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21067072 CNTS-suplimentar\Repetat\"/>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'!$A$6:$K$40</definedName>
    <definedName name="_xlnm._FilterDatabase" localSheetId="1" hidden="1">'F4.2 LP '!$A$6:$L$42</definedName>
  </definedNames>
  <calcPr calcId="162913"/>
</workbook>
</file>

<file path=xl/calcChain.xml><?xml version="1.0" encoding="utf-8"?>
<calcChain xmlns="http://schemas.openxmlformats.org/spreadsheetml/2006/main">
  <c r="M42" i="5" l="1"/>
  <c r="M18" i="5" l="1"/>
  <c r="M40" i="5"/>
  <c r="M39" i="5"/>
  <c r="M38" i="5"/>
  <c r="M37" i="5"/>
  <c r="M36" i="5"/>
  <c r="M35" i="5"/>
  <c r="M34" i="5"/>
  <c r="M33" i="5"/>
  <c r="M32" i="5"/>
  <c r="M31" i="5"/>
  <c r="M30" i="5"/>
  <c r="M29" i="5"/>
  <c r="M28" i="5"/>
  <c r="M27" i="5"/>
  <c r="M26" i="5"/>
  <c r="M25" i="5"/>
  <c r="M24" i="5"/>
  <c r="M23" i="5"/>
  <c r="M22" i="5"/>
  <c r="M21" i="5"/>
  <c r="M20" i="5"/>
  <c r="M19" i="5"/>
  <c r="M17" i="5"/>
  <c r="M16" i="5"/>
  <c r="M15" i="5"/>
  <c r="M14" i="5"/>
  <c r="M13" i="5"/>
  <c r="M12" i="5"/>
  <c r="M11" i="5"/>
  <c r="M10" i="5"/>
  <c r="M9" i="5"/>
  <c r="M8" i="5"/>
  <c r="K12" i="7" l="1"/>
  <c r="J12" i="7"/>
</calcChain>
</file>

<file path=xl/sharedStrings.xml><?xml version="1.0" encoding="utf-8"?>
<sst xmlns="http://schemas.openxmlformats.org/spreadsheetml/2006/main" count="318" uniqueCount="148">
  <si>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</si>
  <si>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</si>
  <si>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</si>
  <si>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</si>
  <si>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</si>
  <si>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</si>
  <si>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</si>
  <si>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</si>
  <si>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</si>
  <si>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</si>
  <si>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</si>
  <si>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</si>
  <si>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</si>
  <si>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</si>
  <si>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</si>
  <si>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</si>
  <si>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</si>
  <si>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</si>
  <si>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</si>
  <si>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</si>
  <si>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</si>
  <si>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</si>
  <si>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</si>
  <si>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</si>
  <si>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</si>
  <si>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</si>
  <si>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</si>
  <si>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</si>
  <si>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</si>
  <si>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</si>
  <si>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</si>
  <si>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</si>
  <si>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</si>
  <si>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set</t>
  </si>
  <si>
    <t>Valoarea estimată</t>
  </si>
  <si>
    <t>Clemă (cronţang), tipI</t>
  </si>
  <si>
    <t>Azopiram</t>
  </si>
  <si>
    <t>Potasiu permanganat,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</si>
  <si>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de culoare violet, miros inodor
Formula chimică – KMnO4
Forma de ambalare:  fixanal  ermetic închis, etichetare conform cu Directivele EC (denumirea reactivului, formula chimică, data de pregă tire, valabilitatea şi condiţiile de păstrare.
</t>
  </si>
  <si>
    <t>Oxalat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</si>
  <si>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albă,fără miros, masa mol-133.999 g/mol;
Formula chimică –Na2 C2O4
Forma de ambalare: ermetic închis în vas de sticlă sau de plastic, etichetare conform cu Directivele EC (denumirea reactivului, formula chimică, data de pregătire, valabilitatea  şi condiţiile de păstrare).
</t>
  </si>
  <si>
    <t xml:space="preserve">Glucosa –monohidrat D+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</si>
  <si>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preparatelor biomedicale din sînge .
Proprietăţi: pulbere de culoare albă, chimic curată.
Formula chimică – C6H12O6 x H2O
Forma de ambalare: ermetic închis în vas de sticlă întunecat sau de plastic, cu etichetă pe ambalaj,pe care este necesar de a fi indicată denumirea reactivului,formula chimică,data de pregătire, valabilitatea  şi condiţiile de păstrare
</t>
  </si>
  <si>
    <t>Amoniac soluţie 25%</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</si>
  <si>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limpede, încolor, miros –înţepător, concen traţia nu mai puţin 25%
Formula chimică – NH4OH
Forma de ambalare: ermetic închis, etichetare conform cu Directivele EC (denumirea reactivului, formula chimică, data de pregătire, valabilitatea şi condiţiile de păstrare.
</t>
  </si>
  <si>
    <t xml:space="preserve">Hidrogenocarbonat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</si>
  <si>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Glunatului.
Proprietăţi: pulbere de culoare albă, chimic curată.
Formula chimică –NaHCO3
Forma de ambalare:  ermetic închis în vas de sticlă sau de plastic, etichetare conform cu Directivele EC (denumirea reactivului, formula chimică, data de pregătire, valabilitatea  şi condiţiile de păstrare.
</t>
  </si>
  <si>
    <t xml:space="preserve">Verde de briliant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</si>
  <si>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Cristale/pulbere aurii sau albastru, sau verde, sau albastru-verde strălucitor.
Formula chimică: C27H34N2O4S
Forma de ambalare: ermetic închis în vas de sticlă întunecat sau de plastic, cu etichetă pe ambalaj, pe care este necesar de a fi indicată denumirea reactivului, formula chimică, data de pregătire, valabilitatea şi condiţiile de păstrare.
</t>
  </si>
  <si>
    <t>Levomicetină  (chloramphenicolum)</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</si>
  <si>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gălbue,  chimic curat,putin solubil în soluţii apoase ,uşor solubil în alcool etilic.Formula chimică –C11H12Cl2N2O5
Forma de ambalare: ermetic închis în vas de sticlă întunecat sau de plastic, cu etichetă pe ambalaj, pe care este necesar de a fi indicată denumirea reactivului, formula chimică, data de pregătire, valabilitatea şi condiţiile de păstrare.
</t>
  </si>
  <si>
    <t>Azid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</si>
  <si>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izohemaglutinant 0AB.
Proprietăţi: pulbere de culoare albă, chimic curat.
Formula chimică:  NaN3
Forma de ambalare: ermetic închis în vas de sticlă sau de plastic, etichetare conform cu Directivele EC (denumirea reactivului, formula chimică,data de pregătire, valabilitatea  şi condiţiile de păstrare.
Număr CAS:  26628-22-8.
</t>
  </si>
  <si>
    <t>Sulfid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</si>
  <si>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incolore, solubile în apă, chimic curat.
Formula chimică – Na2Sx9H2O
Concentraţie: 97%
Forma de ambalare:  ermetic închis, etichetare conform cu Directivele EC (denumirea reactivului, formula chimică, data de pregă tire, valabilitatea şi condiţiile de păstrare).
</t>
  </si>
  <si>
    <t>Oxalat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</si>
  <si>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încolor, solubil în apă.
Formula chimică – (СOONH4)2 x H2O
Forma de ambalare:  ermetic închis, etichetare conform cu Directivele EC (denumirea reactivului, formula chimică, data de pregătire, valabilitatea şi condiţiile de păstrare.
</t>
  </si>
  <si>
    <t>Acetat de plumb</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</si>
  <si>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 miros înţepător 
Formula chimică – C4H6O4Pbx3H2O
Forma de ambalare: ermetic închis, etichetare conform cu Directivele EC (denumirea reactivului, formula chimică, data de pregătire, valabilitatea şi condiţiile de păstrare.
</t>
  </si>
  <si>
    <t>Carbonat de calciu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</si>
  <si>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Pulbere de culoare albă, miros inodor.
Formula chimică – CaCO3
Forma de ambalare:  ermetic închis, etichetare conform cu Directivele EC (denumirea reactivului, formula chimică, data de pregătire, valabilitatea şi condiţiile de păstrare.
</t>
  </si>
  <si>
    <t>Clorură de bariu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</si>
  <si>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încolor, fără miros, uşor solubil în apă.
Formula chimică – Ba Cl2x 2H2O
Forma de ambalare: ermetic închis, etichetare conform cu Directivele EC (denumirea reactivului, formula chimică, data de pregătire, valabilitatea şi condiţiile de păstrare.
</t>
  </si>
  <si>
    <t>Etacridină lactat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</si>
  <si>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Proprietăţi: Solid,pulbere microcristalică galbenă, fără miros,gust amar, ușor solubil în apă,insolubil în alcool etilic, chimic curat, efect antimicrobian.
Formula chimică - C15H15N3O
Forma de ambalare:  ermetic închis, etichetare conform cu Directivele EC (denumirea reactivului, formula chimică, data de pregătire, valabilitatea şi condiţiile de păstrare;
</t>
  </si>
  <si>
    <t>Toxin stafilococic</t>
  </si>
  <si>
    <t>Standard alfastafilalizin</t>
  </si>
  <si>
    <t>Anatoxină antistafilococică</t>
  </si>
  <si>
    <t>Set pentru electroforeză</t>
  </si>
  <si>
    <t>Set pentru determinarea glucozei</t>
  </si>
  <si>
    <t>Stripuri B.Stearothermophilius</t>
  </si>
  <si>
    <t>Spiritus aethylicus 70% -1000 ml</t>
  </si>
  <si>
    <t>Dezinfecţia suprafețelor cu semnificație epidemiologică cît și alte tipuri de suprafețe        (alternativa 1)</t>
  </si>
  <si>
    <t>Pentru dezinfecţia articolelor de uz medical, ainstrumentariului medical şi articolelor medicale cu semnificaţie epidemiologic sporită</t>
  </si>
  <si>
    <t>Dezinfecţia igienică şi chirurgicală a mîinilor</t>
  </si>
  <si>
    <t xml:space="preserve">Sistem de transfuzie cu ac de polimer </t>
  </si>
  <si>
    <t xml:space="preserve">Seringa, cu ac, 20 ml sau 24ml, 3 compon, ac 21Gx1½  0,8x40mm, sterila, </t>
  </si>
  <si>
    <t xml:space="preserve">Seringa, cu ac, 5ml sau 6ml, 3 compon, ac 22Gx1½  0,7x40mm, sterila </t>
  </si>
  <si>
    <t>Bandaj (Fase) de tifon, 7m x 14cm, nesterila, densitatea min. 32 g/m2</t>
  </si>
  <si>
    <t xml:space="preserve">Tifon medical nesteril, 90 cm, densitatea min. 32 g/m2 </t>
  </si>
  <si>
    <t>Emplastru ~ 2.5x500cm</t>
  </si>
  <si>
    <t>Cearșafuri medicale 200*90 cm</t>
  </si>
  <si>
    <t>33100000-10</t>
  </si>
  <si>
    <t>33100000-13</t>
  </si>
  <si>
    <t>33100000-14</t>
  </si>
  <si>
    <t>33100000-17</t>
  </si>
  <si>
    <t>33100000-19</t>
  </si>
  <si>
    <t>33100000-22</t>
  </si>
  <si>
    <t>33100000-23</t>
  </si>
  <si>
    <t>33100000-27</t>
  </si>
  <si>
    <t>33100000-38</t>
  </si>
  <si>
    <t>33100000-42</t>
  </si>
  <si>
    <t>33100000-44</t>
  </si>
  <si>
    <t>33100000-45</t>
  </si>
  <si>
    <t>33100000-46</t>
  </si>
  <si>
    <t>33100000-49</t>
  </si>
  <si>
    <t>33100000-54</t>
  </si>
  <si>
    <t>33100000-55</t>
  </si>
  <si>
    <t>33100000-56</t>
  </si>
  <si>
    <t>33100000-57</t>
  </si>
  <si>
    <t>33100000-72</t>
  </si>
  <si>
    <t>33100000-73</t>
  </si>
  <si>
    <t>33100000-81</t>
  </si>
  <si>
    <t>33100000-87</t>
  </si>
  <si>
    <t>33100000-88</t>
  </si>
  <si>
    <t>33100000-91</t>
  </si>
  <si>
    <t>33100000-92</t>
  </si>
  <si>
    <t>33100000-95</t>
  </si>
  <si>
    <t>33100000-97</t>
  </si>
  <si>
    <t>33100000-99</t>
  </si>
  <si>
    <t>33100000-103</t>
  </si>
  <si>
    <t>33100000-104</t>
  </si>
  <si>
    <t>33100000-107</t>
  </si>
  <si>
    <t>33100000-109</t>
  </si>
  <si>
    <t>bucată</t>
  </si>
  <si>
    <t>kg</t>
  </si>
  <si>
    <t>fiole</t>
  </si>
  <si>
    <t>litri</t>
  </si>
  <si>
    <t>gr</t>
  </si>
  <si>
    <t>flacon</t>
  </si>
  <si>
    <t>metri</t>
  </si>
  <si>
    <t>rulou</t>
  </si>
  <si>
    <t>Total</t>
  </si>
  <si>
    <t xml:space="preserve">
Prezenţa instrucţiunii de utilizare a produsului, în limba de stat, în care se confirmă cerințele produsului;
-  Confirmarea prezentării certificatului de calitate pentru fiecare lot la fiecare tranşă;
Destinaţia: pentru realizarea procesului de filtrare a preparatelor biomedicale din sînge, la toate  etapele de producere.
Proprietăţi:  
a)tip - medical
b)lungimea – 260 mm.,
c)cu vîrf drept, fără zîmţi.
d) din oţel inoxidabil, rezistent la agenţi chimici.
Forma de ambalare: livrat în ambalaj, marcat şi etichetat de producător cu menţionarea datelor de identitate.
</t>
  </si>
  <si>
    <t xml:space="preserve">
- confirmare că produsul va fi nu mai mic de 80% din termenul total de valabilitate a acestuia
-confirmarea prezentării certificatului de calitate pentru fiecare lot la fiecare tranşă
Destinaţie: pentru controlul calităţii în pregătirea instrumentariului medical şi veselei de laborator.
Proprietăţi: conţine amidopirina 10%, anilina 0,10-0,15%, acid clorhidric.
Forma de ambalare: livrat în ambalaj, marcat şi etichetat de producător cu menţionarea datelor de identitate (denumire produs, număr lot/serie, termenii de valabilitate, condiţiile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</si>
  <si>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pentru determinarea nivelului de anticorpi specifici (anti alfa-stafilolizin) în ser/plasma umană de donator şi preparate sanguine specifice;
Proprietăţi: 
Lichid 
a) transparent de culoare galbenă; 
b) fără incluziuni mecanice; 
c)fără acţiune hemolitică la eritrocitele de iepure;
d)pentru test în vitro; 
Limita acţiunii hemolitice de la 0,1 ml pînă la 0,2 ml; 
Forma de ambalare: Fiole a cîte 25ml, 30ml şi 35 ml, plasate în container metallic,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</si>
  <si>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standard pentru controlul limitei acţiunii hemolitice a toxinei stafilococice;
Proprietăţi: soluţie incoloră, fără incluziuni mecanice cu o activitate de cel puţin 22 UI/ml, 
Forma de ambalare: flacoane a cîte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</si>
  <si>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pentru imunizarea donatorilor de sînge/componente sanguine.
Proprietăţi: Suspenzie 
a) opalescentă de culoare albă–gălbuie,
b) conţine anatoxin antistafilococic în formă purificată şi adsorbată;
Conţinutul de anatoxină stafilococică în 1 ml de preparat – 2 doze;
Forma de ambalare: fiole/flacon a cîte 1 ml, livrate în ambalaj securizat, marcat şi etichetat de producător cu menţionarea datelor de identitate (denumire, număr lot, seria, termenii de valabilitate, condiţii de păstrare). Datele de identitate expuse pe cutie vor coincide în mod obligator cu cele de pe eticheta fiolei/flaconului.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</si>
  <si>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</si>
  <si>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examinări de laborator . 
Proprietăţi:
a)Reagent N1, 5fl x 80ml=400ml
b)Reagent N2, 1fl x 100ml
c)Glucoza Standard100mg/dl, 1fl x 5ml
Forma de ambalare: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</si>
  <si>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</si>
  <si>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 xml:space="preserve">
- confirmarea prezentării certificatului de calitate pentru fiecare lot la fiecare tranşă;
confirmare precum la livrare  termenul de valabilitate a produsului va fi nu mai mic de 80% din termenul total de valabilitate a acestuia.
Destinaţie: pentru prelucrarea utilajului în profilaxia infecțiilor nozocomiale 
Proprietăţi alcool etilic 70%
DCI-ul substanţei active
Spiritus aethylicus
Compoziţia
100 ml soluție conține:
Substanţa activă:alcool etilic 96%-72,92ml;
excipienți: apă purificată.
Forma de ambalare: livrate în ambalaj, marcat şi etichetat de producător cu menţionarea datelor de identitate (denumire, număr lot/ seria, condiţii de păstrare
</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</si>
  <si>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a)substanţă activă: diclorizocianurat de sodiu, 
b)produs concentrat solid (comprimate,  tablete sau pastile);
Expoziția: pînă la 30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</si>
  <si>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 substanța activă: peroxid de hidrogen de la 30%-40%
b) produs concentrat lichid
c) utilizare simultan pentru dezinfecţie  și  prelucrare
Expoziția: 120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</si>
  <si>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Certificări: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-confirmarea precum la livrare termenul de valabilitate a produsului va fi nu mai mic de 80% din termenul total de valabilitate a acestuia;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 virucidă, 
b) bactericidă,
c) tuberculocidă.
Proprietăți:
a)dotat cu dozator
b)substanța activă bazată pe etanol și bigluconat de clorhedrină sau etanol și didecildimetilammoniu clorid
c)produs concentrat lichid sau gel cu Ph neutru;
d)să nu provoace alergii, iritații a pielii;
Expoziția : 30 secunde  
Termen total de valabilitate produs nu mai puțin de 1 an  
Forma de ambalare: livrate în ambalaj,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</si>
  <si>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Destinaţia:  pentru transfuzia componentelor sanguine 
Proprietăţile componentelor obligatorii a sistemei:
-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Forma de ambalare: livrat în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</si>
  <si>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la producerea preparatelor diagnostice şi biomedicale din sînge.
Proprietăţi:Seringi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</si>
  <si>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la producerea preparatelor diagnostice şi biomedicale din sînge.
Proprietăţi: Seringă sterilă, jetabilă
- 3 piese (piston, corp, garnitură),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</si>
  <si>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prezentarea a 2 metri pentru testarea tehnică, acestea fiind însoţite de certificate de calitate.
Destinaţie: la producerea preparatelor diagnostice și biomedicale din sînge
Proprietăţi: 
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±2g
- caracteristici fizico-chimice: hidrofilie pînă la 10 sec.
- agentul de albire utilizat: non-toxic, non-alergic, non-iflamabil
Forma de ambalare: livrat în ambalaj, marcat şi etichetat de producător cu menţionarea datelor de identitate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</si>
  <si>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prezentarea a 5 unităţi pentru testarea tehnică, acestea fiind însoţite de certificate de calitate.
Destinaţie: pentru asigurarea profilaxiei infecţiilor nozocomiale
Proprietăţi: 
Fașă/bandaj din tifon hidrofil, 7m x 14cm, nesterila, densitatea min. 32 g/m2 
- Bumbac 100 %,
- este rulata și condiționată în ambalaj individual, fără cusături și defecte de țesere
- țesatura feșii nu permite desprinderea de fire libere pe margini
Caracteristici:
- lățime 14 cm
- lungime 7 m
- densitate minim 32 g/m2
- legătura țesăturii=pânză
- caracteristici fizico-chimice: hidrofilie înaltă
- agentul de albire utilizat: non-toxic, non-alergic, non-iflamabil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</si>
  <si>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profilaxia infecțiilor nozocomiale 
Proprietăţi
l.Adeziv 
2.Material tesut 
3. Neiritant, nonalergic, testat dermatologic 
4.Dimensiuni ~ 2.5x500cm 
Forma de ambalare: livrate în ambalaj, marcat şi etichetat de producător cu menţionarea datelor de identitate (denumire, număr lot/ seria, condiţii de păstrare
</t>
  </si>
  <si>
    <t>Cearșafuri medicale 200 m*90 cm</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</si>
  <si>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~200 m*90 cm 
Forma de ambalare: livrat în ambalaj, marcat şi etichetat de producător cu menţionarea datelor de identitate
</t>
  </si>
  <si>
    <t>Sistem închis de containere de plastic pentru recoltarea și procesarea sîngelui uman donat în componente sanguine volum 450/400 ml</t>
  </si>
  <si>
    <t xml:space="preserve">Certificări: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la echipamentul existent în Centrele de Transfuzie a Sîngelui.
Destinaţie: pentru recoltarea şi procesarea sîngelui uman donat.
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Prezența mostrei: 
5 unități
</t>
  </si>
  <si>
    <t>Achiziția produselor diagnostice, materiale consumabile, reagenți pentru investigații biochimice și consumabile de laborator, reactivi  și dezinfectanți conform necesităților Centrul Național de Transfuzie a Sângelui, pentru anul 2023 (repetat)</t>
  </si>
  <si>
    <t>chiziția produselor diagnostice, materiale consumabile, reagenți pentru investigații biochimice și consumabile de laborator, reactivi  și dezinfectanți conform necesităților Centrul Național de Transfuzie a Sângelui, pentru anul 2023(repetat)</t>
  </si>
  <si>
    <t>20 de zile de la solicitare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</si>
</sst>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2">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3" borderId="2" xfId="0"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4" fillId="2"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3" fillId="0" borderId="1"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2" borderId="2"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2" fillId="0" borderId="2" xfId="1" applyFont="1" applyBorder="1" applyAlignment="1" applyProtection="1">
      <alignment horizontal="center" vertical="center"/>
      <protection locked="0"/>
    </xf>
    <xf numFmtId="0" fontId="2" fillId="4" borderId="5" xfId="1" applyFont="1" applyFill="1" applyBorder="1" applyAlignment="1" applyProtection="1">
      <alignment horizontal="center" vertical="center" wrapText="1"/>
      <protection locked="0"/>
    </xf>
    <xf numFmtId="2" fontId="2" fillId="0" borderId="5" xfId="1" applyNumberFormat="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15" fillId="0" borderId="1" xfId="0" applyFont="1" applyBorder="1"/>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1"/>
  <sheetViews>
    <sheetView zoomScale="90" zoomScaleNormal="90" workbookViewId="0">
      <selection activeCell="H24" sqref="H24"/>
    </sheetView>
  </sheetViews>
  <sheetFormatPr defaultRowHeight="15.75" x14ac:dyDescent="0.2"/>
  <cols>
    <col min="1" max="1" width="5.7109375" style="18" customWidth="1"/>
    <col min="2" max="2" width="4.42578125" style="18" customWidth="1"/>
    <col min="3" max="3" width="25.85546875" style="18" customWidth="1"/>
    <col min="4" max="4" width="28" style="23" customWidth="1"/>
    <col min="5" max="5" width="10.5703125" style="18" hidden="1" customWidth="1"/>
    <col min="6" max="6" width="11.28515625" style="18" hidden="1" customWidth="1"/>
    <col min="7" max="7" width="10.7109375" style="18" hidden="1" customWidth="1"/>
    <col min="8" max="8" width="105.85546875" style="14" customWidth="1"/>
    <col min="9" max="9" width="30.7109375" style="18" customWidth="1"/>
    <col min="10" max="10" width="28.5703125" style="18" customWidth="1"/>
    <col min="11" max="11" width="1.7109375" style="18" customWidth="1"/>
    <col min="12" max="16384" width="9.140625" style="18"/>
  </cols>
  <sheetData>
    <row r="1" spans="1:11" x14ac:dyDescent="0.2">
      <c r="C1" s="51" t="s">
        <v>18</v>
      </c>
      <c r="D1" s="51"/>
      <c r="E1" s="51"/>
      <c r="F1" s="51"/>
      <c r="G1" s="51"/>
      <c r="H1" s="51"/>
      <c r="I1" s="51"/>
      <c r="J1" s="51"/>
    </row>
    <row r="2" spans="1:11" x14ac:dyDescent="0.2">
      <c r="D2" s="52" t="s">
        <v>17</v>
      </c>
      <c r="E2" s="52"/>
      <c r="F2" s="52"/>
      <c r="G2" s="52"/>
      <c r="H2" s="52"/>
    </row>
    <row r="3" spans="1:11" x14ac:dyDescent="0.2">
      <c r="A3" s="53" t="s">
        <v>12</v>
      </c>
      <c r="B3" s="53"/>
      <c r="C3" s="53"/>
      <c r="D3" s="54" t="s">
        <v>31</v>
      </c>
      <c r="E3" s="54"/>
      <c r="F3" s="54"/>
      <c r="G3" s="54"/>
      <c r="H3" s="54"/>
      <c r="I3" s="18" t="s">
        <v>13</v>
      </c>
      <c r="J3" s="18" t="s">
        <v>15</v>
      </c>
    </row>
    <row r="4" spans="1:11" s="20" customFormat="1" ht="59.25" customHeight="1" x14ac:dyDescent="0.2">
      <c r="A4" s="49" t="s">
        <v>11</v>
      </c>
      <c r="B4" s="49"/>
      <c r="C4" s="49"/>
      <c r="D4" s="55" t="s">
        <v>145</v>
      </c>
      <c r="E4" s="55"/>
      <c r="F4" s="55"/>
      <c r="G4" s="55"/>
      <c r="H4" s="55"/>
      <c r="I4" s="19" t="s">
        <v>14</v>
      </c>
      <c r="J4" s="19" t="s">
        <v>16</v>
      </c>
      <c r="K4" s="19"/>
    </row>
    <row r="5" spans="1:11" s="21" customFormat="1" x14ac:dyDescent="0.2">
      <c r="D5" s="49"/>
      <c r="E5" s="49"/>
      <c r="F5" s="49"/>
      <c r="G5" s="49"/>
      <c r="H5" s="49"/>
      <c r="I5" s="49"/>
      <c r="J5" s="49"/>
      <c r="K5" s="19"/>
    </row>
    <row r="6" spans="1:11" ht="31.5" x14ac:dyDescent="0.2">
      <c r="A6" s="13" t="s">
        <v>3</v>
      </c>
      <c r="B6" s="13" t="s">
        <v>0</v>
      </c>
      <c r="C6" s="13" t="s">
        <v>1</v>
      </c>
      <c r="D6" s="13" t="s">
        <v>4</v>
      </c>
      <c r="E6" s="13" t="s">
        <v>5</v>
      </c>
      <c r="F6" s="13" t="s">
        <v>6</v>
      </c>
      <c r="G6" s="13" t="s">
        <v>7</v>
      </c>
      <c r="H6" s="24" t="s">
        <v>8</v>
      </c>
      <c r="I6" s="13" t="s">
        <v>9</v>
      </c>
      <c r="J6" s="13" t="s">
        <v>10</v>
      </c>
      <c r="K6" s="22"/>
    </row>
    <row r="7" spans="1:11" x14ac:dyDescent="0.2">
      <c r="A7" s="13">
        <v>1</v>
      </c>
      <c r="B7" s="50">
        <v>2</v>
      </c>
      <c r="C7" s="50"/>
      <c r="D7" s="50"/>
      <c r="E7" s="13">
        <v>3</v>
      </c>
      <c r="F7" s="13">
        <v>4</v>
      </c>
      <c r="G7" s="13">
        <v>5</v>
      </c>
      <c r="H7" s="24">
        <v>6</v>
      </c>
      <c r="I7" s="13">
        <v>7</v>
      </c>
      <c r="J7" s="13">
        <v>8</v>
      </c>
      <c r="K7" s="22"/>
    </row>
    <row r="8" spans="1:11" ht="69" customHeight="1" x14ac:dyDescent="0.2">
      <c r="B8" s="11">
        <v>1</v>
      </c>
      <c r="C8" s="39" t="s">
        <v>35</v>
      </c>
      <c r="D8" s="23" t="s">
        <v>35</v>
      </c>
      <c r="H8" s="33" t="s">
        <v>123</v>
      </c>
    </row>
    <row r="9" spans="1:11" ht="42.75" customHeight="1" x14ac:dyDescent="0.2">
      <c r="B9" s="18">
        <v>2</v>
      </c>
      <c r="C9" s="18" t="s">
        <v>36</v>
      </c>
      <c r="D9" s="41" t="s">
        <v>36</v>
      </c>
      <c r="H9" s="33" t="s">
        <v>124</v>
      </c>
    </row>
    <row r="10" spans="1:11" ht="45.75" customHeight="1" x14ac:dyDescent="0.2">
      <c r="B10" s="18">
        <v>3</v>
      </c>
      <c r="C10" s="41" t="s">
        <v>37</v>
      </c>
      <c r="D10" s="23" t="s">
        <v>37</v>
      </c>
      <c r="H10" s="33" t="s">
        <v>38</v>
      </c>
    </row>
    <row r="11" spans="1:11" ht="47.25" customHeight="1" x14ac:dyDescent="0.2">
      <c r="B11" s="18">
        <v>4</v>
      </c>
      <c r="C11" s="41" t="s">
        <v>39</v>
      </c>
      <c r="D11" s="23" t="s">
        <v>39</v>
      </c>
      <c r="H11" s="33" t="s">
        <v>40</v>
      </c>
    </row>
    <row r="12" spans="1:11" ht="54.75" customHeight="1" x14ac:dyDescent="0.2">
      <c r="B12" s="18">
        <v>5</v>
      </c>
      <c r="C12" s="41" t="s">
        <v>41</v>
      </c>
      <c r="D12" s="23" t="s">
        <v>41</v>
      </c>
      <c r="H12" s="33" t="s">
        <v>42</v>
      </c>
    </row>
    <row r="13" spans="1:11" ht="42.75" customHeight="1" x14ac:dyDescent="0.2">
      <c r="B13" s="18">
        <v>6</v>
      </c>
      <c r="C13" s="41" t="s">
        <v>43</v>
      </c>
      <c r="D13" s="23" t="s">
        <v>43</v>
      </c>
      <c r="H13" s="33" t="s">
        <v>44</v>
      </c>
    </row>
    <row r="14" spans="1:11" ht="47.25" customHeight="1" x14ac:dyDescent="0.2">
      <c r="B14" s="18">
        <v>7</v>
      </c>
      <c r="C14" s="41" t="s">
        <v>45</v>
      </c>
      <c r="D14" s="23" t="s">
        <v>45</v>
      </c>
      <c r="H14" s="33" t="s">
        <v>46</v>
      </c>
    </row>
    <row r="15" spans="1:11" ht="52.5" customHeight="1" x14ac:dyDescent="0.2">
      <c r="B15" s="18">
        <v>8</v>
      </c>
      <c r="C15" s="41" t="s">
        <v>47</v>
      </c>
      <c r="D15" s="23" t="s">
        <v>47</v>
      </c>
      <c r="H15" s="33" t="s">
        <v>48</v>
      </c>
    </row>
    <row r="16" spans="1:11" ht="51.75" customHeight="1" x14ac:dyDescent="0.2">
      <c r="B16" s="18">
        <v>9</v>
      </c>
      <c r="C16" s="41" t="s">
        <v>49</v>
      </c>
      <c r="D16" s="23" t="s">
        <v>49</v>
      </c>
      <c r="H16" s="33" t="s">
        <v>50</v>
      </c>
    </row>
    <row r="17" spans="2:8" ht="51" customHeight="1" x14ac:dyDescent="0.2">
      <c r="B17" s="18">
        <v>10</v>
      </c>
      <c r="C17" s="41" t="s">
        <v>51</v>
      </c>
      <c r="D17" s="23" t="s">
        <v>51</v>
      </c>
      <c r="H17" s="33" t="s">
        <v>52</v>
      </c>
    </row>
    <row r="18" spans="2:8" ht="68.25" customHeight="1" x14ac:dyDescent="0.2">
      <c r="B18" s="18">
        <v>11</v>
      </c>
      <c r="C18" s="18" t="s">
        <v>53</v>
      </c>
      <c r="D18" s="23" t="s">
        <v>53</v>
      </c>
      <c r="H18" s="33" t="s">
        <v>54</v>
      </c>
    </row>
    <row r="19" spans="2:8" ht="68.25" customHeight="1" x14ac:dyDescent="0.2">
      <c r="B19" s="18">
        <v>12</v>
      </c>
      <c r="C19" s="41" t="s">
        <v>55</v>
      </c>
      <c r="D19" s="23" t="s">
        <v>55</v>
      </c>
      <c r="H19" s="33" t="s">
        <v>56</v>
      </c>
    </row>
    <row r="20" spans="2:8" ht="50.25" customHeight="1" x14ac:dyDescent="0.2">
      <c r="B20" s="18">
        <v>13</v>
      </c>
      <c r="C20" s="41" t="s">
        <v>57</v>
      </c>
      <c r="D20" s="23" t="s">
        <v>57</v>
      </c>
      <c r="H20" s="33" t="s">
        <v>58</v>
      </c>
    </row>
    <row r="21" spans="2:8" ht="32.25" customHeight="1" x14ac:dyDescent="0.2">
      <c r="B21" s="18">
        <v>14</v>
      </c>
      <c r="C21" s="41" t="s">
        <v>59</v>
      </c>
      <c r="D21" s="23" t="s">
        <v>59</v>
      </c>
      <c r="H21" s="33" t="s">
        <v>60</v>
      </c>
    </row>
    <row r="22" spans="2:8" ht="33.75" customHeight="1" x14ac:dyDescent="0.2">
      <c r="B22" s="18">
        <v>15</v>
      </c>
      <c r="C22" s="41" t="s">
        <v>61</v>
      </c>
      <c r="D22" s="23" t="s">
        <v>61</v>
      </c>
      <c r="H22" s="33" t="s">
        <v>62</v>
      </c>
    </row>
    <row r="23" spans="2:8" ht="67.5" customHeight="1" x14ac:dyDescent="0.2">
      <c r="B23" s="18">
        <v>16</v>
      </c>
      <c r="C23" s="41" t="s">
        <v>63</v>
      </c>
      <c r="D23" s="23" t="s">
        <v>63</v>
      </c>
      <c r="H23" s="33" t="s">
        <v>64</v>
      </c>
    </row>
    <row r="24" spans="2:8" ht="78.75" customHeight="1" x14ac:dyDescent="0.2">
      <c r="B24" s="18">
        <v>17</v>
      </c>
      <c r="C24" s="41" t="s">
        <v>65</v>
      </c>
      <c r="D24" s="23" t="s">
        <v>65</v>
      </c>
      <c r="H24" s="33" t="s">
        <v>125</v>
      </c>
    </row>
    <row r="25" spans="2:8" ht="52.5" customHeight="1" x14ac:dyDescent="0.2">
      <c r="B25" s="18">
        <v>18</v>
      </c>
      <c r="C25" s="18" t="s">
        <v>66</v>
      </c>
      <c r="D25" s="23" t="s">
        <v>66</v>
      </c>
      <c r="H25" s="33" t="s">
        <v>126</v>
      </c>
    </row>
    <row r="26" spans="2:8" ht="65.25" customHeight="1" x14ac:dyDescent="0.2">
      <c r="B26" s="18">
        <v>19</v>
      </c>
      <c r="C26" s="41" t="s">
        <v>67</v>
      </c>
      <c r="D26" s="23" t="s">
        <v>67</v>
      </c>
      <c r="H26" s="33" t="s">
        <v>127</v>
      </c>
    </row>
    <row r="27" spans="2:8" ht="60.75" customHeight="1" x14ac:dyDescent="0.2">
      <c r="B27" s="18">
        <v>20</v>
      </c>
      <c r="C27" s="41" t="s">
        <v>68</v>
      </c>
      <c r="D27" s="23" t="s">
        <v>68</v>
      </c>
      <c r="H27" s="33" t="s">
        <v>128</v>
      </c>
    </row>
    <row r="28" spans="2:8" ht="75" customHeight="1" x14ac:dyDescent="0.2">
      <c r="B28" s="18">
        <v>21</v>
      </c>
      <c r="C28" s="23" t="s">
        <v>69</v>
      </c>
      <c r="D28" s="23" t="s">
        <v>69</v>
      </c>
      <c r="H28" s="33" t="s">
        <v>129</v>
      </c>
    </row>
    <row r="29" spans="2:8" ht="47.25" customHeight="1" x14ac:dyDescent="0.2">
      <c r="B29" s="18">
        <v>22</v>
      </c>
      <c r="C29" s="41" t="s">
        <v>70</v>
      </c>
      <c r="D29" s="23" t="s">
        <v>70</v>
      </c>
      <c r="H29" s="33" t="s">
        <v>130</v>
      </c>
    </row>
    <row r="30" spans="2:8" ht="66" customHeight="1" x14ac:dyDescent="0.2">
      <c r="B30" s="18">
        <v>23</v>
      </c>
      <c r="C30" s="41" t="s">
        <v>71</v>
      </c>
      <c r="D30" s="23" t="s">
        <v>71</v>
      </c>
      <c r="H30" s="33" t="s">
        <v>131</v>
      </c>
    </row>
    <row r="31" spans="2:8" ht="39" customHeight="1" x14ac:dyDescent="0.2">
      <c r="B31" s="18">
        <v>24</v>
      </c>
      <c r="C31" s="23" t="s">
        <v>72</v>
      </c>
      <c r="D31" s="23" t="s">
        <v>72</v>
      </c>
      <c r="H31" s="33" t="s">
        <v>132</v>
      </c>
    </row>
    <row r="32" spans="2:8" ht="77.25" customHeight="1" x14ac:dyDescent="0.2">
      <c r="B32" s="18">
        <v>25</v>
      </c>
      <c r="C32" s="41" t="s">
        <v>73</v>
      </c>
      <c r="D32" s="23" t="s">
        <v>73</v>
      </c>
      <c r="H32" s="33" t="s">
        <v>133</v>
      </c>
    </row>
    <row r="33" spans="2:8" ht="102" customHeight="1" x14ac:dyDescent="0.2">
      <c r="B33" s="18">
        <v>26</v>
      </c>
      <c r="C33" s="41" t="s">
        <v>74</v>
      </c>
      <c r="D33" s="23" t="s">
        <v>74</v>
      </c>
      <c r="H33" s="33" t="s">
        <v>134</v>
      </c>
    </row>
    <row r="34" spans="2:8" ht="107.25" customHeight="1" x14ac:dyDescent="0.2">
      <c r="B34" s="18">
        <v>27</v>
      </c>
      <c r="C34" s="41" t="s">
        <v>75</v>
      </c>
      <c r="D34" s="23" t="s">
        <v>75</v>
      </c>
      <c r="H34" s="33" t="s">
        <v>135</v>
      </c>
    </row>
    <row r="35" spans="2:8" ht="52.5" customHeight="1" x14ac:dyDescent="0.2">
      <c r="B35" s="18">
        <v>28</v>
      </c>
      <c r="C35" s="41" t="s">
        <v>76</v>
      </c>
      <c r="D35" s="23" t="s">
        <v>76</v>
      </c>
      <c r="H35" s="33" t="s">
        <v>136</v>
      </c>
    </row>
    <row r="36" spans="2:8" ht="60" customHeight="1" x14ac:dyDescent="0.2">
      <c r="B36" s="18">
        <v>29</v>
      </c>
      <c r="C36" s="18" t="s">
        <v>77</v>
      </c>
      <c r="D36" s="23" t="s">
        <v>77</v>
      </c>
      <c r="H36" s="33" t="s">
        <v>137</v>
      </c>
    </row>
    <row r="37" spans="2:8" ht="35.25" customHeight="1" x14ac:dyDescent="0.2">
      <c r="B37" s="18">
        <v>30</v>
      </c>
      <c r="C37" s="41" t="s">
        <v>78</v>
      </c>
      <c r="D37" s="23" t="s">
        <v>78</v>
      </c>
      <c r="H37" s="33" t="s">
        <v>139</v>
      </c>
    </row>
    <row r="38" spans="2:8" ht="35.25" customHeight="1" x14ac:dyDescent="0.2">
      <c r="B38" s="18">
        <v>31</v>
      </c>
      <c r="C38" s="41" t="s">
        <v>79</v>
      </c>
      <c r="D38" s="23" t="s">
        <v>79</v>
      </c>
      <c r="H38" s="33" t="s">
        <v>138</v>
      </c>
    </row>
    <row r="39" spans="2:8" ht="58.5" customHeight="1" x14ac:dyDescent="0.2">
      <c r="B39" s="18">
        <v>32</v>
      </c>
      <c r="C39" s="41" t="s">
        <v>80</v>
      </c>
      <c r="D39" s="23" t="s">
        <v>80</v>
      </c>
      <c r="H39" s="33" t="s">
        <v>140</v>
      </c>
    </row>
    <row r="40" spans="2:8" ht="48" customHeight="1" x14ac:dyDescent="0.2">
      <c r="B40" s="18">
        <v>33</v>
      </c>
      <c r="C40" s="41" t="s">
        <v>141</v>
      </c>
      <c r="D40" s="23" t="s">
        <v>81</v>
      </c>
      <c r="H40" s="33" t="s">
        <v>142</v>
      </c>
    </row>
    <row r="41" spans="2:8" ht="409.5" x14ac:dyDescent="0.2">
      <c r="B41" s="18">
        <v>34</v>
      </c>
      <c r="C41" s="23" t="s">
        <v>143</v>
      </c>
      <c r="D41" s="23" t="s">
        <v>143</v>
      </c>
      <c r="H41" s="33" t="s">
        <v>144</v>
      </c>
    </row>
  </sheetData>
  <autoFilter ref="A6:K4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topLeftCell="A31" zoomScale="80" zoomScaleNormal="80" workbookViewId="0">
      <selection activeCell="K12" sqref="K12"/>
    </sheetView>
  </sheetViews>
  <sheetFormatPr defaultRowHeight="15.75" x14ac:dyDescent="0.2"/>
  <cols>
    <col min="1" max="1" width="3.42578125" style="27" customWidth="1"/>
    <col min="2" max="2" width="5.7109375" style="27" customWidth="1"/>
    <col min="3" max="3" width="6.5703125" style="43" customWidth="1"/>
    <col min="4" max="4" width="25.85546875" style="27" customWidth="1"/>
    <col min="5" max="5" width="28" style="26" customWidth="1"/>
    <col min="6" max="6" width="8.7109375" style="27" customWidth="1"/>
    <col min="7" max="7" width="14.7109375" style="9" customWidth="1"/>
    <col min="8" max="8" width="18.28515625" style="27" customWidth="1"/>
    <col min="9" max="9" width="24" style="27" customWidth="1"/>
    <col min="10" max="10" width="26.28515625" style="27" customWidth="1"/>
    <col min="11" max="11" width="27.85546875" style="27" customWidth="1"/>
    <col min="12" max="12" width="43.28515625" style="32" customWidth="1"/>
    <col min="13" max="13" width="16" style="27" customWidth="1"/>
    <col min="14" max="16384" width="9.140625" style="27"/>
  </cols>
  <sheetData>
    <row r="1" spans="1:13" x14ac:dyDescent="0.2">
      <c r="D1" s="58" t="s">
        <v>21</v>
      </c>
      <c r="E1" s="58"/>
      <c r="F1" s="58"/>
      <c r="G1" s="58"/>
      <c r="H1" s="58"/>
      <c r="I1" s="58"/>
      <c r="J1" s="58"/>
      <c r="K1" s="58"/>
      <c r="L1" s="58"/>
    </row>
    <row r="2" spans="1:13" x14ac:dyDescent="0.2">
      <c r="D2" s="59" t="s">
        <v>22</v>
      </c>
      <c r="E2" s="59"/>
      <c r="F2" s="59"/>
      <c r="G2" s="59"/>
      <c r="H2" s="59"/>
      <c r="I2" s="59"/>
      <c r="J2" s="59"/>
      <c r="K2" s="25"/>
    </row>
    <row r="3" spans="1:13" x14ac:dyDescent="0.2">
      <c r="B3" s="60" t="s">
        <v>12</v>
      </c>
      <c r="C3" s="60"/>
      <c r="D3" s="60"/>
      <c r="E3" s="61" t="s">
        <v>31</v>
      </c>
      <c r="F3" s="61"/>
      <c r="G3" s="61"/>
      <c r="H3" s="61"/>
      <c r="I3" s="61"/>
      <c r="K3" s="27" t="s">
        <v>13</v>
      </c>
      <c r="L3" s="32" t="s">
        <v>15</v>
      </c>
    </row>
    <row r="4" spans="1:13" s="29" customFormat="1" ht="46.5" customHeight="1" x14ac:dyDescent="0.2">
      <c r="A4" s="28"/>
      <c r="B4" s="56" t="s">
        <v>11</v>
      </c>
      <c r="C4" s="56"/>
      <c r="D4" s="56"/>
      <c r="E4" s="62" t="s">
        <v>146</v>
      </c>
      <c r="F4" s="62"/>
      <c r="G4" s="62"/>
      <c r="H4" s="62"/>
      <c r="I4" s="62"/>
      <c r="J4" s="62"/>
      <c r="K4" s="28" t="s">
        <v>14</v>
      </c>
      <c r="L4" s="70" t="s">
        <v>16</v>
      </c>
    </row>
    <row r="5" spans="1:13" s="30" customFormat="1" ht="20.100000000000001" customHeight="1" x14ac:dyDescent="0.2">
      <c r="A5" s="28"/>
      <c r="C5" s="44"/>
      <c r="E5" s="56"/>
      <c r="F5" s="56"/>
      <c r="G5" s="56"/>
      <c r="H5" s="56"/>
      <c r="I5" s="56"/>
      <c r="J5" s="56"/>
      <c r="K5" s="56"/>
      <c r="L5" s="56"/>
    </row>
    <row r="6" spans="1:13" ht="47.25" x14ac:dyDescent="0.2">
      <c r="A6" s="31"/>
      <c r="B6" s="15" t="s">
        <v>3</v>
      </c>
      <c r="C6" s="45" t="s">
        <v>0</v>
      </c>
      <c r="D6" s="15" t="s">
        <v>1</v>
      </c>
      <c r="E6" s="15" t="s">
        <v>4</v>
      </c>
      <c r="F6" s="15" t="s">
        <v>23</v>
      </c>
      <c r="G6" s="8" t="s">
        <v>24</v>
      </c>
      <c r="H6" s="15" t="s">
        <v>25</v>
      </c>
      <c r="I6" s="15" t="s">
        <v>26</v>
      </c>
      <c r="J6" s="15" t="s">
        <v>27</v>
      </c>
      <c r="K6" s="64" t="s">
        <v>28</v>
      </c>
      <c r="L6" s="10" t="s">
        <v>29</v>
      </c>
      <c r="M6" s="67" t="s">
        <v>34</v>
      </c>
    </row>
    <row r="7" spans="1:13" x14ac:dyDescent="0.2">
      <c r="A7" s="31"/>
      <c r="B7" s="15">
        <v>1</v>
      </c>
      <c r="C7" s="57">
        <v>2</v>
      </c>
      <c r="D7" s="57"/>
      <c r="E7" s="57"/>
      <c r="F7" s="35">
        <v>3</v>
      </c>
      <c r="G7" s="36">
        <v>4</v>
      </c>
      <c r="H7" s="35">
        <v>5</v>
      </c>
      <c r="I7" s="35">
        <v>6</v>
      </c>
      <c r="J7" s="35">
        <v>7</v>
      </c>
      <c r="K7" s="65">
        <v>8</v>
      </c>
      <c r="L7" s="10">
        <v>9</v>
      </c>
      <c r="M7" s="67"/>
    </row>
    <row r="8" spans="1:13" ht="25.5" x14ac:dyDescent="0.25">
      <c r="A8" s="32"/>
      <c r="B8" s="34" t="s">
        <v>2</v>
      </c>
      <c r="C8" s="46">
        <v>1</v>
      </c>
      <c r="D8" s="23" t="s">
        <v>35</v>
      </c>
      <c r="E8" s="23" t="s">
        <v>35</v>
      </c>
      <c r="F8" s="16" t="s">
        <v>114</v>
      </c>
      <c r="G8" s="38">
        <v>10</v>
      </c>
      <c r="H8" s="33"/>
      <c r="I8" s="32"/>
      <c r="J8" s="32"/>
      <c r="K8" s="66"/>
      <c r="L8" s="71" t="s">
        <v>147</v>
      </c>
      <c r="M8" s="68">
        <f>981.18*100/108</f>
        <v>908.5</v>
      </c>
    </row>
    <row r="9" spans="1:13" ht="38.25" x14ac:dyDescent="0.25">
      <c r="A9" s="32"/>
      <c r="B9" s="34" t="s">
        <v>82</v>
      </c>
      <c r="C9" s="47">
        <v>2</v>
      </c>
      <c r="D9" s="32" t="s">
        <v>36</v>
      </c>
      <c r="E9" s="37" t="s">
        <v>36</v>
      </c>
      <c r="F9" s="32" t="s">
        <v>115</v>
      </c>
      <c r="G9" s="32">
        <v>12</v>
      </c>
      <c r="H9" s="33"/>
      <c r="I9" s="32"/>
      <c r="J9" s="32"/>
      <c r="K9" s="66"/>
      <c r="L9" s="71" t="s">
        <v>147</v>
      </c>
      <c r="M9" s="69">
        <f>819.72*100/108</f>
        <v>759</v>
      </c>
    </row>
    <row r="10" spans="1:13" ht="38.25" x14ac:dyDescent="0.25">
      <c r="A10" s="32"/>
      <c r="B10" s="34" t="s">
        <v>83</v>
      </c>
      <c r="C10" s="47">
        <v>3</v>
      </c>
      <c r="D10" s="37" t="s">
        <v>37</v>
      </c>
      <c r="E10" s="37" t="s">
        <v>37</v>
      </c>
      <c r="F10" s="32" t="s">
        <v>116</v>
      </c>
      <c r="G10" s="32">
        <v>10</v>
      </c>
      <c r="H10" s="33"/>
      <c r="I10" s="32"/>
      <c r="J10" s="32"/>
      <c r="K10" s="66"/>
      <c r="L10" s="71" t="s">
        <v>147</v>
      </c>
      <c r="M10" s="68">
        <f>1065.64*100/108</f>
        <v>986.70370370370381</v>
      </c>
    </row>
    <row r="11" spans="1:13" ht="38.25" x14ac:dyDescent="0.25">
      <c r="A11" s="32"/>
      <c r="B11" s="34" t="s">
        <v>84</v>
      </c>
      <c r="C11" s="47">
        <v>4</v>
      </c>
      <c r="D11" s="32" t="s">
        <v>39</v>
      </c>
      <c r="E11" s="37" t="s">
        <v>39</v>
      </c>
      <c r="F11" s="32" t="s">
        <v>115</v>
      </c>
      <c r="G11" s="32">
        <v>0.05</v>
      </c>
      <c r="H11" s="33"/>
      <c r="I11" s="32"/>
      <c r="J11" s="32"/>
      <c r="K11" s="66"/>
      <c r="L11" s="71" t="s">
        <v>147</v>
      </c>
      <c r="M11" s="68">
        <f>17.14*100/108</f>
        <v>15.87037037037037</v>
      </c>
    </row>
    <row r="12" spans="1:13" ht="38.25" x14ac:dyDescent="0.25">
      <c r="A12" s="32"/>
      <c r="B12" s="34" t="s">
        <v>85</v>
      </c>
      <c r="C12" s="47">
        <v>5</v>
      </c>
      <c r="D12" s="37" t="s">
        <v>41</v>
      </c>
      <c r="E12" s="37" t="s">
        <v>41</v>
      </c>
      <c r="F12" s="32" t="s">
        <v>115</v>
      </c>
      <c r="G12" s="32">
        <v>2</v>
      </c>
      <c r="H12" s="33"/>
      <c r="I12" s="32"/>
      <c r="J12" s="32"/>
      <c r="K12" s="66"/>
      <c r="L12" s="71" t="s">
        <v>147</v>
      </c>
      <c r="M12" s="69">
        <f>1043.28*100/108</f>
        <v>966</v>
      </c>
    </row>
    <row r="13" spans="1:13" ht="38.25" x14ac:dyDescent="0.25">
      <c r="A13" s="32"/>
      <c r="B13" s="34" t="s">
        <v>86</v>
      </c>
      <c r="C13" s="47">
        <v>6</v>
      </c>
      <c r="D13" s="32" t="s">
        <v>43</v>
      </c>
      <c r="E13" s="37" t="s">
        <v>43</v>
      </c>
      <c r="F13" s="32" t="s">
        <v>117</v>
      </c>
      <c r="G13" s="32">
        <v>3</v>
      </c>
      <c r="H13" s="33"/>
      <c r="I13" s="32"/>
      <c r="J13" s="32"/>
      <c r="K13" s="66"/>
      <c r="L13" s="71" t="s">
        <v>147</v>
      </c>
      <c r="M13" s="68">
        <f>334.22*100/108</f>
        <v>309.46296296296299</v>
      </c>
    </row>
    <row r="14" spans="1:13" ht="38.25" x14ac:dyDescent="0.25">
      <c r="A14" s="32"/>
      <c r="B14" s="34" t="s">
        <v>87</v>
      </c>
      <c r="C14" s="47">
        <v>7</v>
      </c>
      <c r="D14" s="37" t="s">
        <v>45</v>
      </c>
      <c r="E14" s="37" t="s">
        <v>45</v>
      </c>
      <c r="F14" s="32" t="s">
        <v>115</v>
      </c>
      <c r="G14" s="32">
        <v>1</v>
      </c>
      <c r="H14" s="33"/>
      <c r="I14" s="32"/>
      <c r="J14" s="32"/>
      <c r="K14" s="66"/>
      <c r="L14" s="71" t="s">
        <v>147</v>
      </c>
      <c r="M14" s="68">
        <f>193.75*100/108</f>
        <v>179.39814814814815</v>
      </c>
    </row>
    <row r="15" spans="1:13" ht="38.25" x14ac:dyDescent="0.25">
      <c r="A15" s="32"/>
      <c r="B15" s="34" t="s">
        <v>88</v>
      </c>
      <c r="C15" s="47">
        <v>8</v>
      </c>
      <c r="D15" s="32" t="s">
        <v>47</v>
      </c>
      <c r="E15" s="37" t="s">
        <v>47</v>
      </c>
      <c r="F15" s="32" t="s">
        <v>118</v>
      </c>
      <c r="G15" s="32">
        <v>10</v>
      </c>
      <c r="H15" s="33"/>
      <c r="I15" s="32"/>
      <c r="J15" s="32"/>
      <c r="K15" s="66"/>
      <c r="L15" s="71" t="s">
        <v>147</v>
      </c>
      <c r="M15" s="68">
        <f>2.38*100/108</f>
        <v>2.2037037037037037</v>
      </c>
    </row>
    <row r="16" spans="1:13" ht="38.25" x14ac:dyDescent="0.25">
      <c r="A16" s="32"/>
      <c r="B16" s="34" t="s">
        <v>89</v>
      </c>
      <c r="C16" s="47">
        <v>9</v>
      </c>
      <c r="D16" s="37" t="s">
        <v>49</v>
      </c>
      <c r="E16" s="37" t="s">
        <v>49</v>
      </c>
      <c r="F16" s="32" t="s">
        <v>118</v>
      </c>
      <c r="G16" s="32">
        <v>30</v>
      </c>
      <c r="H16" s="33"/>
      <c r="I16" s="32"/>
      <c r="J16" s="32"/>
      <c r="K16" s="66"/>
      <c r="L16" s="71" t="s">
        <v>147</v>
      </c>
      <c r="M16" s="68">
        <f>938.95*100/108</f>
        <v>869.39814814814815</v>
      </c>
    </row>
    <row r="17" spans="1:13" ht="38.25" x14ac:dyDescent="0.25">
      <c r="A17" s="32"/>
      <c r="B17" s="34" t="s">
        <v>90</v>
      </c>
      <c r="C17" s="47">
        <v>10</v>
      </c>
      <c r="D17" s="32" t="s">
        <v>51</v>
      </c>
      <c r="E17" s="37" t="s">
        <v>51</v>
      </c>
      <c r="F17" s="32" t="s">
        <v>118</v>
      </c>
      <c r="G17" s="32">
        <v>200</v>
      </c>
      <c r="H17" s="33"/>
      <c r="I17" s="32"/>
      <c r="J17" s="32"/>
      <c r="K17" s="66"/>
      <c r="L17" s="71" t="s">
        <v>147</v>
      </c>
      <c r="M17" s="68">
        <f>1669.25*100/108</f>
        <v>1545.601851851852</v>
      </c>
    </row>
    <row r="18" spans="1:13" ht="38.25" x14ac:dyDescent="0.25">
      <c r="A18" s="32"/>
      <c r="B18" s="34" t="s">
        <v>91</v>
      </c>
      <c r="C18" s="47">
        <v>11</v>
      </c>
      <c r="D18" s="32" t="s">
        <v>53</v>
      </c>
      <c r="E18" s="37" t="s">
        <v>53</v>
      </c>
      <c r="F18" s="32" t="s">
        <v>115</v>
      </c>
      <c r="G18" s="32">
        <v>0.05</v>
      </c>
      <c r="H18" s="33"/>
      <c r="I18" s="32"/>
      <c r="J18" s="32"/>
      <c r="K18" s="66"/>
      <c r="L18" s="71" t="s">
        <v>147</v>
      </c>
      <c r="M18" s="68">
        <f>33.53*100/108</f>
        <v>31.046296296296298</v>
      </c>
    </row>
    <row r="19" spans="1:13" ht="38.25" x14ac:dyDescent="0.25">
      <c r="A19" s="32"/>
      <c r="B19" s="34" t="s">
        <v>92</v>
      </c>
      <c r="C19" s="47">
        <v>12</v>
      </c>
      <c r="D19" s="32" t="s">
        <v>55</v>
      </c>
      <c r="E19" s="37" t="s">
        <v>55</v>
      </c>
      <c r="F19" s="32" t="s">
        <v>115</v>
      </c>
      <c r="G19" s="32">
        <v>0.1</v>
      </c>
      <c r="H19" s="33"/>
      <c r="I19" s="32"/>
      <c r="J19" s="32"/>
      <c r="K19" s="66"/>
      <c r="L19" s="71" t="s">
        <v>147</v>
      </c>
      <c r="M19" s="68">
        <f>85.7*100/108</f>
        <v>79.351851851851848</v>
      </c>
    </row>
    <row r="20" spans="1:13" ht="38.25" x14ac:dyDescent="0.25">
      <c r="A20" s="32"/>
      <c r="B20" s="34" t="s">
        <v>93</v>
      </c>
      <c r="C20" s="47">
        <v>13</v>
      </c>
      <c r="D20" s="32" t="s">
        <v>57</v>
      </c>
      <c r="E20" s="37" t="s">
        <v>57</v>
      </c>
      <c r="F20" s="32" t="s">
        <v>115</v>
      </c>
      <c r="G20" s="32">
        <v>0.02</v>
      </c>
      <c r="H20" s="33"/>
      <c r="I20" s="32"/>
      <c r="J20" s="32"/>
      <c r="K20" s="66"/>
      <c r="L20" s="71" t="s">
        <v>147</v>
      </c>
      <c r="M20" s="69">
        <f>37.26*100/108</f>
        <v>34.5</v>
      </c>
    </row>
    <row r="21" spans="1:13" ht="38.25" x14ac:dyDescent="0.25">
      <c r="A21" s="32"/>
      <c r="B21" s="34" t="s">
        <v>94</v>
      </c>
      <c r="C21" s="47">
        <v>14</v>
      </c>
      <c r="D21" s="32" t="s">
        <v>59</v>
      </c>
      <c r="E21" s="37" t="s">
        <v>59</v>
      </c>
      <c r="F21" s="32" t="s">
        <v>118</v>
      </c>
      <c r="G21" s="32">
        <v>100</v>
      </c>
      <c r="H21" s="33"/>
      <c r="I21" s="32"/>
      <c r="J21" s="32"/>
      <c r="K21" s="66"/>
      <c r="L21" s="71" t="s">
        <v>147</v>
      </c>
      <c r="M21" s="68">
        <f>983.66*100/108</f>
        <v>910.7962962962963</v>
      </c>
    </row>
    <row r="22" spans="1:13" ht="38.25" x14ac:dyDescent="0.25">
      <c r="A22" s="32"/>
      <c r="B22" s="34" t="s">
        <v>95</v>
      </c>
      <c r="C22" s="47">
        <v>15</v>
      </c>
      <c r="D22" s="32" t="s">
        <v>61</v>
      </c>
      <c r="E22" s="37" t="s">
        <v>61</v>
      </c>
      <c r="F22" s="32" t="s">
        <v>115</v>
      </c>
      <c r="G22" s="32">
        <v>0.05</v>
      </c>
      <c r="H22" s="33"/>
      <c r="I22" s="32"/>
      <c r="J22" s="32"/>
      <c r="K22" s="66"/>
      <c r="L22" s="71" t="s">
        <v>147</v>
      </c>
      <c r="M22" s="68">
        <f>37.26*100/108</f>
        <v>34.5</v>
      </c>
    </row>
    <row r="23" spans="1:13" ht="38.25" x14ac:dyDescent="0.25">
      <c r="A23" s="32"/>
      <c r="B23" s="34" t="s">
        <v>96</v>
      </c>
      <c r="C23" s="47">
        <v>16</v>
      </c>
      <c r="D23" s="32" t="s">
        <v>63</v>
      </c>
      <c r="E23" s="37" t="s">
        <v>63</v>
      </c>
      <c r="F23" s="32" t="s">
        <v>118</v>
      </c>
      <c r="G23" s="32">
        <v>5</v>
      </c>
      <c r="H23" s="33"/>
      <c r="I23" s="32"/>
      <c r="J23" s="32"/>
      <c r="K23" s="66"/>
      <c r="L23" s="71" t="s">
        <v>147</v>
      </c>
      <c r="M23" s="68">
        <f>11.18*100/108</f>
        <v>10.351851851851851</v>
      </c>
    </row>
    <row r="24" spans="1:13" ht="38.25" x14ac:dyDescent="0.25">
      <c r="A24" s="32"/>
      <c r="B24" s="34" t="s">
        <v>97</v>
      </c>
      <c r="C24" s="47">
        <v>17</v>
      </c>
      <c r="D24" s="32" t="s">
        <v>65</v>
      </c>
      <c r="E24" s="37" t="s">
        <v>65</v>
      </c>
      <c r="F24" s="32" t="s">
        <v>32</v>
      </c>
      <c r="G24" s="32">
        <v>50</v>
      </c>
      <c r="H24" s="33"/>
      <c r="I24" s="32"/>
      <c r="J24" s="32"/>
      <c r="K24" s="66"/>
      <c r="L24" s="71" t="s">
        <v>147</v>
      </c>
      <c r="M24" s="69">
        <f>21797.1*100/108</f>
        <v>20182.5</v>
      </c>
    </row>
    <row r="25" spans="1:13" ht="38.25" x14ac:dyDescent="0.25">
      <c r="A25" s="32"/>
      <c r="B25" s="34" t="s">
        <v>98</v>
      </c>
      <c r="C25" s="47">
        <v>18</v>
      </c>
      <c r="D25" s="32" t="s">
        <v>66</v>
      </c>
      <c r="E25" s="37" t="s">
        <v>66</v>
      </c>
      <c r="F25" s="32" t="s">
        <v>32</v>
      </c>
      <c r="G25" s="32">
        <v>20</v>
      </c>
      <c r="H25" s="33"/>
      <c r="I25" s="32"/>
      <c r="J25" s="32"/>
      <c r="K25" s="66"/>
      <c r="L25" s="71" t="s">
        <v>147</v>
      </c>
      <c r="M25" s="69">
        <f>15500.16*100/108</f>
        <v>14352</v>
      </c>
    </row>
    <row r="26" spans="1:13" ht="38.25" x14ac:dyDescent="0.25">
      <c r="A26" s="32"/>
      <c r="B26" s="34" t="s">
        <v>99</v>
      </c>
      <c r="C26" s="47">
        <v>19</v>
      </c>
      <c r="D26" s="37" t="s">
        <v>67</v>
      </c>
      <c r="E26" s="37" t="s">
        <v>67</v>
      </c>
      <c r="F26" s="32" t="s">
        <v>32</v>
      </c>
      <c r="G26" s="40">
        <v>200</v>
      </c>
      <c r="H26" s="33"/>
      <c r="I26" s="32"/>
      <c r="J26" s="32"/>
      <c r="K26" s="66"/>
      <c r="L26" s="71" t="s">
        <v>147</v>
      </c>
      <c r="M26" s="69">
        <f>273240*100/108</f>
        <v>253000</v>
      </c>
    </row>
    <row r="27" spans="1:13" ht="38.25" x14ac:dyDescent="0.25">
      <c r="A27" s="32"/>
      <c r="B27" s="34" t="s">
        <v>100</v>
      </c>
      <c r="C27" s="47">
        <v>20</v>
      </c>
      <c r="D27" s="37" t="s">
        <v>68</v>
      </c>
      <c r="E27" s="37" t="s">
        <v>68</v>
      </c>
      <c r="F27" s="32" t="s">
        <v>33</v>
      </c>
      <c r="G27" s="40">
        <v>1</v>
      </c>
      <c r="H27" s="33"/>
      <c r="I27" s="32"/>
      <c r="J27" s="32"/>
      <c r="K27" s="66"/>
      <c r="L27" s="71" t="s">
        <v>147</v>
      </c>
      <c r="M27" s="68">
        <f>16494.01*100/108</f>
        <v>15272.23148148148</v>
      </c>
    </row>
    <row r="28" spans="1:13" ht="38.25" x14ac:dyDescent="0.25">
      <c r="A28" s="32"/>
      <c r="B28" s="34" t="s">
        <v>101</v>
      </c>
      <c r="C28" s="47">
        <v>21</v>
      </c>
      <c r="D28" s="37" t="s">
        <v>69</v>
      </c>
      <c r="E28" s="37" t="s">
        <v>69</v>
      </c>
      <c r="F28" s="32" t="s">
        <v>33</v>
      </c>
      <c r="G28" s="40">
        <v>1</v>
      </c>
      <c r="H28" s="33"/>
      <c r="I28" s="32"/>
      <c r="J28" s="32"/>
      <c r="K28" s="66"/>
      <c r="L28" s="71" t="s">
        <v>147</v>
      </c>
      <c r="M28" s="68">
        <f>295.1*100/108</f>
        <v>273.24074074074076</v>
      </c>
    </row>
    <row r="29" spans="1:13" ht="38.25" x14ac:dyDescent="0.25">
      <c r="A29" s="32"/>
      <c r="B29" s="34" t="s">
        <v>102</v>
      </c>
      <c r="C29" s="47">
        <v>22</v>
      </c>
      <c r="D29" s="37" t="s">
        <v>70</v>
      </c>
      <c r="E29" s="37" t="s">
        <v>70</v>
      </c>
      <c r="F29" s="32" t="s">
        <v>114</v>
      </c>
      <c r="G29" s="40">
        <v>1000</v>
      </c>
      <c r="H29" s="33"/>
      <c r="I29" s="32"/>
      <c r="J29" s="32"/>
      <c r="K29" s="66"/>
      <c r="L29" s="71" t="s">
        <v>147</v>
      </c>
      <c r="M29" s="69">
        <f>42849*100/108</f>
        <v>39675</v>
      </c>
    </row>
    <row r="30" spans="1:13" ht="38.25" x14ac:dyDescent="0.25">
      <c r="A30" s="32"/>
      <c r="B30" s="34" t="s">
        <v>103</v>
      </c>
      <c r="C30" s="47">
        <v>23</v>
      </c>
      <c r="D30" s="37" t="s">
        <v>71</v>
      </c>
      <c r="E30" s="37" t="s">
        <v>71</v>
      </c>
      <c r="F30" s="32" t="s">
        <v>119</v>
      </c>
      <c r="G30" s="40">
        <v>130</v>
      </c>
      <c r="H30" s="33"/>
      <c r="I30" s="32"/>
      <c r="J30" s="32"/>
      <c r="K30" s="66"/>
      <c r="L30" s="71" t="s">
        <v>147</v>
      </c>
      <c r="M30" s="69">
        <f>4036.5*100/108</f>
        <v>3737.5</v>
      </c>
    </row>
    <row r="31" spans="1:13" ht="63" x14ac:dyDescent="0.25">
      <c r="A31" s="32"/>
      <c r="B31" s="34" t="s">
        <v>104</v>
      </c>
      <c r="C31" s="47">
        <v>24</v>
      </c>
      <c r="D31" s="37" t="s">
        <v>72</v>
      </c>
      <c r="E31" s="37" t="s">
        <v>72</v>
      </c>
      <c r="F31" s="32" t="s">
        <v>117</v>
      </c>
      <c r="G31" s="40">
        <v>60000</v>
      </c>
      <c r="H31" s="33"/>
      <c r="I31" s="32"/>
      <c r="J31" s="32"/>
      <c r="K31" s="66"/>
      <c r="L31" s="71" t="s">
        <v>147</v>
      </c>
      <c r="M31" s="69">
        <f>8197.2*100/108</f>
        <v>7590.0000000000009</v>
      </c>
    </row>
    <row r="32" spans="1:13" ht="45.75" customHeight="1" x14ac:dyDescent="0.25">
      <c r="A32" s="32"/>
      <c r="B32" s="34" t="s">
        <v>105</v>
      </c>
      <c r="C32" s="47">
        <v>25</v>
      </c>
      <c r="D32" s="37" t="s">
        <v>73</v>
      </c>
      <c r="E32" s="37" t="s">
        <v>73</v>
      </c>
      <c r="F32" s="32" t="s">
        <v>117</v>
      </c>
      <c r="G32" s="40">
        <v>2000</v>
      </c>
      <c r="H32" s="33"/>
      <c r="I32" s="32"/>
      <c r="J32" s="32"/>
      <c r="K32" s="66"/>
      <c r="L32" s="71" t="s">
        <v>147</v>
      </c>
      <c r="M32" s="69">
        <f>42923.52*100/108</f>
        <v>39744</v>
      </c>
    </row>
    <row r="33" spans="1:13" ht="38.25" x14ac:dyDescent="0.25">
      <c r="A33" s="32"/>
      <c r="B33" s="34" t="s">
        <v>106</v>
      </c>
      <c r="C33" s="47">
        <v>26</v>
      </c>
      <c r="D33" s="37" t="s">
        <v>74</v>
      </c>
      <c r="E33" s="37" t="s">
        <v>74</v>
      </c>
      <c r="F33" s="32" t="s">
        <v>117</v>
      </c>
      <c r="G33" s="40">
        <v>100</v>
      </c>
      <c r="H33" s="33"/>
      <c r="I33" s="32"/>
      <c r="J33" s="32"/>
      <c r="K33" s="66"/>
      <c r="L33" s="71" t="s">
        <v>147</v>
      </c>
      <c r="M33" s="69">
        <f>5713.2*100/108</f>
        <v>5290</v>
      </c>
    </row>
    <row r="34" spans="1:13" ht="38.25" x14ac:dyDescent="0.25">
      <c r="A34" s="32"/>
      <c r="B34" s="34" t="s">
        <v>107</v>
      </c>
      <c r="C34" s="47">
        <v>27</v>
      </c>
      <c r="D34" s="37" t="s">
        <v>75</v>
      </c>
      <c r="E34" s="37" t="s">
        <v>75</v>
      </c>
      <c r="F34" s="32" t="s">
        <v>114</v>
      </c>
      <c r="G34" s="40">
        <v>1050</v>
      </c>
      <c r="H34" s="33"/>
      <c r="I34" s="32"/>
      <c r="J34" s="32"/>
      <c r="K34" s="66"/>
      <c r="L34" s="71" t="s">
        <v>147</v>
      </c>
      <c r="M34" s="68">
        <f>4055.75*100/108</f>
        <v>3755.3240740740739</v>
      </c>
    </row>
    <row r="35" spans="1:13" ht="63" x14ac:dyDescent="0.25">
      <c r="A35" s="32"/>
      <c r="B35" s="34" t="s">
        <v>108</v>
      </c>
      <c r="C35" s="47">
        <v>28</v>
      </c>
      <c r="D35" s="37" t="s">
        <v>76</v>
      </c>
      <c r="E35" s="37" t="s">
        <v>76</v>
      </c>
      <c r="F35" s="32" t="s">
        <v>114</v>
      </c>
      <c r="G35" s="40">
        <v>450</v>
      </c>
      <c r="H35" s="33"/>
      <c r="I35" s="32"/>
      <c r="J35" s="32"/>
      <c r="K35" s="66"/>
      <c r="L35" s="71" t="s">
        <v>147</v>
      </c>
      <c r="M35" s="68">
        <f>452.71*100/108</f>
        <v>419.17592592592592</v>
      </c>
    </row>
    <row r="36" spans="1:13" ht="39" customHeight="1" x14ac:dyDescent="0.25">
      <c r="A36" s="32"/>
      <c r="B36" s="34" t="s">
        <v>109</v>
      </c>
      <c r="C36" s="47">
        <v>29</v>
      </c>
      <c r="D36" s="37" t="s">
        <v>77</v>
      </c>
      <c r="E36" s="37" t="s">
        <v>77</v>
      </c>
      <c r="F36" s="32" t="s">
        <v>114</v>
      </c>
      <c r="G36" s="40">
        <v>8450</v>
      </c>
      <c r="H36" s="33"/>
      <c r="I36" s="32"/>
      <c r="J36" s="32"/>
      <c r="K36" s="66"/>
      <c r="L36" s="71" t="s">
        <v>147</v>
      </c>
      <c r="M36" s="68">
        <f>3883.11*100/108</f>
        <v>3595.4722222222222</v>
      </c>
    </row>
    <row r="37" spans="1:13" ht="47.25" x14ac:dyDescent="0.25">
      <c r="A37" s="32"/>
      <c r="B37" s="34" t="s">
        <v>110</v>
      </c>
      <c r="C37" s="47">
        <v>30</v>
      </c>
      <c r="D37" s="37" t="s">
        <v>78</v>
      </c>
      <c r="E37" s="37" t="s">
        <v>78</v>
      </c>
      <c r="F37" s="32" t="s">
        <v>114</v>
      </c>
      <c r="G37" s="40">
        <v>13809</v>
      </c>
      <c r="H37" s="33"/>
      <c r="I37" s="32"/>
      <c r="J37" s="32"/>
      <c r="K37" s="66"/>
      <c r="L37" s="71" t="s">
        <v>147</v>
      </c>
      <c r="M37" s="68">
        <f>51795.37*100/108</f>
        <v>47958.675925925927</v>
      </c>
    </row>
    <row r="38" spans="1:13" ht="38.25" x14ac:dyDescent="0.25">
      <c r="A38" s="32"/>
      <c r="B38" s="34" t="s">
        <v>111</v>
      </c>
      <c r="C38" s="47">
        <v>31</v>
      </c>
      <c r="D38" s="37" t="s">
        <v>79</v>
      </c>
      <c r="E38" s="37" t="s">
        <v>79</v>
      </c>
      <c r="F38" s="32" t="s">
        <v>120</v>
      </c>
      <c r="G38" s="40">
        <v>1660</v>
      </c>
      <c r="H38" s="33"/>
      <c r="I38" s="32"/>
      <c r="J38" s="32"/>
      <c r="K38" s="66"/>
      <c r="L38" s="71" t="s">
        <v>147</v>
      </c>
      <c r="M38" s="69">
        <f>6185.16*100/108</f>
        <v>5727</v>
      </c>
    </row>
    <row r="39" spans="1:13" ht="38.25" x14ac:dyDescent="0.25">
      <c r="A39" s="32"/>
      <c r="B39" s="34" t="s">
        <v>112</v>
      </c>
      <c r="C39" s="47">
        <v>32</v>
      </c>
      <c r="D39" s="37" t="s">
        <v>80</v>
      </c>
      <c r="E39" s="37" t="s">
        <v>80</v>
      </c>
      <c r="F39" s="32" t="s">
        <v>114</v>
      </c>
      <c r="G39" s="40">
        <v>42</v>
      </c>
      <c r="H39" s="33"/>
      <c r="I39" s="32"/>
      <c r="J39" s="32"/>
      <c r="K39" s="66"/>
      <c r="L39" s="71" t="s">
        <v>147</v>
      </c>
      <c r="M39" s="68">
        <f>101.2*100/108</f>
        <v>93.703703703703709</v>
      </c>
    </row>
    <row r="40" spans="1:13" ht="38.25" x14ac:dyDescent="0.25">
      <c r="A40" s="32"/>
      <c r="B40" s="34" t="s">
        <v>113</v>
      </c>
      <c r="C40" s="47">
        <v>33</v>
      </c>
      <c r="D40" s="37" t="s">
        <v>141</v>
      </c>
      <c r="E40" s="37" t="s">
        <v>141</v>
      </c>
      <c r="F40" s="32" t="s">
        <v>121</v>
      </c>
      <c r="G40" s="40">
        <v>7</v>
      </c>
      <c r="H40" s="33"/>
      <c r="I40" s="32"/>
      <c r="J40" s="32"/>
      <c r="K40" s="66"/>
      <c r="L40" s="71" t="s">
        <v>147</v>
      </c>
      <c r="M40" s="69">
        <f>3390.66*100/108</f>
        <v>3139.5</v>
      </c>
    </row>
    <row r="41" spans="1:13" s="48" customFormat="1" ht="78.75" x14ac:dyDescent="0.25">
      <c r="A41" s="32"/>
      <c r="B41" s="34" t="s">
        <v>113</v>
      </c>
      <c r="C41" s="47">
        <v>34</v>
      </c>
      <c r="D41" s="37" t="s">
        <v>143</v>
      </c>
      <c r="E41" s="37" t="s">
        <v>143</v>
      </c>
      <c r="F41" s="32" t="s">
        <v>114</v>
      </c>
      <c r="G41" s="40">
        <v>800</v>
      </c>
      <c r="H41" s="33"/>
      <c r="I41" s="32"/>
      <c r="J41" s="32"/>
      <c r="K41" s="66"/>
      <c r="L41" s="71" t="s">
        <v>147</v>
      </c>
      <c r="M41" s="69">
        <v>38962.959999999999</v>
      </c>
    </row>
    <row r="42" spans="1:13" s="42" customFormat="1" x14ac:dyDescent="0.2">
      <c r="A42" s="32"/>
      <c r="B42" s="17"/>
      <c r="C42" s="47"/>
      <c r="D42" s="32" t="s">
        <v>122</v>
      </c>
      <c r="E42" s="37"/>
      <c r="F42" s="32"/>
      <c r="G42" s="40"/>
      <c r="H42" s="32"/>
      <c r="I42" s="32"/>
      <c r="J42" s="32"/>
      <c r="K42" s="66"/>
      <c r="L42" s="12"/>
      <c r="M42" s="68">
        <f>SUM(M8:M41)</f>
        <v>510410.96925925923</v>
      </c>
    </row>
  </sheetData>
  <autoFilter ref="A6:L42"/>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63" t="s">
        <v>30</v>
      </c>
      <c r="I12" s="63"/>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2023-02-14T11:57:47Z</dcterms:modified>
</cp:coreProperties>
</file>