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Medicale 2024 REPETAT 2\Documente pentru demarare\"/>
    </mc:Choice>
  </mc:AlternateContent>
  <xr:revisionPtr revIDLastSave="0" documentId="13_ncr:1_{1DA638E8-6BA1-4907-A742-EDB15BE54296}" xr6:coauthVersionLast="47" xr6:coauthVersionMax="47" xr10:uidLastSave="{00000000-0000-0000-0000-000000000000}"/>
  <bookViews>
    <workbookView xWindow="1140" yWindow="-120" windowWidth="17145" windowHeight="12885"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0" i="5" l="1"/>
  <c r="G246" i="5"/>
  <c r="G245" i="5"/>
  <c r="G243" i="5"/>
  <c r="G238" i="5"/>
  <c r="G237" i="5"/>
  <c r="G233" i="5"/>
  <c r="G232" i="5"/>
  <c r="G231" i="5"/>
  <c r="G230" i="5"/>
  <c r="G229" i="5"/>
  <c r="G225" i="5"/>
  <c r="G223" i="5"/>
  <c r="G222" i="5"/>
  <c r="G221" i="5"/>
  <c r="G220" i="5"/>
  <c r="G219" i="5"/>
  <c r="G218" i="5"/>
  <c r="G215" i="5"/>
  <c r="G214" i="5"/>
  <c r="G213" i="5"/>
  <c r="G208" i="5"/>
  <c r="G207" i="5"/>
  <c r="G206" i="5"/>
  <c r="G205" i="5"/>
  <c r="G204" i="5"/>
  <c r="G203" i="5"/>
  <c r="G201" i="5"/>
  <c r="G199" i="5"/>
  <c r="G198" i="5"/>
  <c r="G197" i="5"/>
  <c r="G196" i="5"/>
  <c r="G195" i="5"/>
  <c r="G192" i="5"/>
  <c r="G191" i="5"/>
  <c r="G189" i="5"/>
  <c r="G186" i="5"/>
  <c r="G184" i="5"/>
  <c r="G183" i="5"/>
  <c r="G182" i="5"/>
  <c r="G181" i="5"/>
  <c r="G178" i="5"/>
  <c r="G172" i="5"/>
  <c r="G171" i="5"/>
  <c r="G170" i="5"/>
  <c r="G162" i="5"/>
  <c r="G161" i="5"/>
  <c r="G158" i="5"/>
  <c r="G157" i="5"/>
  <c r="G154" i="5"/>
  <c r="G153" i="5"/>
  <c r="G152" i="5"/>
  <c r="G151" i="5"/>
  <c r="G150" i="5"/>
  <c r="G149" i="5"/>
  <c r="G147" i="5"/>
  <c r="G145" i="5"/>
  <c r="G140" i="5"/>
  <c r="G137" i="5"/>
  <c r="G136" i="5"/>
  <c r="G135" i="5"/>
  <c r="G129" i="5"/>
  <c r="G123" i="5"/>
  <c r="G118" i="5"/>
  <c r="G117" i="5"/>
  <c r="G116" i="5"/>
  <c r="G110" i="5"/>
  <c r="G107" i="5"/>
  <c r="G105" i="5"/>
  <c r="G97" i="5"/>
  <c r="G96" i="5"/>
  <c r="G95" i="5"/>
  <c r="G94" i="5"/>
  <c r="G93" i="5"/>
  <c r="G91" i="5"/>
  <c r="G89" i="5"/>
  <c r="G88" i="5"/>
  <c r="G87" i="5"/>
  <c r="G86" i="5"/>
  <c r="G85" i="5"/>
  <c r="G84" i="5"/>
  <c r="G83" i="5"/>
  <c r="G82" i="5"/>
  <c r="G81" i="5"/>
  <c r="G78" i="5"/>
  <c r="G77" i="5"/>
  <c r="G76" i="5"/>
  <c r="G75" i="5"/>
  <c r="G74" i="5"/>
  <c r="G71" i="5"/>
  <c r="G70" i="5"/>
  <c r="G69" i="5"/>
  <c r="G68" i="5"/>
  <c r="G66" i="5"/>
  <c r="G64" i="5"/>
  <c r="G63" i="5"/>
  <c r="G62" i="5"/>
  <c r="G61" i="5"/>
  <c r="G60" i="5"/>
  <c r="G59" i="5"/>
  <c r="G58" i="5"/>
  <c r="G53" i="5"/>
  <c r="G52" i="5"/>
  <c r="K252" i="5"/>
  <c r="J252" i="5"/>
  <c r="K12" i="7" l="1"/>
  <c r="J12" i="7"/>
</calcChain>
</file>

<file path=xl/sharedStrings.xml><?xml version="1.0" encoding="utf-8"?>
<sst xmlns="http://schemas.openxmlformats.org/spreadsheetml/2006/main" count="2236" uniqueCount="484">
  <si>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</si>
  <si>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</si>
  <si>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</si>
  <si>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</si>
  <si>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</si>
  <si>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</si>
  <si>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</si>
  <si>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</si>
  <si>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</si>
  <si>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</si>
  <si>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</si>
  <si>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</si>
  <si>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</si>
  <si>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</si>
  <si>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</si>
  <si>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</si>
  <si>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</si>
  <si>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</si>
  <si>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</si>
  <si>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</si>
  <si>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</si>
  <si>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</si>
  <si>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</si>
  <si>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</si>
  <si>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</si>
  <si>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</si>
  <si>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</si>
  <si>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</si>
  <si>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</si>
  <si>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</si>
  <si>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</si>
  <si>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</si>
  <si>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</si>
  <si>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</si>
  <si>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Pereche</t>
  </si>
  <si>
    <t xml:space="preserve">În conformitate cu cerințele/ condițiile de livrare stipulate la pct.11 din anunțul de participare
</t>
  </si>
  <si>
    <t xml:space="preserve">Ac chirurgical B 502-1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</si>
  <si>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</si>
  <si>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</si>
  <si>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</si>
  <si>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</si>
  <si>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</si>
  <si>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</si>
  <si>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 xml:space="preserve">Ac chirurgical G 504-4  </t>
  </si>
  <si>
    <t xml:space="preserve">Ac chirurgical GER 566-12  </t>
  </si>
  <si>
    <t xml:space="preserve">Ac chirurgical GER 566-14 </t>
  </si>
  <si>
    <t xml:space="preserve">Ac chirurgical GER 566-7  </t>
  </si>
  <si>
    <t xml:space="preserve">Ac chirurgical GER 566-8 </t>
  </si>
  <si>
    <t>Ac chirurgical PB-538-9</t>
  </si>
  <si>
    <t xml:space="preserve">Ac chirurgical PH 544-1  </t>
  </si>
  <si>
    <t xml:space="preserve">Ac chirurgical PH 544-2  </t>
  </si>
  <si>
    <t>Ac chirurgical rotund 3/8  17 mm</t>
  </si>
  <si>
    <t>Ac de tip Luer Lock Hub</t>
  </si>
  <si>
    <t>Ac de unică folosință pentru seringi 18G</t>
  </si>
  <si>
    <t>Ac de unică folosință pentru seringi 25G</t>
  </si>
  <si>
    <t>Ac epidural 18G</t>
  </si>
  <si>
    <t>Ac pentru punctie si aspiratie din crista iliaca 18G</t>
  </si>
  <si>
    <t xml:space="preserve">Burete (filtre) pentru casete biopsie </t>
  </si>
  <si>
    <t>Canulă ginecologică pentru vacum aspiratie  la  seringa  Karman</t>
  </si>
  <si>
    <t>Cateter de prelevare a aspiratului  bronhoalveolar</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</si>
  <si>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</si>
  <si>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</si>
  <si>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</si>
  <si>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</si>
  <si>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</si>
  <si>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</si>
  <si>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</si>
  <si>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</si>
  <si>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</si>
  <si>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</si>
  <si>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</si>
  <si>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Cuva dreptunghiulara, 30cmx25cmx5cm, inox</t>
  </si>
  <si>
    <t>Drenuri</t>
  </si>
  <si>
    <t>Fir-ghid hidrofil Nitinol 0,035" 150cm Amplatz Stiff</t>
  </si>
  <si>
    <t>Pompa pentru administararea medicamentului (MultiRates CBI PCA CP Pump)</t>
  </si>
  <si>
    <t>Prezervative, pentru  USG</t>
  </si>
  <si>
    <t xml:space="preserve">Pungi pentru colectarea singelui dublu </t>
  </si>
  <si>
    <t>Rolă de bandă indicator chimic sterilizare cu plazmă</t>
  </si>
  <si>
    <t>Scutece (pelinci)</t>
  </si>
  <si>
    <t>Set canule pentru irigatii</t>
  </si>
  <si>
    <t>Set cateterizarea spatiului spinal</t>
  </si>
  <si>
    <t>Set de extensie cu diametrul mic cu supapa Safeflow</t>
  </si>
  <si>
    <t xml:space="preserve">Set de extensie Y fara supapa </t>
  </si>
  <si>
    <t>Set de tuburi pentru ventilatoare (contururi) - reutilizabil</t>
  </si>
  <si>
    <t>Set pentru cateterizarea vaselor centrale quadrolumenal   16-18G l=30cm</t>
  </si>
  <si>
    <t>Set pentru cateterizarea vaselor centrale trilumenal  (pediatrice), l=13 cm</t>
  </si>
  <si>
    <t>Set pentru cateterizarea vaselor centrale trilumenal (pediatrice), l= 8 cm</t>
  </si>
  <si>
    <t>Set pentru cateterizarea venoasa centrala percutana</t>
  </si>
  <si>
    <t>Set pentru traheostomie (conicotomie)</t>
  </si>
  <si>
    <t>Silo Bag silicon</t>
  </si>
  <si>
    <t>Sonda  pentru alimentare 8Fr</t>
  </si>
  <si>
    <t>Sonda gastrica nr 4</t>
  </si>
  <si>
    <t>Sonda gastrica nr 6</t>
  </si>
  <si>
    <t>Sonda nazo-gastrica (tip Levin) CH 26</t>
  </si>
  <si>
    <t>Sonda pentru alimentare 4 Fr</t>
  </si>
  <si>
    <t>Sonda pentru alimentare 6 Fr</t>
  </si>
  <si>
    <t>Stent ureteral mono J CH8</t>
  </si>
  <si>
    <t>Stent ureteral mono J CH9</t>
  </si>
  <si>
    <t>Stent ureteral Pigtail cu ghid bilateral X-RAY 3 Fr, pentru copii</t>
  </si>
  <si>
    <t>Stilet de intubaţie cu lubrifiant 16Fr</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</si>
  <si>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</si>
  <si>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</si>
  <si>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</si>
  <si>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</si>
  <si>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traheostomatic cu manșetă Nr. 4,5</t>
  </si>
  <si>
    <t xml:space="preserve">Tub traheostomatic cu manșetă Nr. 5,5 </t>
  </si>
  <si>
    <t xml:space="preserve">Tub traheostomatic cu manșetă Nr. 6,5 </t>
  </si>
  <si>
    <t>Vacuum-chiureta pentru biopsie endometrială tip Pipelle</t>
  </si>
  <si>
    <t>Canula mare pentru clistere, adulți</t>
  </si>
  <si>
    <t>Cu canule și irigator, 2500ml - 3000ml</t>
  </si>
  <si>
    <t>B 502-1   1.40*80mm</t>
  </si>
  <si>
    <t>B 502-4   1.30*65mm</t>
  </si>
  <si>
    <t>B 502-5   1.20*60mm</t>
  </si>
  <si>
    <t>BE 560-10   1.00*45mm</t>
  </si>
  <si>
    <t>BE 560-12   0.90*36mm</t>
  </si>
  <si>
    <t>BE 560-13   0.90*30mm</t>
  </si>
  <si>
    <t>BE 560-4   1.30*65mm</t>
  </si>
  <si>
    <t>G 504-4  1.30*65mm</t>
  </si>
  <si>
    <t>GER 566-12  0.90*36mm</t>
  </si>
  <si>
    <t>GER 566-14  0.80*34mm</t>
  </si>
  <si>
    <t>GER 566-7  1.10*52mm</t>
  </si>
  <si>
    <t>GER 566-8  1.10*50mm</t>
  </si>
  <si>
    <t>PH 544-1  0.70*55mm</t>
  </si>
  <si>
    <t>PH 544-2  0.70*45mm</t>
  </si>
  <si>
    <t>Ac de tip Luer Lock Hub, din oţel inoxidabil, de dimensiune 1,4x50mm, în set a cîte 6 bucăţi.</t>
  </si>
  <si>
    <t>Ace hipodermice pentru seringa, sterile, de unica folosinta, ambalate individual,18G, 1,2x40mm</t>
  </si>
  <si>
    <t>Ace pentru seringa, sterile, de unica folosinta, ambalate individual. Dimensiunea acului 25G5/3 lungimea acului 0,5x16 milimertri</t>
  </si>
  <si>
    <t>Ac pentru punctia meduvei oaselor 
18 G x 10- 44 mm,   
- steril de unica folosinta, cap cu suport si prelungitor pentru stilet, dispozitiv de limitare si fixare a adancimii de penetrare,orificii distale laterale,
maner ergonomic, manevrare usoara, canula lunga,</t>
  </si>
  <si>
    <t>Burete (filtre) pentru casete biopsie. Certificat CE sau declaratie de conformitate în functie  de evaloarea conformitatii cu anexele corespunzatoare pentru produsul dat.Certificat ISO13485 si /sau ISO9001(în dependenta de categorie produsului)</t>
  </si>
  <si>
    <t>Canula la seringa  Karman pentru VAM                   marimea N6, N7, N10</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</si>
  <si>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</si>
  <si>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Fr10-18; L 100-120cm, stomacal/duodenal, poliuretan biocompatibil, cu mandren, conector Y</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</si>
  <si>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</si>
  <si>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</si>
  <si>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</si>
  <si>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</si>
  <si>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</si>
  <si>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 xml:space="preserve">Cateter subclaviar d 0,6 mm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</si>
  <si>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</si>
  <si>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</si>
  <si>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 xml:space="preserve">Țesătură bumbac 160cmx200cm (+-10 cm) ,gaura10x30cm (+-1 cm) </t>
  </si>
  <si>
    <t xml:space="preserve">1) material nețesut, laminat (cu peliculă) prelucrabil, SPP 90g/m.p
2) dimensiune: 200*150 cm (+/- 5cm )
Forma de ambalare: livrat în ambalaj, marcat şi etichetat de producător cu menţionarea datelor de identitate  </t>
  </si>
  <si>
    <t>Drenuri tubucare din latex,sterile.  Lățimea 5cm - lungimea 30 cm (pentru drenarea cavității abdominale)</t>
  </si>
  <si>
    <t>Fir-ghid hidrofil Nitinol 0,035" 150cm Amplatz Stiff, urologic</t>
  </si>
  <si>
    <t>Garou pentru hemostață tip ”Martensa” ortopedic cu diam.-1,5mm lăț.-7cm lung.-3m, fabricat din cauciuc</t>
  </si>
  <si>
    <t>Garou pentru hemostață tip ”Martensa” ortopedic cu diam.-1,5mm lăț.-5cm lung.-3m, fabricat din cauciuc</t>
  </si>
  <si>
    <t>Volum 275 ml. Viteza 2-8 ml/ora. Administarea in bolus-0,5/1 ml. Timpul de blocare 10/15 min. Pentru analgezia multimodală.</t>
  </si>
  <si>
    <t>Prezervative, p/u  USG lungimea prezervativului 210 mm, latex, non-alergic, ambalaj individual cu indicarea termenului de valabilitate.</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</si>
  <si>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</si>
  <si>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Rolă lăţimea 70 cm lungimea 200 m, pentru sterilizare cu plazmă 54 grade C, pretăiate, să fie asigurată desprinderea ușoară
</t>
  </si>
  <si>
    <t>Țesătură bumbac, 70cmx70cm</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</si>
  <si>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</si>
  <si>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</si>
  <si>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 xml:space="preserve">Pentru adulti –reutilizabile, rezistent la autoclavare, gofrat, tip “inspire-expire”, cu captatori de vapori expirati.
Completare:1) Sac de rezerva 2l, 
2) Conector unghiular, rotativ, biaxial. Lungime 180 cm (+-10 cm)
</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</si>
  <si>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</si>
  <si>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</si>
  <si>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</si>
  <si>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Set pentru cateterizarea venoasa centrala percutana (PICC lines) pentru nou-nascuti cu GEMN diametrul 1,9 FR cu un lumen, impregnate cu vancomicina. Material: silicon sau polyurietan)</t>
  </si>
  <si>
    <t>Să încludă: un bisturiu, un ac de perforare cu diametru mare cu o seringa sau un ac cu ghidaj și un cateter care se plasează în trahee după ce ligamentul cricoid a fost perforat</t>
  </si>
  <si>
    <t>Container de sigelare cavitate abdominal din silicon</t>
  </si>
  <si>
    <t>8 Fr, Transparent Cu linie Rg-contrast, Extremitatea distala inchisa Orificii laterale (8-12) Fr Marcaj in cm (5-35 cm  sonde 8-10Fr) Sonde (8-12Fr) strict pentru alimentare Steril</t>
  </si>
  <si>
    <t xml:space="preserve">Sonda gastrica nr.4 pentru alimentarea nou-nascutului </t>
  </si>
  <si>
    <t xml:space="preserve">Sonda gastrica nr.6 pentru alimentarea nou-nascutului </t>
  </si>
  <si>
    <t xml:space="preserve">1.dimensiuni: CH26, lungime:100 - 120 cm 2.radioopac 3.atraumatic 4.cu orificii laterale 5.tub simplu 6.material: PVC 7.marcaj de măsurare a adîncimii (cm) 8.steril 9.ambalat individual </t>
  </si>
  <si>
    <t>1 dimenisuni: CH8, lungime 80-90 cm, în set cu conductor</t>
  </si>
  <si>
    <t>1 dimenisuni: CH9, lungime 80-90 cm, în set cu conductor</t>
  </si>
  <si>
    <t>Cateter ureteral dublu J, 3 Fr, material- 100% silicon, lungime 20cm, vîrf deschis  fir ghidare Fix  0.021"-0.035", 110cm; dispozitiv pentru a împinge cateterul de la endoscop în ureter și bazinet  70 cm</t>
  </si>
  <si>
    <t>16 FR, Fără latex. Confecţionat din aluminiu maleabil, acoperit cu plastic medical lubricat. Steril. Ambalat individual.</t>
  </si>
  <si>
    <t>Tub de conexiune la sacul pentru aparatele de intubare 24Fr-28Fr. Siliconat, Bucată - 1 metru</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</si>
  <si>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</si>
  <si>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</si>
  <si>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</si>
  <si>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Din plastic, lungimea 270-280 mm, diametru 2 mm, spațiu pentru piston 220 mm, cu marcajul adîncimii introducerii 20-120 mm cu valoarea diviziunii 10 mm,  cu 4 orificii laterale la capăt, steril, de unica folosință.</t>
  </si>
  <si>
    <t>Achiziționarea centralizată a consumabilelor medicale conform necesităților instituțiilor medico-sanitare publice pentru anul 2024 REPETAT 2</t>
  </si>
  <si>
    <t>Ac chirurgical BE-560-6</t>
  </si>
  <si>
    <t>Ac chirurgical BE-560-8</t>
  </si>
  <si>
    <t>Ac chirurgical BR-510-10</t>
  </si>
  <si>
    <t>Ac chirurgical BT-512-15</t>
  </si>
  <si>
    <t>Ac chirurgical E-530-00</t>
  </si>
  <si>
    <t>Ac chirurgical G-504-12</t>
  </si>
  <si>
    <t>Ac chirurgical GAR-498-6</t>
  </si>
  <si>
    <t>Ac chirurgical GAR-498-7</t>
  </si>
  <si>
    <t>Ac chirurgical GE-548-10</t>
  </si>
  <si>
    <t>Ac chirurgical GE-548-12</t>
  </si>
  <si>
    <t>Ac chirurgical GR-514-10</t>
  </si>
  <si>
    <t>Ac chirurgical GR-514-11</t>
  </si>
  <si>
    <t>Ac chirurgical GR-514-5</t>
  </si>
  <si>
    <t>Ac chirurgical GR-514-7</t>
  </si>
  <si>
    <t>Ac chirurgical GR-514-8</t>
  </si>
  <si>
    <t>Ac chirurgical GR-514-9</t>
  </si>
  <si>
    <t>Ac chirurgical GT-516-10</t>
  </si>
  <si>
    <t>Ac chirurgical GT-516-12</t>
  </si>
  <si>
    <t>Ac chirurgical PB-538-0</t>
  </si>
  <si>
    <t>Ac chirurgical PB-538-1</t>
  </si>
  <si>
    <t>Ac chirurgical PB-538-2</t>
  </si>
  <si>
    <t>Ac chirurgical PB-538-4</t>
  </si>
  <si>
    <t>Ac chirurgical PB-538-6</t>
  </si>
  <si>
    <t>Ac chirurgical PB-538-8</t>
  </si>
  <si>
    <t>Ac chirurgical PD-534-2</t>
  </si>
  <si>
    <t>Ac chirurgical PD-534-4</t>
  </si>
  <si>
    <t>Ac de unică folosință pentru seringi 21G 1 1/2</t>
  </si>
  <si>
    <r>
      <t>Ace de unică folosință pentru seringi. Dimensiune ac: 21G 1 1/2, lungimea acului 0,8x</t>
    </r>
    <r>
      <rPr>
        <b/>
        <sz val="12"/>
        <rFont val="Times New Roman"/>
        <family val="1"/>
        <charset val="204"/>
      </rPr>
      <t>(38 -40) mm</t>
    </r>
  </si>
  <si>
    <t>Ac de unică folosință pentru seringi 22G 1 1/2</t>
  </si>
  <si>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</si>
  <si>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t xml:space="preserve">Ac pentru prelevarea țesuturilor moi, pentru pistol automat </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</si>
  <si>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</si>
  <si>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Ac Spinale tip Quincke G25</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</si>
  <si>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</si>
  <si>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Aleze de unica folosinta 90x90 cm</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</si>
  <si>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</si>
  <si>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Ansa pentru polipectomie</t>
  </si>
  <si>
    <t>Utilizare medicală: EGDS, Lungimea cateter - 1650mm ,canal endoscop 2,8mm, diametre obligatorii: 15 mm, 20 mm, 25 mm</t>
  </si>
  <si>
    <t>Bahile (de unica folosinta)</t>
  </si>
  <si>
    <t xml:space="preserve">1. Impermiabil (HDPE, LDPE, CPE)  ≥ 15 µm 2.mărime: 41*15cm (devierea admisă 2 cm) 3.dotate cu bandă elastică 4.de unică folosință  </t>
  </si>
  <si>
    <t>Balon extractor de calculi</t>
  </si>
  <si>
    <t>Balon extractor de calculi. Lungimea minim 1950cm, diametru balon -20mm, canal - 3,2mm</t>
  </si>
  <si>
    <t xml:space="preserve">Balon pentru pneumodilatare a căilor biliare </t>
  </si>
  <si>
    <t>Balon pentru pneumodilatare a căilor biliare 
Lungimea caterer-2200 mm.Canal endoscop. - 2,8 mm, diametru balon  6-8 mm</t>
  </si>
  <si>
    <t xml:space="preserve">Balon pentru pneumodilatare a structurilor tractului digestiv </t>
  </si>
  <si>
    <t>Lungimea cateter - 2200mm , canal endoscop 2,8mm , diametru balon 15-20mm</t>
  </si>
  <si>
    <t xml:space="preserve">Bandaj tubular elastic N6 (polisomnografie) </t>
  </si>
  <si>
    <t>Grupa-bint elastic, denumirea-bandaj Ultratub elastic tubular N6</t>
  </si>
  <si>
    <t>Bisturiu steril de unică folosință cu lamă nr.10</t>
  </si>
  <si>
    <t>Bisturiu steril de unică folosință cu lamă nr. 10</t>
  </si>
  <si>
    <t>Bisturiu steril de unică folosință nr.22</t>
  </si>
  <si>
    <t>Bisturiu steril de unică folosință cu lamă nr. 22</t>
  </si>
  <si>
    <t>Bonetă chirurgicală bărbaţi</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</si>
  <si>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</si>
  <si>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Bonetă chirurgicală bărbaţi cu banda absorbanta</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</si>
  <si>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</si>
  <si>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Brățară de identificare (baieti)</t>
  </si>
  <si>
    <t xml:space="preserve">Bratari identificare NOU NASCUTI - BĂIEȚI - ALBASTRU (BLEU)
Bratari de identificare pentru copii, confectionate din PVC moale, prevazut pentru insertia datelor de identificare </t>
  </si>
  <si>
    <t>Brățară de identificare (fete)</t>
  </si>
  <si>
    <t xml:space="preserve">Bratari identificare NOU NASCUTI - FETE - ROZ/ALB
Bratari de identificare pentru copii, confectionate din PVC moale, prevazut pentru insertia datelor de identificare </t>
  </si>
  <si>
    <t>Canula mare pentru clistere</t>
  </si>
  <si>
    <t>Cateter de aspiratie CH 10</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</si>
  <si>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</si>
  <si>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12</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</si>
  <si>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</si>
  <si>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</si>
  <si>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</si>
  <si>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CH 8</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</si>
  <si>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</si>
  <si>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si drenaj Redon 14 Fr</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</si>
  <si>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</si>
  <si>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Cateter de aspiratie si drenaj Redon 16 Fr</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</si>
  <si>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</si>
  <si>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de aspiratie si drenaj Redon 18 Fr</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</si>
  <si>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</si>
  <si>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Cateter de aspiratie si drenaj Redon 20 Fr</t>
  </si>
  <si>
    <t>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t>
  </si>
  <si>
    <t>Cateter de aspiratie si drenaj Redon 22 Fr</t>
  </si>
  <si>
    <t>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t>
  </si>
  <si>
    <t>Cateter de aspiratie si drenaj Redon 24 Fr</t>
  </si>
  <si>
    <t>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t>
  </si>
  <si>
    <t>Cateter de aspiratie si drenaj Redon 26 Fr</t>
  </si>
  <si>
    <t>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t>
  </si>
  <si>
    <t>Cateter de aspiratie si drenaj Redon 28 Fr</t>
  </si>
  <si>
    <t>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t>
  </si>
  <si>
    <t>Cateter de aspiratie si drenaj Redon 30 Fr</t>
  </si>
  <si>
    <t>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t>
  </si>
  <si>
    <t>Cateter Foley uretro-vezical CH 26</t>
  </si>
  <si>
    <t xml:space="preserve">1.dimensiuni: CH 26, lungimea 40 - 45 cm 2. balon simetric, rotund 3.cu 2 canale 4.material: latex siliconat sau silicon 5.orificii amplasate lateral 6.vîrf atraumatic, cilindric 7.steril 8.radiopac 9.valvă Luer - Lock tip seringă 10.ambalat individual </t>
  </si>
  <si>
    <t>Cateter Foley uretro-vezical CH 28</t>
  </si>
  <si>
    <t xml:space="preserve">1.dimensiuni: CH 28, lungimea 40 - 45 cm 2. balon simetric, rotund 3.cu 2 canale 4.material: latex siliconat sau silicon 5.orificii amplasate lateral 6.vîrf atraumatic, cilindric 7.steril 8.radioopac 9.valvă Luer - Lock tip seringă 10.ambalat individual </t>
  </si>
  <si>
    <t>Cateter Foley uretro-vezical CH 30</t>
  </si>
  <si>
    <t xml:space="preserve">1.dimensiuni: CH 30, lungimea 40 - 45 cm 2. balon simetric, rotund 3.cu 2 canale 4.material: latex siliconat sau silicon 5.orificii amplasate lateral 6.vîrf atraumatic, cilindric 7.steril 8.radioopac 9.valvă Luer - Lock tip seringă 10.ambalat individual </t>
  </si>
  <si>
    <t>Cateter toracic cu trocar 16FR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</si>
  <si>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</si>
  <si>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Cateter toracic cu trocar 20FR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</si>
  <si>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</si>
  <si>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Cateter toracic cu trocar 24 CH</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</si>
  <si>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mărimea 24 CH</t>
  </si>
  <si>
    <t>Cearșaf jetabil pentru investigatii (rulou igienic)</t>
  </si>
  <si>
    <t xml:space="preserve">Cearsaf jetabil pentru investigatii (rulou igienic), latime minimă 80 cm * lungime minimă 200 m (rulou), nesteril </t>
  </si>
  <si>
    <t xml:space="preserve">Cearșaf medical 50*40 cm absorbant </t>
  </si>
  <si>
    <t xml:space="preserve">Material absorbabil 90/100g/mp </t>
  </si>
  <si>
    <t>Clipse LT-100</t>
  </si>
  <si>
    <t xml:space="preserve">Clipse LT-100, în bloc cîte 6 clipse,  7 clipaplicatoare (lungimea 200 mm)  pentru clipse LT-100, cu titlu gratuit </t>
  </si>
  <si>
    <t>Clipse LT-200</t>
  </si>
  <si>
    <t xml:space="preserve">Clipse LT-200 În bloc cîte 6 clipse,  8 clipaplicatoare (lungimea 200 mm)  pentru clipse LT-200, cu titlu gratuit </t>
  </si>
  <si>
    <t xml:space="preserve">Clipuri din titan sterile medium large cu 11 clipaplicatoare laparoscopice  33cm.Medium Large </t>
  </si>
  <si>
    <t xml:space="preserve">Medium Large 10 mm.; Suprafata interna cu canale transversale ,pentru fixarea sigura şi atraumatica în aplicator. Firul din titan de forma inimii  în secţiune . Aplicator cu şanturi pentru fixarea sigură a clipului, fără zimţi de fixare. </t>
  </si>
  <si>
    <t>Container anatomo-patmorfologic 1000 ml</t>
  </si>
  <si>
    <t xml:space="preserve">1.Volum Total: 1000 ml (+-50ml) 2.cu etichetă pentru marcare 3.cu capac cu înfiletare maximă ce împiedică scurgerea lichidelor  </t>
  </si>
  <si>
    <t>Container anatomo-patmorfologic 200 ml</t>
  </si>
  <si>
    <t xml:space="preserve">1.Volum Total: 200 ml (+-10ml) 2.cu etichetă pentru marcare 3.cu capac cu înfiletare maximă ce împiedică scurgerea lichidelor  </t>
  </si>
  <si>
    <t>Container anatomo-patmorfologic 30 ml</t>
  </si>
  <si>
    <t xml:space="preserve">1.Volum Total: 30 ml (+-2ml) 2.cu etichetă pentru marcare 3.cu capac cu înfiletare maximă ce împiedică scurgerea lichidelor  </t>
  </si>
  <si>
    <t>Container anatomo-patmorfologic 500 ml</t>
  </si>
  <si>
    <t xml:space="preserve">1.Volum Total: 500 ml (+-25ml) 2.cu etichetă pentru marcare 3.cu capac cu înfiletare maximă ce împiedică scurgerea lichidelor  </t>
  </si>
  <si>
    <t>Container anatomo-patmorfologic 60 ml</t>
  </si>
  <si>
    <t xml:space="preserve">1.Volum Total: 60 ml (+-5ml)2.cu etichetă pentru marcare 3.cu capac cu înfiletare maximă ce împiedică scurgerea lichidelor  </t>
  </si>
  <si>
    <t>Container pentru drenaje toracice (container universal pentru aspiraţie)1000-2000ml,</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</si>
  <si>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</si>
  <si>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Cuva reniforma metalica, inox</t>
  </si>
  <si>
    <t>DRENAJE PLEURALE TORACICE CU STILET Fr18</t>
  </si>
  <si>
    <t xml:space="preserve">DRENAJE PLEURALE TORACICE CU STILET Fr18, d=6,0 mm,  d=350  mm (+-10mm), rosu </t>
  </si>
  <si>
    <t xml:space="preserve">DRENAJE PLEURALE TORACICE CU STILET Fr20 </t>
  </si>
  <si>
    <t xml:space="preserve">DRENAJE PLEURALE TORACICE CU STILET Fr20 , d=6,6 mm,  d=350 mm (+-10mm), galben </t>
  </si>
  <si>
    <t>Emplastru - 2.5cmx500cm, Mătase</t>
  </si>
  <si>
    <t>1.Adeziv
2.Material - matase
3.Neiritant, nonalergic, testat dermatologic
4.Dimensiuni - 2.5x500cm (+-0,5cm)</t>
  </si>
  <si>
    <t>Emplastru 2,5cm x 7,2cm, transparent</t>
  </si>
  <si>
    <t>Pflaster steril, 2,5cm x 7,2cm (+-0,5cm), bactericid, adesiv transparent, fară barieră la transpirația pielii.</t>
  </si>
  <si>
    <t>Filtre pentru circuite de respirație antiviral antibacterian</t>
  </si>
  <si>
    <t>Filtre pentru circuite de respirație antiviral antibacterian electrostatic pentru protectia pacienților cu mecanism antiocluzional, cu lame interne difuzoare pentru distribuirea fluxului 22F/15M-2M/15F eficacitatea filtrării cel pțin 99.99% rezistența la flux 30l/min nu mai puțin de 0.9cm H20. volumul compresibil nu mai mult de 60 ml, greutatea nu mai mult de 28g.timp efectiv de utilizare 24 ore.material polipropilen, acril, ceramică. Ambalaj individual</t>
  </si>
  <si>
    <t>Garou hemostatic  7cm</t>
  </si>
  <si>
    <t>Garou hemostatic 5cm</t>
  </si>
  <si>
    <t>Garou hemostatic din latex</t>
  </si>
  <si>
    <t>Garou hemostatic din latex, tub</t>
  </si>
  <si>
    <t>Garou hemostatic fără latex</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</si>
  <si>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t>
  </si>
  <si>
    <t xml:space="preserve">Învelis plagial </t>
  </si>
  <si>
    <t>Collahit FA sau echivalent , steril, dimensiune 60 x 100 mm</t>
  </si>
  <si>
    <t>Kit cateter tempoar pentru hemodializa cu 2 lumene 14 Fr x 15 cm</t>
  </si>
  <si>
    <t>Kit cateter tempoar pentru hemodializa , cu lumen dublu, radiopac, din poliuretan, steril, prevazut cu mansoane implantabile, conectoare Luer - Lock și cleme, 15 cm lungime.</t>
  </si>
  <si>
    <t xml:space="preserve">Lame pentru bisturiu </t>
  </si>
  <si>
    <t xml:space="preserve">1.Sterile (Metoda de sterilizare: radiatii Gamma)
2.Ascuțite 
3.Material: oțel-carbon
4.Dimensiune lamă: nr.10; 11; 12; 15 - (compatibil cu mâner bisturiu nr.3)
și 20; 21; 22; 23 - (compatibil cu mâner bisturiu nr.4)
5.Mod de ambalare: ambalate individual in folie de aluminiu
6.Ambalate în cutii până la 100 buc.
</t>
  </si>
  <si>
    <t>Lame pentru bisturiu Nr. 20</t>
  </si>
  <si>
    <t xml:space="preserve">1.Sterile (Metoda de sterilizare: radiatii Gamma)
2.Ascuțite 
3.Material: oțel-carbon
4.Dimensiune lamă: nr. 20 (compatibil cu mâner bisturiu nr.4)
5.Mod de ambalare: ambalate individual in folie de aluminiu
6.Ambalate în cutii până la 100 buc.
</t>
  </si>
  <si>
    <t>Lingurița Folkman</t>
  </si>
  <si>
    <t>Lingurița Folkman,sterilă, in ambalaj individual</t>
  </si>
  <si>
    <t>Mască facială cu protector</t>
  </si>
  <si>
    <t>Plastic străveziu (incolor)</t>
  </si>
  <si>
    <t>Mușama medicală în rulou</t>
  </si>
  <si>
    <t>Muşama medicală, tip-A în rulou, lăţime 85cm±5cm, rulou nu mai mic de 10 metri, fabricată din cauciuc pe bază de ţesătură din bumbac, densit. - 650 g / m² (+-50g), Rezistența la rupere - 3,8-6,0 kN /m. Elastică, non-lipicioasă, impermeabilă, netedă, fără cute. Rezistentă la dezinfectarea repetată a unei soluții de 1% cloramină și la sterilizarea la abur cu curățare pre-sterilizare.</t>
  </si>
  <si>
    <t>Ochelari de protectie</t>
  </si>
  <si>
    <t>Vizualizare panoramică; Lentile tratate p/u a nu se aburi și oferă prin forma panoramică un câmp vizual mare</t>
  </si>
  <si>
    <t xml:space="preserve">Periuța citologică Cervex Brush </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</si>
  <si>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</si>
  <si>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 xml:space="preserve">Periuța citologică sterilă </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</si>
  <si>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</si>
  <si>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bucala p-u spirograf d= 30 mm</t>
  </si>
  <si>
    <t>Piesa bucala p-u spirograf d= 30 mm,  getabil, ambalat separat</t>
  </si>
  <si>
    <t>Pipa tip Robertazzi</t>
  </si>
  <si>
    <t>Nazofaringian, tip Robertazzi</t>
  </si>
  <si>
    <t>Plasa (implant ) pentru hernioplastie Siliconata (bifaţetată)</t>
  </si>
  <si>
    <t>Plasă dual mesh (dublu strat / neaderentă /IPOM).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</si>
  <si>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Plasă (implant) pentru hernioplastie 10x20 cm pentru hernioplastii</t>
  </si>
  <si>
    <t xml:space="preserve">Plasa (proteza sintetica)20x10cm de polipropilen pentru hernioplastii, monofilament Ø 0,15 mm, porozitate 1,3x1,0 mm, grosime 0,59 mm, Plasa să poată fi tăiată în funcție de mărimea și forma necesară, fără a se destrăma </t>
  </si>
  <si>
    <t>Ploscă urinară pentru femei</t>
  </si>
  <si>
    <t>Ploșcă pentru femei Capacitate: 2 litri, material - masă plastică; cu mâner și capac</t>
  </si>
  <si>
    <t>Ploscă urinară, din inox, pentru femei</t>
  </si>
  <si>
    <t>Plosca din inox, masuri minime  355х290х50 mm, cu mâner și capac</t>
  </si>
  <si>
    <t>Pungi evacuatoare urostomie</t>
  </si>
  <si>
    <t>Sistem stomic unitar cu evacuare pentru urostomii, 30x15 cm, flansa adeziva din hidrocoloid, liner material netesut, gura de taiere 57 mm. Compus din 3 straturi de inalta rezistenta. Antialergic</t>
  </si>
  <si>
    <t xml:space="preserve">Recipient plastic pentru deșeuri infecțioase, 50l </t>
  </si>
  <si>
    <t xml:space="preserve">Recipient pentru deșeuri infecțioase din material plastic rigid rezistent la acțiuni mecanice, ușor lavabile și rezistente la acțiunea soluțiilor dezinfectante, dotata cu sistem de închidere.                                                                                          - Volumul 50l (devierea admisilă doar în creștere până la 20 % );                                                                                                                                                                       - Capacul trebuie să permită deschiderea și închiderea temporară cu ușurință și să împedice scurgerea conținutului când este închis;
- Dotat cu pedală;                                                                                     
- Culoare: galben                                                                                          - Marcaj pictograma”Pericol Biologic”;                                                                            - Calitatea conform standardelor ISO 9001, ISO 13485.                             </t>
  </si>
  <si>
    <t>Recipient plastic pentru deșeuri tăietor-înțepătoare,  0,75 litri</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</si>
  <si>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</si>
  <si>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Saci pentru vomă</t>
  </si>
  <si>
    <t>Punga igienica pentru voma cu banda absorbanta si snur ce transformă voma în gel, minim 450 ml.</t>
  </si>
  <si>
    <t>Sârma “GIGLI” nesterilă</t>
  </si>
  <si>
    <t>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</si>
  <si>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Seringă transparenta  50ml</t>
  </si>
  <si>
    <t>Seringă transparentă pentru infuzomat cu piston de cauciuc 50 ml ,  sterile,  metodă de conectare: luer-lock</t>
  </si>
  <si>
    <t xml:space="preserve">Set de aspiraţie cu mîner Yankauer </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</si>
  <si>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(+-10cm).
2.Minerul Yankauer, L-26 cm (+-1cm),  transparent, steril, cu orificiu pentru vacuum control digital, cap distal tip tubular cu diametrul intern 4mm.
3. Un set per ambalaj steril.
                                                     </t>
  </si>
  <si>
    <t>Set de aspiraţie cu mîner Yankauer CH12</t>
  </si>
  <si>
    <t xml:space="preserve">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(+-10cm).
2.Minerul Yankauer, L-26 cm (+-1cm) ,12 CH,  transparent, steril, cu orificiu pentru vacuum control digital, cap distal tip tubular cu diametrul extern 4mm,  conector proximal standard pentru unirea prin conector tip pâlnie la tubul de aspiarație.
3. Un set per ambalaj steril.
                                                     </t>
  </si>
  <si>
    <t xml:space="preserve">Set de perfuzie cu filtru </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</si>
  <si>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</si>
  <si>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endotraheale bilumen drept, nr.35</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</si>
  <si>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</si>
  <si>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drept, nr.37</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</si>
  <si>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</si>
  <si>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drept, nr.39</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</si>
  <si>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</si>
  <si>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nr.35</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</si>
  <si>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</si>
  <si>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nr.37</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</si>
  <si>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</si>
  <si>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endotraheale bilumen sting, nr.39</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</si>
  <si>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</si>
  <si>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de tuburi pentru ventilatoare (contururi), pediatrice</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</si>
  <si>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</si>
  <si>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drenaj toracic</t>
  </si>
  <si>
    <t xml:space="preserve">Cu trocar drenaj toracic, valve unidirectionale HEIMLICH uni/bicamerale si truse complete pentru drenaj toracic si peritoneal 10-12 Fr </t>
  </si>
  <si>
    <t>Set gastrostomă 10 Fr</t>
  </si>
  <si>
    <t>Cu manșetă circulară silicon cu diametru 10 Fr</t>
  </si>
  <si>
    <t>Set gastrostomă 14 Fr</t>
  </si>
  <si>
    <t>Cu manșetă circulară silicon cu diametru 14 Fr</t>
  </si>
  <si>
    <t>Set gastrostomă 16 Fr</t>
  </si>
  <si>
    <t>Cu manșetă circulară silicon cu diametru 16 Fr</t>
  </si>
  <si>
    <t>Set gastrostomă 24 Fr</t>
  </si>
  <si>
    <t>Cu manșetă circulară silicon cu diametru 24 Fr</t>
  </si>
  <si>
    <t>Set ORL pentru 5 operaţii, jetabil</t>
  </si>
  <si>
    <t>1. cîmp steril cu bord adeziv 130x190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</si>
  <si>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Set pentru anestezie epidurala, cu filtru, ac G18</t>
  </si>
  <si>
    <r>
      <t xml:space="preserve">I. 1.ac tip Tuohy 2. mărime: 18 G, 8cm 3. marcat la fiecare 10 mm 
</t>
    </r>
    <r>
      <rPr>
        <b/>
        <sz val="12"/>
        <rFont val="Times New Roman"/>
        <family val="1"/>
        <charset val="204"/>
      </rPr>
      <t xml:space="preserve">II. 1. cateter mărime 19G-20G, </t>
    </r>
    <r>
      <rPr>
        <sz val="12"/>
        <rFont val="Times New Roman"/>
        <family val="1"/>
        <charset val="204"/>
      </rPr>
      <t xml:space="preserve">2. Lungimea 90 cm-100cm 3. radiopac 
III.  Adaptor Tuohy Borst (TBA) sau  Conector (cum ar fi NRFit) pentru fixarea cateterului
IV.Filtru hidrofilic antibacterial - 0.2 µm
V. 1.seringă de plastic LOR (Loos of Resistance)- 10-20 ml- sterilă, Latex Free   </t>
    </r>
  </si>
  <si>
    <t>Set pentru cateterizarea vaselor centrale biluminal  13G</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</si>
  <si>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</si>
  <si>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11G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</si>
  <si>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</si>
  <si>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12G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</si>
  <si>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</si>
  <si>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pentru drenajul cavității pleurale (setul de ambulatoriu Portex)</t>
  </si>
  <si>
    <t>SET: un cateter toracic cu un conductor (standardul trocar 28Fr,).un sac de 1700 ml. cu o supapă de scurgere și antireflux, o seringă cu un blocaj Luerlock de 20 ml, un bisturiu nr. 10,Aţa sterila cu ac taietor pentru fixare drenajul spre pielea.</t>
  </si>
  <si>
    <t>Set pentru drenarea vezicii urinare</t>
  </si>
  <si>
    <t xml:space="preserve">Diametrul acului 5,6 mm , L – 12 cm , diametrul cateterului CH 12, Lungimea cateterului 65 cm , steril </t>
  </si>
  <si>
    <t>Set pentru drenarea vezicii urinare 12 Fr cu balon SUPRA-KATH</t>
  </si>
  <si>
    <t>1.Cateter  cu balon SUPRA-KATH ,, INTEGRAL,, SILIKON, L-43 cm                                                                                                                                                   2.Kanula L- 12 cm, diametru 4,6 mm</t>
  </si>
  <si>
    <t>Set pentru drenarea vezicii urinare 14 Fr cu balon SUPRA-KATH</t>
  </si>
  <si>
    <t>1.Cateter  cu balon SUPRA-KATH ,, INTEGRAL,, SILIKON, L-43 cm                                                                                                                                                     2.Kanula L- 14 cm, diametru 4,6 mm</t>
  </si>
  <si>
    <t>Set pentru traheostomie percutană (metoda Seldinger)</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</si>
  <si>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</si>
  <si>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Set pentru traheostomie percutana dilatationala nefenestrata, armata, cu presiune scazuta si atraumatic la inserare</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</si>
  <si>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</si>
  <si>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Set Yankauer de aspiratie,auricular</t>
  </si>
  <si>
    <t xml:space="preserve">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minerul Yankauer din set, lungime 300cm (+-10cm).
2. Un set per ambalaj steril. Minerul Yankauer, L-26 cm (+-1cm),  transparent, steril, cu orificiu pentru vacuum control digital, cap distal tip tubular cu diametrul intern 4mm.
                                                     </t>
  </si>
  <si>
    <t>Sistem de perfuzie cu dozator  de debit integrat, Sistema Intrafix</t>
  </si>
  <si>
    <t xml:space="preserve">Cu filtru, cu reglator al vitezei de perfuzie de la0 pina la -250 ml/ora, Material: poliuretan Cu scară fină de reglare al vitezei de perfuzie: Cu viteză constantă de perfuzare, Steril Transparenta, lungimea minim 180cm,  </t>
  </si>
  <si>
    <t xml:space="preserve">Sistem pentru respiratie artificiala manuala sac Ambu </t>
  </si>
  <si>
    <t>Transparent, steril, material polietilen, luer-loch, Adult, volumul sacului 2500ml; volumul aerului pompat 1500ml</t>
  </si>
  <si>
    <t>Sonda Blackmore maturi</t>
  </si>
  <si>
    <t>Sonda Blackmore maturi Nr. 18-23</t>
  </si>
  <si>
    <t>Sonda nazogastrala pentru intubarea intestinului 18 G</t>
  </si>
  <si>
    <t>Sonda nazogastrala pentru intubarea intestinului 18 G, l=300  cm</t>
  </si>
  <si>
    <t>Șorț protector nesteril din polietilenă</t>
  </si>
  <si>
    <t>De unică folosință, cu suprafață protectoare impermialila pentru murdarii (lichide și a.), lungimea 140 cm (+-10 cm), latime 80 cm (+-5 cm), densitatea 40 g/m2, din polipropilenă laminată rezistentă la umiditate, hidrofobă, fără scame</t>
  </si>
  <si>
    <t>Splinturi nazale interne din silicon cu tub de aerisire</t>
  </si>
  <si>
    <t>Tubul de aerisire permite respirația nazală post-operatorie . Siliconul previne aderența. Steril, gata de utilizare. Material moale pentru inserare și îndepărtare ușoară. Găuri de sutură perforate. Suprafața în formă de frunză de Lotus, pentru adult.</t>
  </si>
  <si>
    <t>Stent traheal TD-14mm/8cm</t>
  </si>
  <si>
    <t>Confectionate din silicon de uz medical transparent sau radioopac.Este stentul clasic și drept pentru afecțiunile traheale. Are o structură tubulară, cu știfturi de ancorare pe suprafața plană pe peretele exterior pentru a preveni migrarea stentului.</t>
  </si>
  <si>
    <t>Stent traheal TD-15mm/8cm</t>
  </si>
  <si>
    <t>Sterifix 0,2 infusion filter</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</si>
  <si>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</si>
  <si>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Sterilete</t>
  </si>
  <si>
    <t>TCU380. Ambalate și etichetate conform HG 702 din 11 iulie 2018</t>
  </si>
  <si>
    <t>Stickere pentru marcajul medicamentelor</t>
  </si>
  <si>
    <t>Stickere p/u marcajele seringelor din hîrtie adezivă. Dimensiuni - 1x4cm. De culori diferite</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</si>
  <si>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</si>
  <si>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</si>
  <si>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Stilet / bujii pentru intubaţie dificilă. Neonatal</t>
  </si>
  <si>
    <t>Ghid flexibil pentru tub endotraheal. Neonatal. Lungimea 45-55cm, Fr, gradat. Vîrf în unghi 30-40 grade, cu lumen intern care să permită fluxul oxigenului pînă la 5 l/min. Fără latex. Reutilizabil</t>
  </si>
  <si>
    <t>Stilet / bujii pentru intubaţie dificilă. Pediatric</t>
  </si>
  <si>
    <t>Ghid flexibil pentru tub endotraheal. Pediatric. Lungimea 55-65cm, Fr, gradat. Vîrf în unghi 30-40 grade, cu lumen intern care să permită fluxul oxigenului pînă la 10 l/min. Fără latex. Reutilizabil</t>
  </si>
  <si>
    <t>Stilet de intubaţie cu lubrifiant 10Fr</t>
  </si>
  <si>
    <t xml:space="preserve">10 Fr Miez din aluminiu, cu lubrifiant. Steril </t>
  </si>
  <si>
    <t>Stilet de intubaţie cu lubrifiant 12Fr</t>
  </si>
  <si>
    <t xml:space="preserve">12 FR, Fără latex. Confecţionat din aluminiu maleabil, acoperit cu plastic medical lubricat. Steril. Ambalat individual.
</t>
  </si>
  <si>
    <t>Stilet de intubaţie cu lubrifiant 14Fr</t>
  </si>
  <si>
    <t xml:space="preserve">14 FR Miez din aluminiu, cu lubrifiant. Steril </t>
  </si>
  <si>
    <t xml:space="preserve">Tampoane sterile fără alcool,  p/u aplicarea după procedura (large size) </t>
  </si>
  <si>
    <t xml:space="preserve">1.dimensiuni:  60 x 60 mm (±5 mm) 2.fără alcool 2.ambalat individual în cutii de cîte 100 bucăți  </t>
  </si>
  <si>
    <t>Tampoane sterile fără alcool,  p/u aplicarea după procedura (standard size)</t>
  </si>
  <si>
    <t xml:space="preserve">1.dimensiuni:  65 x 35 mm (±5 mm) 2.fără alcool 2.ambalat individual în cutii de cîte 100 bucăți  </t>
  </si>
  <si>
    <t xml:space="preserve">Termofor combinat  </t>
  </si>
  <si>
    <t>Trusa toracocenteza (Pneumocath set)</t>
  </si>
  <si>
    <t>Ac conductor  pentru puncţie 110/85mm cu cateter 10F 500mm , sac de collecţie cu supapă antireflux 2000ml, seringa 50 ml,  Clapan lui Heimlih. Adapter cu rubinet tridirecţional</t>
  </si>
  <si>
    <t>Tub conector pentru seringa compatibil cu angiomatul  Stellant Dual  CT</t>
  </si>
  <si>
    <t>1 buc tub conector pacient spiralat în T cu următoarele caracteristici :lungimea 152cm cu conectoare tip Luer-Lok , rezistentă la presiuni de minim 400psi , permite conectarea la seringile injectorului prin intermediul conectorului T</t>
  </si>
  <si>
    <t>Tub conector pentru seringa compatibil cu angiomatul Vistron CT</t>
  </si>
  <si>
    <t>Tub dren T- Kher  CH 10</t>
  </si>
  <si>
    <t>100% silicon biocompatibil și transparent; un capăt atraumatic, moale al scurgerii; bara de contrast RTG pe toată lungimea canalului de scurgere; lungimea brațelor 450 mm x 180 mm (+-10mm). Dimensiunea: CH 10</t>
  </si>
  <si>
    <t>Tub dren T- Kher CH 8</t>
  </si>
  <si>
    <t>100% silicon biocompatibil și transparent; un capăt atraumatic, moale al scurgerii; bara de contrast RTG pe toată lungimea canalului de scurgere; lungimea brațelor 450 mm x 180 mm (+-10mm). Dimensiunea: CH 8</t>
  </si>
  <si>
    <t>Tub pentru drenaj tip "Redon" nr.20, silicon</t>
  </si>
  <si>
    <t>Tub p-u drenaj tip "Redon" nr.20, silicon</t>
  </si>
  <si>
    <t>Tub pentru drenaj tip "Redon" nr.22 silicon</t>
  </si>
  <si>
    <t>Tub p-u drenaj tip "Redon" nr.22 silicon</t>
  </si>
  <si>
    <t>Tub pentru drenaj tip "Redon" nr.24, silicon</t>
  </si>
  <si>
    <t>Tub p-u drenaj tip "Redon" nr.24, silicon</t>
  </si>
  <si>
    <t>Tub pentru drenaj tip "Redon" nr.26, silicon</t>
  </si>
  <si>
    <t>Tub p-u drenaj tip "Redon" nr.26, silicon</t>
  </si>
  <si>
    <t>Tub pentru drenaj tip "Redon" nr.28, silicon</t>
  </si>
  <si>
    <t>Tub p-u drenaj tip "Redon" nr.28, silicon</t>
  </si>
  <si>
    <t>Tub pentru drenaj tip "Redon" nr.30, silicon</t>
  </si>
  <si>
    <t>Tub p-u drenaj tip "Redon" nr.30, silicon</t>
  </si>
  <si>
    <t>Tub pentru drenaj toracic</t>
  </si>
  <si>
    <t>Tub drenaj toracic, CH16,tromborezistent,rezistența la creșterea microorganizmelor,cu semne distinctive la 1-2 cm , drepte,transparent,cu rezistența mărită,cu coeficent de frecare mic,cu găuri de drenare conice,din silicon,ambalaj steril,lungimea 520mm (+-20mm)</t>
  </si>
  <si>
    <t>Tub pentru drenaj toracic. CH 10</t>
  </si>
  <si>
    <t>10ch, biocompatibil,tromborezistent,rezistența la creșterea microorganizmelor,cu semne distinctive la 1-2 cm,drepte,transporent,cu rezistența mărită,cu coeficent de frecare mic,cu găuri de drenare conice,din silicon,ambalaj steril, lungimea 520mm (+-20mm)</t>
  </si>
  <si>
    <t>Tub pentru drenaj toracic. CH 14</t>
  </si>
  <si>
    <t>14ch, biocompatibil,tromborezistent,rezistența la creșterea microorganizmelor,cu semne distinctive la 1-2 cm,drepte,transporent,cu rezistența mărită,cu coeficent de frecare mic,cu găuri de drenare conice,din silicon,ambalaj steril, lungimea 520mm (+-20mm)</t>
  </si>
  <si>
    <t>Tub pentru drenaj toracic. CH 18</t>
  </si>
  <si>
    <t>18ch, biocompatibil,tromborezistent,rezistența la creșterea microorganizmelor,cu semne distinctive la 1-2 cm,drepte,transporent,cu rezistența mărită,cu coeficent de frecare mic,cu găuri de drenare conice,din silicon,ambalaj steril, lungimea 520mm (+-20mm)</t>
  </si>
  <si>
    <t>Tub pentru traheostomie bilumen tip Shiley 10</t>
  </si>
  <si>
    <t>Tub pentru traheostomie cu balon si cu canula interna (tip Shiley) 10 material polivinilclorid, termoplastic, linie radiopacă.</t>
  </si>
  <si>
    <t>Tub pentru traheostomie bilumen tip Shiley 8.0</t>
  </si>
  <si>
    <t>Tub pentru traheostomie cu balon si cu canula interna (tip Shiley) 8.0material polivinilclorid, termoplastic, linie radiopacă.</t>
  </si>
  <si>
    <t>Tub pentru traheostomie bilumen tip Shiley 8.5</t>
  </si>
  <si>
    <t>Tub pentru traheostomie cu balon si cu canula interna (tip Shiley) 8.5material polivinilclorid, termoplastic, linie radiopacă.</t>
  </si>
  <si>
    <t>Metru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</si>
</sst>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_(* #,##0.00_);_(* \(#,##0.00\);_(* &quot;-&quot;??_);_(@_)"/>
    <numFmt numFmtId="167" formatCode="0.0000"/>
  </numFmts>
  <fonts count="3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color theme="1"/>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sz val="11"/>
      <color rgb="FFFF0000"/>
      <name val="Times New Roman"/>
      <family val="1"/>
      <charset val="204"/>
    </font>
    <font>
      <sz val="11"/>
      <color rgb="FFFF0000"/>
      <name val="Arial"/>
      <family val="2"/>
      <charset val="204"/>
    </font>
    <font>
      <b/>
      <sz val="12"/>
      <name val="Times New Roman"/>
      <family val="1"/>
      <charset val="204"/>
    </font>
    <font>
      <b/>
      <sz val="10"/>
      <name val="Times New Roman"/>
      <family val="1"/>
    </font>
    <font>
      <sz val="9"/>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bgColor theme="9"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0"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2" fillId="0" borderId="0"/>
    <xf numFmtId="0" fontId="17" fillId="0" borderId="0"/>
    <xf numFmtId="166" fontId="14" fillId="0" borderId="0" applyFont="0" applyFill="0" applyBorder="0" applyAlignment="0" applyProtection="0"/>
    <xf numFmtId="0" fontId="17" fillId="0" borderId="0"/>
    <xf numFmtId="0" fontId="14" fillId="0" borderId="0"/>
    <xf numFmtId="0" fontId="17" fillId="0" borderId="0"/>
    <xf numFmtId="0" fontId="1" fillId="0" borderId="0"/>
  </cellStyleXfs>
  <cellXfs count="134">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2"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5" fillId="2" borderId="1" xfId="0" applyFont="1" applyFill="1" applyBorder="1" applyAlignment="1" applyProtection="1">
      <alignment horizontal="center" vertical="center" wrapText="1"/>
    </xf>
    <xf numFmtId="0" fontId="0" fillId="0" borderId="0" xfId="0"/>
    <xf numFmtId="0" fontId="4" fillId="0" borderId="4" xfId="0" applyFont="1" applyBorder="1" applyProtection="1">
      <protection locked="0"/>
    </xf>
    <xf numFmtId="0" fontId="6" fillId="0"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13" fillId="2" borderId="1" xfId="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165" fontId="4" fillId="0" borderId="3" xfId="0" applyNumberFormat="1" applyFont="1" applyBorder="1" applyAlignment="1" applyProtection="1">
      <alignment horizontal="center" vertical="center" wrapText="1"/>
      <protection locked="0"/>
    </xf>
    <xf numFmtId="165" fontId="5" fillId="2" borderId="3" xfId="0" applyNumberFormat="1" applyFont="1" applyFill="1" applyBorder="1" applyAlignment="1" applyProtection="1">
      <alignment horizontal="left" vertical="top" wrapText="1"/>
    </xf>
    <xf numFmtId="0" fontId="12" fillId="3" borderId="1" xfId="0" applyFont="1" applyFill="1" applyBorder="1" applyAlignment="1">
      <alignment horizontal="center" vertical="center" wrapText="1"/>
    </xf>
    <xf numFmtId="0" fontId="18" fillId="0" borderId="1" xfId="0" applyFont="1" applyBorder="1" applyAlignment="1">
      <alignment horizontal="center" wrapText="1"/>
    </xf>
    <xf numFmtId="0" fontId="12" fillId="3" borderId="1" xfId="0" applyFont="1" applyFill="1" applyBorder="1" applyAlignment="1">
      <alignment vertical="center" wrapText="1"/>
    </xf>
    <xf numFmtId="0" fontId="5" fillId="2" borderId="1" xfId="0" applyFont="1" applyFill="1" applyBorder="1" applyAlignment="1" applyProtection="1">
      <alignment horizontal="left" vertical="top" wrapText="1"/>
    </xf>
    <xf numFmtId="0" fontId="4" fillId="0" borderId="0" xfId="1" applyFont="1" applyBorder="1" applyAlignment="1" applyProtection="1">
      <alignment horizontal="center"/>
    </xf>
    <xf numFmtId="1" fontId="13" fillId="3" borderId="1" xfId="1" applyNumberFormat="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2" fillId="3" borderId="1" xfId="13" applyFont="1" applyFill="1" applyBorder="1" applyAlignment="1">
      <alignment horizontal="center" vertical="center" wrapText="1"/>
    </xf>
    <xf numFmtId="4" fontId="22" fillId="3" borderId="1" xfId="1" applyNumberFormat="1" applyFont="1" applyFill="1" applyBorder="1" applyAlignment="1" applyProtection="1">
      <alignment horizontal="center" vertical="center"/>
      <protection locked="0"/>
    </xf>
    <xf numFmtId="0" fontId="22" fillId="3" borderId="1" xfId="1" applyFont="1" applyFill="1" applyBorder="1" applyAlignment="1" applyProtection="1">
      <alignment horizontal="center" vertical="center"/>
      <protection locked="0"/>
    </xf>
    <xf numFmtId="4" fontId="22" fillId="3" borderId="1" xfId="13" applyNumberFormat="1" applyFont="1" applyFill="1" applyBorder="1" applyAlignment="1" applyProtection="1">
      <alignment horizontal="center" vertical="center"/>
      <protection locked="0"/>
    </xf>
    <xf numFmtId="4" fontId="22" fillId="3" borderId="1" xfId="13" applyNumberFormat="1" applyFont="1" applyFill="1" applyBorder="1" applyAlignment="1">
      <alignment horizontal="center" vertical="center" wrapText="1" shrinkToFit="1"/>
    </xf>
    <xf numFmtId="4" fontId="22" fillId="3" borderId="1" xfId="13" applyNumberFormat="1" applyFont="1" applyFill="1" applyBorder="1" applyAlignment="1">
      <alignment horizontal="center" vertical="center" shrinkToFit="1"/>
    </xf>
    <xf numFmtId="0" fontId="22" fillId="3" borderId="1" xfId="13" applyFont="1" applyFill="1" applyBorder="1" applyAlignment="1">
      <alignment horizontal="center" vertical="center"/>
    </xf>
    <xf numFmtId="4" fontId="22" fillId="3" borderId="1" xfId="13" applyNumberFormat="1" applyFont="1" applyFill="1" applyBorder="1" applyAlignment="1">
      <alignment horizontal="center" vertical="center"/>
    </xf>
    <xf numFmtId="4" fontId="22" fillId="3" borderId="1" xfId="13" applyNumberFormat="1" applyFont="1" applyFill="1" applyBorder="1" applyAlignment="1">
      <alignment horizontal="center" vertical="center" wrapText="1"/>
    </xf>
    <xf numFmtId="0" fontId="22" fillId="3" borderId="1" xfId="14" applyFont="1" applyFill="1" applyBorder="1" applyAlignment="1">
      <alignment horizontal="center" vertical="center" wrapText="1"/>
    </xf>
    <xf numFmtId="0" fontId="22" fillId="3" borderId="1" xfId="2" applyFont="1" applyFill="1" applyBorder="1" applyAlignment="1">
      <alignment horizontal="center" vertical="center" wrapText="1"/>
    </xf>
    <xf numFmtId="4" fontId="22" fillId="3" borderId="1" xfId="14" applyNumberFormat="1"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wrapText="1"/>
      <protection locked="0"/>
    </xf>
    <xf numFmtId="4" fontId="22" fillId="3" borderId="1" xfId="1" applyNumberFormat="1" applyFont="1" applyFill="1" applyBorder="1" applyAlignment="1" applyProtection="1">
      <alignment horizontal="center" vertical="center" wrapText="1"/>
      <protection locked="0"/>
    </xf>
    <xf numFmtId="4" fontId="22" fillId="3" borderId="1" xfId="2" applyNumberFormat="1" applyFont="1" applyFill="1" applyBorder="1" applyAlignment="1">
      <alignment horizontal="center" vertical="center"/>
    </xf>
    <xf numFmtId="4" fontId="22" fillId="3" borderId="1" xfId="8" applyNumberFormat="1" applyFont="1" applyFill="1" applyBorder="1" applyAlignment="1">
      <alignment horizontal="center" vertical="center"/>
    </xf>
    <xf numFmtId="4" fontId="22" fillId="3" borderId="1" xfId="2" applyNumberFormat="1" applyFont="1" applyFill="1" applyBorder="1" applyAlignment="1">
      <alignment horizontal="center" vertical="center" wrapText="1"/>
    </xf>
    <xf numFmtId="0" fontId="4" fillId="3" borderId="1" xfId="1" applyFont="1" applyFill="1" applyBorder="1" applyAlignment="1" applyProtection="1">
      <alignment horizontal="center" vertical="center"/>
      <protection locked="0"/>
    </xf>
    <xf numFmtId="0" fontId="7"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1" fontId="4" fillId="3" borderId="1" xfId="1" applyNumberFormat="1" applyFont="1" applyFill="1" applyBorder="1" applyAlignment="1" applyProtection="1">
      <alignment horizontal="center" vertical="center"/>
      <protection locked="0"/>
    </xf>
    <xf numFmtId="2" fontId="5" fillId="3" borderId="1" xfId="0" applyNumberFormat="1" applyFont="1" applyFill="1" applyBorder="1" applyAlignment="1" applyProtection="1">
      <alignment horizontal="center" vertical="center" wrapText="1"/>
    </xf>
    <xf numFmtId="0" fontId="9" fillId="0" borderId="0" xfId="1" applyFont="1" applyAlignment="1" applyProtection="1">
      <alignment wrapText="1"/>
      <protection locked="0"/>
    </xf>
    <xf numFmtId="0" fontId="9" fillId="0" borderId="0" xfId="1" applyFont="1" applyProtection="1">
      <protection locked="0"/>
    </xf>
    <xf numFmtId="0" fontId="6" fillId="3" borderId="1" xfId="1" applyFont="1" applyFill="1" applyBorder="1" applyAlignment="1" applyProtection="1">
      <alignment horizontal="center" vertical="center" wrapText="1"/>
    </xf>
    <xf numFmtId="2" fontId="4" fillId="3" borderId="1" xfId="1" applyNumberFormat="1" applyFont="1" applyFill="1" applyBorder="1" applyAlignment="1" applyProtection="1">
      <alignment horizontal="center"/>
      <protection locked="0"/>
    </xf>
    <xf numFmtId="0" fontId="6" fillId="3" borderId="1" xfId="1" applyFont="1" applyFill="1" applyBorder="1" applyAlignment="1" applyProtection="1">
      <alignment horizontal="center" vertical="top" wrapText="1"/>
      <protection locked="0"/>
    </xf>
    <xf numFmtId="2" fontId="4" fillId="3" borderId="1" xfId="1" applyNumberFormat="1" applyFont="1" applyFill="1" applyBorder="1" applyAlignment="1" applyProtection="1">
      <alignment horizontal="center" wrapText="1"/>
      <protection locked="0"/>
    </xf>
    <xf numFmtId="0" fontId="4" fillId="3" borderId="1" xfId="1" applyFont="1" applyFill="1" applyBorder="1" applyAlignment="1" applyProtection="1">
      <alignment horizontal="center" wrapText="1"/>
      <protection locked="0"/>
    </xf>
    <xf numFmtId="2" fontId="5" fillId="3" borderId="1" xfId="0" applyNumberFormat="1" applyFont="1" applyFill="1" applyBorder="1" applyAlignment="1" applyProtection="1">
      <alignment horizontal="center" vertical="top" wrapText="1"/>
    </xf>
    <xf numFmtId="49" fontId="15" fillId="3" borderId="1" xfId="0" applyNumberFormat="1" applyFont="1" applyFill="1" applyBorder="1" applyAlignment="1">
      <alignment horizontal="center" vertical="center" wrapText="1"/>
    </xf>
    <xf numFmtId="164" fontId="4" fillId="0" borderId="0" xfId="1" applyNumberFormat="1" applyFont="1" applyAlignment="1" applyProtection="1">
      <alignment horizontal="center"/>
    </xf>
    <xf numFmtId="0" fontId="9" fillId="0" borderId="0" xfId="1" applyFont="1" applyAlignment="1" applyProtection="1">
      <alignment horizontal="center"/>
      <protection locked="0"/>
    </xf>
    <xf numFmtId="0" fontId="4" fillId="3" borderId="1" xfId="1" applyFont="1" applyFill="1" applyBorder="1" applyProtection="1">
      <protection locked="0"/>
    </xf>
    <xf numFmtId="0" fontId="4" fillId="3" borderId="4" xfId="0" applyFont="1" applyFill="1" applyBorder="1" applyProtection="1">
      <protection locked="0"/>
    </xf>
    <xf numFmtId="0" fontId="4" fillId="3" borderId="1" xfId="0" applyFont="1" applyFill="1" applyBorder="1" applyProtection="1">
      <protection locked="0"/>
    </xf>
    <xf numFmtId="0" fontId="4" fillId="3" borderId="0" xfId="1" applyFont="1" applyFill="1" applyProtection="1">
      <protection locked="0"/>
    </xf>
    <xf numFmtId="0" fontId="9" fillId="3" borderId="0" xfId="1" applyFont="1" applyFill="1" applyProtection="1">
      <protection locked="0"/>
    </xf>
    <xf numFmtId="0" fontId="0" fillId="3" borderId="0" xfId="0" applyFill="1"/>
    <xf numFmtId="0" fontId="4" fillId="3" borderId="1" xfId="0" applyFont="1" applyFill="1" applyBorder="1" applyAlignment="1" applyProtection="1">
      <alignment vertical="center" wrapText="1"/>
      <protection locked="0"/>
    </xf>
    <xf numFmtId="0" fontId="4" fillId="3" borderId="4" xfId="0" applyFont="1" applyFill="1" applyBorder="1" applyAlignment="1" applyProtection="1">
      <alignment vertical="center" wrapText="1"/>
      <protection locked="0"/>
    </xf>
    <xf numFmtId="0" fontId="9" fillId="3" borderId="0" xfId="1" applyFont="1" applyFill="1" applyAlignment="1" applyProtection="1">
      <alignment wrapText="1"/>
      <protection locked="0"/>
    </xf>
    <xf numFmtId="167" fontId="23" fillId="3" borderId="1" xfId="0" applyNumberFormat="1" applyFont="1" applyFill="1" applyBorder="1" applyAlignment="1">
      <alignment horizontal="center" vertical="center"/>
    </xf>
    <xf numFmtId="167" fontId="25" fillId="3" borderId="1" xfId="1" applyNumberFormat="1" applyFont="1" applyFill="1" applyBorder="1" applyAlignment="1" applyProtection="1">
      <alignment horizontal="center" vertical="center" wrapText="1"/>
      <protection locked="0"/>
    </xf>
    <xf numFmtId="167" fontId="24" fillId="3" borderId="1" xfId="0" applyNumberFormat="1" applyFont="1" applyFill="1" applyBorder="1" applyAlignment="1">
      <alignment horizontal="center" vertical="center"/>
    </xf>
    <xf numFmtId="167" fontId="25" fillId="3" borderId="1" xfId="0" applyNumberFormat="1" applyFont="1" applyFill="1" applyBorder="1" applyAlignment="1">
      <alignment horizontal="center" vertical="center" wrapText="1"/>
    </xf>
    <xf numFmtId="2" fontId="4" fillId="0" borderId="0" xfId="1" applyNumberFormat="1" applyFont="1" applyAlignment="1" applyProtection="1">
      <alignment horizontal="center"/>
    </xf>
    <xf numFmtId="2" fontId="4" fillId="0" borderId="0" xfId="1" applyNumberFormat="1" applyFont="1" applyAlignment="1" applyProtection="1">
      <alignment horizontal="center"/>
      <protection locked="0"/>
    </xf>
    <xf numFmtId="2" fontId="9" fillId="0" borderId="0" xfId="1" applyNumberFormat="1" applyFont="1" applyAlignment="1" applyProtection="1">
      <alignment horizontal="center"/>
      <protection locked="0"/>
    </xf>
    <xf numFmtId="0" fontId="26" fillId="3" borderId="1"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wrapText="1"/>
      <protection locked="0"/>
    </xf>
    <xf numFmtId="0" fontId="27" fillId="3" borderId="1" xfId="5" applyFont="1" applyFill="1" applyBorder="1" applyAlignment="1">
      <alignment horizontal="center" vertical="center" wrapText="1"/>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5" fillId="3" borderId="1" xfId="1" applyFont="1" applyFill="1" applyBorder="1" applyAlignment="1" applyProtection="1">
      <alignment horizontal="center" vertical="top" wrapText="1"/>
      <protection locked="0"/>
    </xf>
    <xf numFmtId="0" fontId="13"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protection locked="0"/>
    </xf>
    <xf numFmtId="0" fontId="7"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wrapText="1"/>
      <protection locked="0"/>
    </xf>
    <xf numFmtId="0" fontId="4" fillId="0" borderId="0" xfId="1" applyFont="1" applyBorder="1" applyAlignment="1" applyProtection="1">
      <alignment horizontal="center"/>
    </xf>
    <xf numFmtId="0" fontId="4" fillId="3" borderId="1" xfId="1" applyFont="1" applyFill="1" applyBorder="1" applyAlignment="1" applyProtection="1">
      <alignment horizontal="center" vertical="center" wrapText="1"/>
      <protection locked="0"/>
    </xf>
    <xf numFmtId="0" fontId="12" fillId="3" borderId="3" xfId="0" applyFont="1" applyFill="1" applyBorder="1" applyAlignment="1">
      <alignment horizontal="center" vertical="center" wrapText="1"/>
    </xf>
    <xf numFmtId="0" fontId="25" fillId="5" borderId="1" xfId="15" applyFont="1" applyFill="1" applyBorder="1" applyAlignment="1">
      <alignment horizontal="center" vertical="center" wrapText="1"/>
    </xf>
    <xf numFmtId="0" fontId="25" fillId="3" borderId="1" xfId="13" applyFont="1" applyFill="1" applyBorder="1" applyAlignment="1">
      <alignment horizontal="center" vertical="center" wrapText="1"/>
    </xf>
    <xf numFmtId="0" fontId="25" fillId="3" borderId="1" xfId="15" applyFont="1" applyFill="1" applyBorder="1" applyAlignment="1">
      <alignment horizontal="center" vertical="center" wrapText="1"/>
    </xf>
    <xf numFmtId="0" fontId="25" fillId="3" borderId="1" xfId="1" applyFont="1" applyFill="1" applyBorder="1" applyAlignment="1" applyProtection="1">
      <alignment horizontal="center" vertical="center" wrapText="1"/>
      <protection locked="0"/>
    </xf>
    <xf numFmtId="0" fontId="25" fillId="3" borderId="1" xfId="14" applyFont="1" applyFill="1" applyBorder="1" applyAlignment="1">
      <alignment horizontal="center" vertical="center" wrapText="1"/>
    </xf>
    <xf numFmtId="0" fontId="25" fillId="3" borderId="1" xfId="2" applyFont="1" applyFill="1" applyBorder="1" applyAlignment="1">
      <alignment horizontal="center" vertical="center" wrapText="1"/>
    </xf>
    <xf numFmtId="0" fontId="25" fillId="3" borderId="1" xfId="2" applyFont="1" applyFill="1" applyBorder="1" applyAlignment="1" applyProtection="1">
      <alignment horizontal="center" vertical="center" wrapText="1"/>
      <protection locked="0"/>
    </xf>
    <xf numFmtId="0" fontId="25" fillId="3" borderId="1" xfId="0" applyFont="1" applyFill="1" applyBorder="1" applyAlignment="1">
      <alignment horizontal="center" vertical="center" wrapText="1"/>
    </xf>
    <xf numFmtId="0" fontId="25" fillId="3" borderId="1" xfId="4"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3" borderId="1" xfId="16" applyFont="1" applyFill="1" applyBorder="1" applyAlignment="1">
      <alignment horizontal="center" vertical="center" wrapText="1"/>
    </xf>
    <xf numFmtId="0" fontId="25" fillId="5" borderId="1" xfId="4" applyFont="1" applyFill="1" applyBorder="1" applyAlignment="1">
      <alignment horizontal="center" vertical="center" wrapText="1"/>
    </xf>
    <xf numFmtId="0" fontId="25" fillId="3" borderId="1" xfId="1" applyFont="1" applyFill="1" applyBorder="1" applyAlignment="1">
      <alignment horizontal="center" vertical="center" wrapText="1"/>
    </xf>
    <xf numFmtId="0" fontId="25" fillId="5" borderId="2" xfId="15" applyFont="1" applyFill="1" applyBorder="1" applyAlignment="1">
      <alignment horizontal="center" vertical="center" wrapText="1"/>
    </xf>
    <xf numFmtId="0" fontId="25" fillId="3" borderId="1" xfId="15" applyFont="1" applyFill="1" applyBorder="1" applyAlignment="1" applyProtection="1">
      <alignment horizontal="center" vertical="center" wrapText="1"/>
      <protection locked="0"/>
    </xf>
    <xf numFmtId="0" fontId="25" fillId="5" borderId="1" xfId="9"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xf>
    <xf numFmtId="0" fontId="30" fillId="0" borderId="1" xfId="0" applyFont="1" applyBorder="1" applyAlignment="1">
      <alignment horizontal="center" vertical="center" wrapText="1"/>
    </xf>
    <xf numFmtId="1" fontId="13" fillId="2" borderId="1" xfId="1" applyNumberFormat="1" applyFont="1" applyFill="1" applyBorder="1" applyAlignment="1" applyProtection="1">
      <alignment horizontal="left" vertical="top" wrapText="1"/>
    </xf>
    <xf numFmtId="1" fontId="25" fillId="3" borderId="1" xfId="0" applyNumberFormat="1" applyFont="1" applyFill="1" applyBorder="1" applyAlignment="1">
      <alignment horizontal="center" vertical="center" wrapText="1"/>
    </xf>
    <xf numFmtId="1" fontId="25" fillId="3" borderId="1" xfId="0" applyNumberFormat="1" applyFont="1" applyFill="1" applyBorder="1" applyAlignment="1" applyProtection="1">
      <alignment horizontal="center" vertical="center" wrapText="1"/>
      <protection locked="0"/>
    </xf>
    <xf numFmtId="2" fontId="4" fillId="3" borderId="1" xfId="0" applyNumberFormat="1" applyFont="1" applyFill="1" applyBorder="1" applyAlignment="1">
      <alignment horizontal="center" vertical="center"/>
    </xf>
  </cellXfs>
  <cellStyles count="17">
    <cellStyle name="Excel Built-in Normal" xfId="5" xr:uid="{00000000-0005-0000-0000-000000000000}"/>
    <cellStyle name="Normal 2" xfId="1" xr:uid="{00000000-0005-0000-0000-000001000000}"/>
    <cellStyle name="Normal 3" xfId="2" xr:uid="{00000000-0005-0000-0000-000002000000}"/>
    <cellStyle name="Normal 3 3" xfId="16" xr:uid="{3B34F913-E639-4D2C-9E88-E7FF7568673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Обычный 5" xfId="15" xr:uid="{5572460A-A145-4B17-B13E-DE5BF39519AD}"/>
    <cellStyle name="Финансовый 3" xfId="12" xr:uid="{00000000-0005-0000-0000-00000C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53"/>
  <sheetViews>
    <sheetView view="pageBreakPreview" zoomScale="70" zoomScaleNormal="90" zoomScaleSheetLayoutView="70" workbookViewId="0">
      <selection activeCell="D246" sqref="D246"/>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27" customWidth="1"/>
    <col min="10" max="10" width="28.5703125" style="8" customWidth="1"/>
    <col min="11" max="11" width="1.7109375" style="19" customWidth="1"/>
    <col min="12" max="14" width="9.140625" style="8" customWidth="1"/>
    <col min="15" max="16384" width="9.140625" style="8"/>
  </cols>
  <sheetData>
    <row r="1" spans="1:14">
      <c r="B1" s="8"/>
      <c r="C1" s="12"/>
      <c r="D1" s="96" t="s">
        <v>29</v>
      </c>
      <c r="E1" s="96"/>
      <c r="F1" s="96"/>
      <c r="G1" s="96"/>
      <c r="H1" s="96"/>
      <c r="I1" s="96"/>
      <c r="J1" s="96"/>
      <c r="K1" s="96"/>
    </row>
    <row r="2" spans="1:14">
      <c r="D2" s="97" t="s">
        <v>14</v>
      </c>
      <c r="E2" s="97"/>
      <c r="F2" s="97"/>
      <c r="G2" s="97"/>
      <c r="H2" s="97"/>
    </row>
    <row r="3" spans="1:14" ht="31.5">
      <c r="A3" s="98" t="s">
        <v>9</v>
      </c>
      <c r="B3" s="98"/>
      <c r="C3" s="98"/>
      <c r="D3" s="99" t="s">
        <v>26</v>
      </c>
      <c r="E3" s="99"/>
      <c r="F3" s="99"/>
      <c r="G3" s="99"/>
      <c r="H3" s="99"/>
      <c r="I3" s="27" t="s">
        <v>10</v>
      </c>
      <c r="J3" s="8" t="s">
        <v>12</v>
      </c>
    </row>
    <row r="4" spans="1:14" s="10" customFormat="1" ht="15.75" customHeight="1">
      <c r="A4" s="100" t="s">
        <v>8</v>
      </c>
      <c r="B4" s="100"/>
      <c r="C4" s="100"/>
      <c r="D4" s="109" t="s">
        <v>173</v>
      </c>
      <c r="E4" s="109"/>
      <c r="F4" s="109"/>
      <c r="G4" s="109"/>
      <c r="H4" s="109"/>
      <c r="I4" s="109"/>
      <c r="J4" s="9" t="s">
        <v>13</v>
      </c>
      <c r="K4" s="20"/>
    </row>
    <row r="5" spans="1:14" s="11" customFormat="1">
      <c r="B5" s="16"/>
      <c r="C5" s="15"/>
      <c r="D5" s="93"/>
      <c r="E5" s="93"/>
      <c r="F5" s="93"/>
      <c r="G5" s="93"/>
      <c r="H5" s="93"/>
      <c r="I5" s="93"/>
      <c r="J5" s="93"/>
      <c r="K5" s="20"/>
    </row>
    <row r="6" spans="1:14" ht="31.5">
      <c r="A6" s="23" t="s">
        <v>3</v>
      </c>
      <c r="B6" s="128" t="s">
        <v>0</v>
      </c>
      <c r="C6" s="22" t="s">
        <v>1</v>
      </c>
      <c r="D6" s="22" t="s">
        <v>4</v>
      </c>
      <c r="E6" s="22" t="s">
        <v>27</v>
      </c>
      <c r="F6" s="22" t="s">
        <v>28</v>
      </c>
      <c r="G6" s="22" t="s">
        <v>5</v>
      </c>
      <c r="H6" s="22" t="s">
        <v>6</v>
      </c>
      <c r="I6" s="22" t="s">
        <v>32</v>
      </c>
      <c r="J6" s="17" t="s">
        <v>7</v>
      </c>
      <c r="K6" s="21"/>
    </row>
    <row r="7" spans="1:14">
      <c r="A7" s="23">
        <v>1</v>
      </c>
      <c r="B7" s="94">
        <v>2</v>
      </c>
      <c r="C7" s="94"/>
      <c r="D7" s="95"/>
      <c r="E7" s="24">
        <v>3</v>
      </c>
      <c r="F7" s="130">
        <v>4</v>
      </c>
      <c r="G7" s="23">
        <v>5</v>
      </c>
      <c r="H7" s="32">
        <v>6</v>
      </c>
      <c r="I7" s="28"/>
      <c r="J7" s="17">
        <v>8</v>
      </c>
      <c r="K7" s="21"/>
    </row>
    <row r="8" spans="1:14" ht="25.5">
      <c r="A8" s="25" t="s">
        <v>2</v>
      </c>
      <c r="B8" s="129">
        <v>1</v>
      </c>
      <c r="C8" s="111" t="s">
        <v>36</v>
      </c>
      <c r="D8" s="111" t="s">
        <v>36</v>
      </c>
      <c r="E8" s="87"/>
      <c r="F8" s="88"/>
      <c r="G8" s="87"/>
      <c r="H8" s="112" t="s">
        <v>110</v>
      </c>
      <c r="I8" s="29"/>
      <c r="J8" s="71"/>
      <c r="K8" s="72"/>
      <c r="L8" s="73"/>
      <c r="M8" s="73"/>
      <c r="N8" s="73"/>
    </row>
    <row r="9" spans="1:14" ht="25.5">
      <c r="A9" s="25" t="s">
        <v>2</v>
      </c>
      <c r="B9" s="129">
        <v>2</v>
      </c>
      <c r="C9" s="113" t="s">
        <v>37</v>
      </c>
      <c r="D9" s="113" t="s">
        <v>37</v>
      </c>
      <c r="E9" s="87"/>
      <c r="F9" s="88"/>
      <c r="G9" s="87"/>
      <c r="H9" s="114" t="s">
        <v>111</v>
      </c>
      <c r="I9" s="29"/>
      <c r="J9" s="71"/>
      <c r="K9" s="72"/>
      <c r="L9" s="73"/>
      <c r="M9" s="73"/>
      <c r="N9" s="73"/>
    </row>
    <row r="10" spans="1:14" ht="25.5">
      <c r="A10" s="26" t="s">
        <v>2</v>
      </c>
      <c r="B10" s="129">
        <v>3</v>
      </c>
      <c r="C10" s="111" t="s">
        <v>38</v>
      </c>
      <c r="D10" s="111" t="s">
        <v>38</v>
      </c>
      <c r="E10" s="87"/>
      <c r="F10" s="88"/>
      <c r="G10" s="89"/>
      <c r="H10" s="112" t="s">
        <v>112</v>
      </c>
      <c r="I10" s="29"/>
      <c r="J10" s="71"/>
      <c r="K10" s="72"/>
      <c r="L10" s="73"/>
      <c r="M10" s="73"/>
      <c r="N10" s="73"/>
    </row>
    <row r="11" spans="1:14" ht="26.25">
      <c r="A11" s="30" t="s">
        <v>2</v>
      </c>
      <c r="B11" s="129">
        <v>4</v>
      </c>
      <c r="C11" s="113" t="s">
        <v>39</v>
      </c>
      <c r="D11" s="113" t="s">
        <v>39</v>
      </c>
      <c r="E11" s="87"/>
      <c r="F11" s="88"/>
      <c r="G11" s="87"/>
      <c r="H11" s="115" t="s">
        <v>113</v>
      </c>
      <c r="I11" s="29"/>
      <c r="J11" s="71"/>
      <c r="K11" s="72"/>
      <c r="L11" s="73"/>
      <c r="M11" s="73"/>
      <c r="N11" s="73"/>
    </row>
    <row r="12" spans="1:14" ht="26.25">
      <c r="A12" s="30" t="s">
        <v>2</v>
      </c>
      <c r="B12" s="129">
        <v>5</v>
      </c>
      <c r="C12" s="111" t="s">
        <v>40</v>
      </c>
      <c r="D12" s="111" t="s">
        <v>40</v>
      </c>
      <c r="E12" s="87"/>
      <c r="F12" s="88"/>
      <c r="G12" s="87"/>
      <c r="H12" s="116" t="s">
        <v>114</v>
      </c>
      <c r="I12" s="29"/>
      <c r="J12" s="71"/>
      <c r="K12" s="72"/>
      <c r="L12" s="73"/>
      <c r="M12" s="73"/>
      <c r="N12" s="73"/>
    </row>
    <row r="13" spans="1:14" ht="26.25">
      <c r="A13" s="30" t="s">
        <v>2</v>
      </c>
      <c r="B13" s="129">
        <v>6</v>
      </c>
      <c r="C13" s="113" t="s">
        <v>41</v>
      </c>
      <c r="D13" s="113" t="s">
        <v>41</v>
      </c>
      <c r="E13" s="87"/>
      <c r="F13" s="88"/>
      <c r="G13" s="87"/>
      <c r="H13" s="116" t="s">
        <v>115</v>
      </c>
      <c r="I13" s="29"/>
      <c r="J13" s="71"/>
      <c r="K13" s="72"/>
      <c r="L13" s="73"/>
      <c r="M13" s="73"/>
      <c r="N13" s="73"/>
    </row>
    <row r="14" spans="1:14" ht="26.25">
      <c r="A14" s="30" t="s">
        <v>2</v>
      </c>
      <c r="B14" s="129">
        <v>7</v>
      </c>
      <c r="C14" s="111" t="s">
        <v>42</v>
      </c>
      <c r="D14" s="111" t="s">
        <v>42</v>
      </c>
      <c r="E14" s="87"/>
      <c r="F14" s="88"/>
      <c r="G14" s="87"/>
      <c r="H14" s="114" t="s">
        <v>116</v>
      </c>
      <c r="I14" s="31"/>
      <c r="J14" s="71"/>
      <c r="K14" s="72"/>
      <c r="L14" s="73"/>
      <c r="M14" s="73"/>
      <c r="N14" s="73"/>
    </row>
    <row r="15" spans="1:14" ht="26.25">
      <c r="A15" s="30" t="s">
        <v>2</v>
      </c>
      <c r="B15" s="129">
        <v>8</v>
      </c>
      <c r="C15" s="112" t="s">
        <v>174</v>
      </c>
      <c r="D15" s="112" t="s">
        <v>174</v>
      </c>
      <c r="E15" s="87"/>
      <c r="F15" s="88"/>
      <c r="G15" s="87"/>
      <c r="H15" s="112" t="s">
        <v>174</v>
      </c>
      <c r="I15" s="31"/>
      <c r="J15" s="71"/>
      <c r="K15" s="72"/>
      <c r="L15" s="73"/>
      <c r="M15" s="73"/>
      <c r="N15" s="73"/>
    </row>
    <row r="16" spans="1:14" ht="26.25">
      <c r="A16" s="30" t="s">
        <v>2</v>
      </c>
      <c r="B16" s="129">
        <v>9</v>
      </c>
      <c r="C16" s="112" t="s">
        <v>175</v>
      </c>
      <c r="D16" s="112" t="s">
        <v>175</v>
      </c>
      <c r="E16" s="87"/>
      <c r="F16" s="88"/>
      <c r="G16" s="87"/>
      <c r="H16" s="112" t="s">
        <v>175</v>
      </c>
      <c r="I16" s="31"/>
      <c r="J16" s="71"/>
      <c r="K16" s="72"/>
      <c r="L16" s="73"/>
      <c r="M16" s="73"/>
      <c r="N16" s="73"/>
    </row>
    <row r="17" spans="1:23" ht="26.25">
      <c r="A17" s="30" t="s">
        <v>2</v>
      </c>
      <c r="B17" s="129">
        <v>10</v>
      </c>
      <c r="C17" s="112" t="s">
        <v>176</v>
      </c>
      <c r="D17" s="112" t="s">
        <v>176</v>
      </c>
      <c r="E17" s="87"/>
      <c r="F17" s="88"/>
      <c r="G17" s="87"/>
      <c r="H17" s="112" t="s">
        <v>176</v>
      </c>
      <c r="I17" s="31"/>
      <c r="J17" s="71"/>
      <c r="K17" s="74"/>
      <c r="L17" s="74"/>
      <c r="M17" s="74"/>
      <c r="N17" s="74"/>
      <c r="O17" s="1"/>
      <c r="P17" s="1"/>
      <c r="Q17" s="1"/>
      <c r="R17" s="1"/>
      <c r="S17" s="1"/>
      <c r="T17" s="1"/>
      <c r="U17" s="1"/>
      <c r="V17" s="1"/>
      <c r="W17" s="1"/>
    </row>
    <row r="18" spans="1:23" ht="27">
      <c r="A18" s="30" t="s">
        <v>2</v>
      </c>
      <c r="B18" s="129">
        <v>11</v>
      </c>
      <c r="C18" s="112" t="s">
        <v>177</v>
      </c>
      <c r="D18" s="112" t="s">
        <v>177</v>
      </c>
      <c r="E18" s="87"/>
      <c r="F18" s="88"/>
      <c r="G18" s="87"/>
      <c r="H18" s="112" t="s">
        <v>177</v>
      </c>
      <c r="I18" s="31"/>
      <c r="J18" s="71"/>
      <c r="K18" s="75"/>
      <c r="L18" s="75"/>
      <c r="M18" s="75"/>
      <c r="N18" s="75"/>
      <c r="O18" s="4"/>
      <c r="P18" s="4"/>
      <c r="Q18" s="4"/>
      <c r="R18" s="4"/>
      <c r="S18" s="4"/>
      <c r="T18" s="4"/>
      <c r="U18" s="4"/>
      <c r="V18" s="4"/>
      <c r="W18" s="4"/>
    </row>
    <row r="19" spans="1:23" ht="27">
      <c r="A19" s="30" t="s">
        <v>2</v>
      </c>
      <c r="B19" s="129">
        <v>12</v>
      </c>
      <c r="C19" s="112" t="s">
        <v>178</v>
      </c>
      <c r="D19" s="112" t="s">
        <v>178</v>
      </c>
      <c r="E19" s="87"/>
      <c r="F19" s="88"/>
      <c r="G19" s="87"/>
      <c r="H19" s="112" t="s">
        <v>178</v>
      </c>
      <c r="I19" s="31"/>
      <c r="J19" s="71"/>
      <c r="K19" s="75"/>
      <c r="L19" s="75"/>
      <c r="M19" s="75"/>
      <c r="N19" s="75"/>
      <c r="O19" s="4"/>
      <c r="P19" s="4"/>
      <c r="Q19" s="4"/>
      <c r="R19" s="4"/>
      <c r="S19" s="4"/>
      <c r="T19" s="4"/>
      <c r="U19" s="4"/>
      <c r="V19" s="4"/>
      <c r="W19" s="4"/>
    </row>
    <row r="20" spans="1:23" ht="27">
      <c r="A20" s="30" t="s">
        <v>2</v>
      </c>
      <c r="B20" s="129">
        <v>13</v>
      </c>
      <c r="C20" s="113" t="s">
        <v>43</v>
      </c>
      <c r="D20" s="113" t="s">
        <v>43</v>
      </c>
      <c r="E20" s="87"/>
      <c r="F20" s="88"/>
      <c r="G20" s="87"/>
      <c r="H20" s="117" t="s">
        <v>117</v>
      </c>
      <c r="I20" s="31"/>
      <c r="J20" s="71"/>
      <c r="K20" s="75"/>
      <c r="L20" s="75"/>
      <c r="M20" s="75"/>
      <c r="N20" s="75"/>
      <c r="O20" s="4"/>
      <c r="P20" s="4"/>
      <c r="Q20" s="4"/>
      <c r="R20" s="4"/>
      <c r="S20" s="4"/>
      <c r="T20" s="4"/>
      <c r="U20" s="4"/>
      <c r="V20" s="4"/>
      <c r="W20" s="4"/>
    </row>
    <row r="21" spans="1:23" ht="26.25">
      <c r="A21" s="30" t="s">
        <v>2</v>
      </c>
      <c r="B21" s="129">
        <v>14</v>
      </c>
      <c r="C21" s="112" t="s">
        <v>179</v>
      </c>
      <c r="D21" s="112" t="s">
        <v>179</v>
      </c>
      <c r="E21" s="87"/>
      <c r="F21" s="88"/>
      <c r="G21" s="87"/>
      <c r="H21" s="112" t="s">
        <v>179</v>
      </c>
      <c r="I21" s="31"/>
      <c r="J21" s="71"/>
      <c r="K21" s="76"/>
      <c r="L21" s="76"/>
      <c r="M21" s="76"/>
      <c r="N21" s="76"/>
      <c r="O21"/>
      <c r="P21"/>
      <c r="Q21"/>
      <c r="R21"/>
      <c r="S21"/>
      <c r="T21"/>
      <c r="U21"/>
      <c r="V21"/>
      <c r="W21"/>
    </row>
    <row r="22" spans="1:23" ht="26.25">
      <c r="A22" s="30" t="s">
        <v>2</v>
      </c>
      <c r="B22" s="129">
        <v>15</v>
      </c>
      <c r="C22" s="112" t="s">
        <v>180</v>
      </c>
      <c r="D22" s="112" t="s">
        <v>180</v>
      </c>
      <c r="E22" s="87"/>
      <c r="F22" s="88"/>
      <c r="G22" s="87"/>
      <c r="H22" s="112" t="s">
        <v>180</v>
      </c>
      <c r="I22" s="31"/>
      <c r="J22" s="71"/>
      <c r="K22" s="76"/>
      <c r="L22" s="76"/>
      <c r="M22" s="76"/>
      <c r="N22" s="76"/>
      <c r="O22" s="18"/>
      <c r="P22" s="18"/>
      <c r="Q22" s="18"/>
      <c r="R22" s="18"/>
      <c r="S22" s="18"/>
      <c r="T22" s="18"/>
      <c r="U22" s="18"/>
      <c r="V22" s="18"/>
      <c r="W22" s="18"/>
    </row>
    <row r="23" spans="1:23" ht="26.25">
      <c r="A23" s="30" t="s">
        <v>2</v>
      </c>
      <c r="B23" s="129">
        <v>16</v>
      </c>
      <c r="C23" s="112" t="s">
        <v>181</v>
      </c>
      <c r="D23" s="112" t="s">
        <v>181</v>
      </c>
      <c r="E23" s="87"/>
      <c r="F23" s="88"/>
      <c r="G23" s="87"/>
      <c r="H23" s="112" t="s">
        <v>181</v>
      </c>
      <c r="I23" s="31"/>
      <c r="J23" s="71"/>
      <c r="K23" s="76"/>
      <c r="L23" s="76"/>
      <c r="M23" s="76"/>
      <c r="N23" s="76"/>
      <c r="O23" s="18"/>
      <c r="P23" s="18"/>
      <c r="Q23" s="18"/>
      <c r="R23" s="18"/>
      <c r="S23" s="18"/>
      <c r="T23" s="18"/>
      <c r="U23" s="18"/>
      <c r="V23" s="18"/>
      <c r="W23" s="18"/>
    </row>
    <row r="24" spans="1:23" ht="26.25">
      <c r="A24" s="30" t="s">
        <v>2</v>
      </c>
      <c r="B24" s="129">
        <v>17</v>
      </c>
      <c r="C24" s="112" t="s">
        <v>182</v>
      </c>
      <c r="D24" s="112" t="s">
        <v>182</v>
      </c>
      <c r="E24" s="87"/>
      <c r="F24" s="88"/>
      <c r="G24" s="87"/>
      <c r="H24" s="112" t="s">
        <v>182</v>
      </c>
      <c r="I24" s="31"/>
      <c r="J24" s="71"/>
      <c r="K24" s="76"/>
      <c r="L24" s="76"/>
      <c r="M24" s="76"/>
      <c r="N24" s="76"/>
      <c r="O24" s="18"/>
      <c r="P24" s="18"/>
      <c r="Q24" s="18"/>
      <c r="R24" s="18"/>
      <c r="S24" s="18"/>
      <c r="T24" s="18"/>
      <c r="U24" s="18"/>
      <c r="V24" s="18"/>
      <c r="W24" s="18"/>
    </row>
    <row r="25" spans="1:23" ht="26.25">
      <c r="A25" s="30" t="s">
        <v>2</v>
      </c>
      <c r="B25" s="129">
        <v>18</v>
      </c>
      <c r="C25" s="112" t="s">
        <v>183</v>
      </c>
      <c r="D25" s="112" t="s">
        <v>183</v>
      </c>
      <c r="E25" s="87"/>
      <c r="F25" s="88"/>
      <c r="G25" s="87"/>
      <c r="H25" s="112" t="s">
        <v>183</v>
      </c>
      <c r="I25" s="31"/>
      <c r="J25" s="71"/>
      <c r="K25" s="72"/>
      <c r="L25" s="73"/>
      <c r="M25" s="73"/>
      <c r="N25" s="73"/>
    </row>
    <row r="26" spans="1:23" ht="26.25">
      <c r="A26" s="30" t="s">
        <v>2</v>
      </c>
      <c r="B26" s="129">
        <v>19</v>
      </c>
      <c r="C26" s="113" t="s">
        <v>44</v>
      </c>
      <c r="D26" s="113" t="s">
        <v>44</v>
      </c>
      <c r="E26" s="87"/>
      <c r="F26" s="88"/>
      <c r="G26" s="87"/>
      <c r="H26" s="112" t="s">
        <v>118</v>
      </c>
      <c r="I26" s="31"/>
      <c r="J26" s="71"/>
      <c r="K26" s="72"/>
      <c r="L26" s="73"/>
      <c r="M26" s="73"/>
      <c r="N26" s="73"/>
    </row>
    <row r="27" spans="1:23" ht="26.25">
      <c r="A27" s="30" t="s">
        <v>2</v>
      </c>
      <c r="B27" s="129">
        <v>20</v>
      </c>
      <c r="C27" s="111" t="s">
        <v>45</v>
      </c>
      <c r="D27" s="111" t="s">
        <v>45</v>
      </c>
      <c r="E27" s="87"/>
      <c r="F27" s="88"/>
      <c r="G27" s="87"/>
      <c r="H27" s="114" t="s">
        <v>119</v>
      </c>
      <c r="I27" s="31"/>
      <c r="J27" s="71"/>
      <c r="K27" s="72"/>
      <c r="L27" s="73"/>
      <c r="M27" s="73"/>
      <c r="N27" s="73"/>
    </row>
    <row r="28" spans="1:23" ht="26.25">
      <c r="A28" s="30" t="s">
        <v>2</v>
      </c>
      <c r="B28" s="129">
        <v>21</v>
      </c>
      <c r="C28" s="113" t="s">
        <v>46</v>
      </c>
      <c r="D28" s="113" t="s">
        <v>46</v>
      </c>
      <c r="E28" s="87"/>
      <c r="F28" s="88"/>
      <c r="G28" s="87"/>
      <c r="H28" s="112" t="s">
        <v>120</v>
      </c>
      <c r="I28" s="31"/>
      <c r="J28" s="71"/>
      <c r="K28" s="72"/>
      <c r="L28" s="73"/>
      <c r="M28" s="73"/>
      <c r="N28" s="73"/>
    </row>
    <row r="29" spans="1:23" ht="26.25">
      <c r="A29" s="30" t="s">
        <v>2</v>
      </c>
      <c r="B29" s="129">
        <v>22</v>
      </c>
      <c r="C29" s="111" t="s">
        <v>47</v>
      </c>
      <c r="D29" s="111" t="s">
        <v>47</v>
      </c>
      <c r="E29" s="87"/>
      <c r="F29" s="88"/>
      <c r="G29" s="87"/>
      <c r="H29" s="112" t="s">
        <v>121</v>
      </c>
      <c r="I29" s="31"/>
      <c r="J29" s="71"/>
      <c r="K29" s="72"/>
      <c r="L29" s="73"/>
      <c r="M29" s="73"/>
      <c r="N29" s="73"/>
    </row>
    <row r="30" spans="1:23" ht="26.25">
      <c r="A30" s="30" t="s">
        <v>2</v>
      </c>
      <c r="B30" s="129">
        <v>23</v>
      </c>
      <c r="C30" s="112" t="s">
        <v>184</v>
      </c>
      <c r="D30" s="112" t="s">
        <v>184</v>
      </c>
      <c r="E30" s="87"/>
      <c r="F30" s="88"/>
      <c r="G30" s="90"/>
      <c r="H30" s="112" t="s">
        <v>184</v>
      </c>
      <c r="I30" s="31"/>
      <c r="J30" s="71"/>
      <c r="K30" s="72"/>
      <c r="L30" s="73"/>
      <c r="M30" s="73"/>
      <c r="N30" s="73"/>
    </row>
    <row r="31" spans="1:23" ht="26.25">
      <c r="A31" s="30" t="s">
        <v>2</v>
      </c>
      <c r="B31" s="129">
        <v>24</v>
      </c>
      <c r="C31" s="112" t="s">
        <v>185</v>
      </c>
      <c r="D31" s="112" t="s">
        <v>185</v>
      </c>
      <c r="E31" s="87"/>
      <c r="F31" s="88"/>
      <c r="G31" s="90"/>
      <c r="H31" s="112" t="s">
        <v>185</v>
      </c>
      <c r="I31" s="31"/>
      <c r="J31" s="71"/>
      <c r="K31" s="72"/>
      <c r="L31" s="73"/>
      <c r="M31" s="73"/>
      <c r="N31" s="73"/>
    </row>
    <row r="32" spans="1:23" ht="26.25">
      <c r="A32" s="30" t="s">
        <v>2</v>
      </c>
      <c r="B32" s="129">
        <v>25</v>
      </c>
      <c r="C32" s="112" t="s">
        <v>186</v>
      </c>
      <c r="D32" s="112" t="s">
        <v>186</v>
      </c>
      <c r="E32" s="87"/>
      <c r="F32" s="88"/>
      <c r="G32" s="90"/>
      <c r="H32" s="112" t="s">
        <v>186</v>
      </c>
      <c r="I32" s="31"/>
      <c r="J32" s="71"/>
      <c r="K32" s="72"/>
      <c r="L32" s="73"/>
      <c r="M32" s="73"/>
      <c r="N32" s="73"/>
    </row>
    <row r="33" spans="1:14" ht="26.25">
      <c r="A33" s="30" t="s">
        <v>2</v>
      </c>
      <c r="B33" s="129">
        <v>26</v>
      </c>
      <c r="C33" s="112" t="s">
        <v>187</v>
      </c>
      <c r="D33" s="112" t="s">
        <v>187</v>
      </c>
      <c r="E33" s="87"/>
      <c r="F33" s="88"/>
      <c r="G33" s="90"/>
      <c r="H33" s="112" t="s">
        <v>187</v>
      </c>
      <c r="I33" s="31"/>
      <c r="J33" s="71"/>
      <c r="K33" s="72"/>
      <c r="L33" s="73"/>
      <c r="M33" s="73"/>
      <c r="N33" s="73"/>
    </row>
    <row r="34" spans="1:14" ht="26.25">
      <c r="A34" s="30" t="s">
        <v>2</v>
      </c>
      <c r="B34" s="129">
        <v>27</v>
      </c>
      <c r="C34" s="112" t="s">
        <v>188</v>
      </c>
      <c r="D34" s="112" t="s">
        <v>188</v>
      </c>
      <c r="E34" s="87"/>
      <c r="F34" s="88"/>
      <c r="G34" s="90"/>
      <c r="H34" s="112" t="s">
        <v>188</v>
      </c>
      <c r="I34" s="31"/>
      <c r="J34" s="71"/>
      <c r="K34" s="72"/>
      <c r="L34" s="73"/>
      <c r="M34" s="73"/>
      <c r="N34" s="73"/>
    </row>
    <row r="35" spans="1:14" ht="26.25">
      <c r="A35" s="30" t="s">
        <v>2</v>
      </c>
      <c r="B35" s="129">
        <v>28</v>
      </c>
      <c r="C35" s="112" t="s">
        <v>189</v>
      </c>
      <c r="D35" s="112" t="s">
        <v>189</v>
      </c>
      <c r="E35" s="87"/>
      <c r="F35" s="88"/>
      <c r="G35" s="90"/>
      <c r="H35" s="112" t="s">
        <v>189</v>
      </c>
      <c r="I35" s="31"/>
      <c r="J35" s="71"/>
      <c r="K35" s="72"/>
      <c r="L35" s="73"/>
      <c r="M35" s="73"/>
      <c r="N35" s="73"/>
    </row>
    <row r="36" spans="1:14" ht="26.25">
      <c r="A36" s="30" t="s">
        <v>2</v>
      </c>
      <c r="B36" s="129">
        <v>29</v>
      </c>
      <c r="C36" s="112" t="s">
        <v>190</v>
      </c>
      <c r="D36" s="112" t="s">
        <v>190</v>
      </c>
      <c r="E36" s="87"/>
      <c r="F36" s="88"/>
      <c r="G36" s="90"/>
      <c r="H36" s="112" t="s">
        <v>190</v>
      </c>
      <c r="I36" s="31"/>
      <c r="J36" s="71"/>
      <c r="K36" s="72"/>
      <c r="L36" s="73"/>
      <c r="M36" s="73"/>
      <c r="N36" s="73"/>
    </row>
    <row r="37" spans="1:14" ht="26.25">
      <c r="A37" s="30" t="s">
        <v>2</v>
      </c>
      <c r="B37" s="129">
        <v>30</v>
      </c>
      <c r="C37" s="112" t="s">
        <v>191</v>
      </c>
      <c r="D37" s="112" t="s">
        <v>191</v>
      </c>
      <c r="E37" s="87"/>
      <c r="F37" s="88"/>
      <c r="G37" s="90"/>
      <c r="H37" s="112" t="s">
        <v>191</v>
      </c>
      <c r="I37" s="31"/>
      <c r="J37" s="71"/>
      <c r="K37" s="72"/>
      <c r="L37" s="73"/>
      <c r="M37" s="73"/>
      <c r="N37" s="73"/>
    </row>
    <row r="38" spans="1:14" ht="26.25">
      <c r="A38" s="30" t="s">
        <v>2</v>
      </c>
      <c r="B38" s="129">
        <v>31</v>
      </c>
      <c r="C38" s="112" t="s">
        <v>192</v>
      </c>
      <c r="D38" s="112" t="s">
        <v>192</v>
      </c>
      <c r="E38" s="87"/>
      <c r="F38" s="88"/>
      <c r="G38" s="90"/>
      <c r="H38" s="112" t="s">
        <v>192</v>
      </c>
      <c r="I38" s="31"/>
      <c r="J38" s="71"/>
      <c r="K38" s="72"/>
      <c r="L38" s="73"/>
      <c r="M38" s="73"/>
      <c r="N38" s="73"/>
    </row>
    <row r="39" spans="1:14" ht="26.25">
      <c r="A39" s="30" t="s">
        <v>2</v>
      </c>
      <c r="B39" s="129">
        <v>32</v>
      </c>
      <c r="C39" s="112" t="s">
        <v>193</v>
      </c>
      <c r="D39" s="112" t="s">
        <v>193</v>
      </c>
      <c r="E39" s="87"/>
      <c r="F39" s="88"/>
      <c r="G39" s="90"/>
      <c r="H39" s="112" t="s">
        <v>193</v>
      </c>
      <c r="I39" s="31"/>
      <c r="J39" s="71"/>
      <c r="K39" s="72"/>
      <c r="L39" s="73"/>
      <c r="M39" s="73"/>
      <c r="N39" s="73"/>
    </row>
    <row r="40" spans="1:14" ht="26.25">
      <c r="A40" s="30" t="s">
        <v>2</v>
      </c>
      <c r="B40" s="129">
        <v>33</v>
      </c>
      <c r="C40" s="112" t="s">
        <v>194</v>
      </c>
      <c r="D40" s="112" t="s">
        <v>194</v>
      </c>
      <c r="E40" s="87"/>
      <c r="F40" s="88"/>
      <c r="G40" s="90"/>
      <c r="H40" s="112" t="s">
        <v>194</v>
      </c>
      <c r="I40" s="31"/>
      <c r="J40" s="71"/>
      <c r="K40" s="72"/>
      <c r="L40" s="73"/>
      <c r="M40" s="73"/>
      <c r="N40" s="73"/>
    </row>
    <row r="41" spans="1:14" ht="26.25">
      <c r="A41" s="30" t="s">
        <v>2</v>
      </c>
      <c r="B41" s="129">
        <v>34</v>
      </c>
      <c r="C41" s="112" t="s">
        <v>195</v>
      </c>
      <c r="D41" s="112" t="s">
        <v>195</v>
      </c>
      <c r="E41" s="87"/>
      <c r="F41" s="88"/>
      <c r="G41" s="90"/>
      <c r="H41" s="112" t="s">
        <v>195</v>
      </c>
      <c r="I41" s="31"/>
      <c r="J41" s="71"/>
      <c r="K41" s="72"/>
      <c r="L41" s="73"/>
      <c r="M41" s="73"/>
      <c r="N41" s="73"/>
    </row>
    <row r="42" spans="1:14" ht="26.25">
      <c r="A42" s="30" t="s">
        <v>2</v>
      </c>
      <c r="B42" s="129">
        <v>35</v>
      </c>
      <c r="C42" s="112" t="s">
        <v>196</v>
      </c>
      <c r="D42" s="112" t="s">
        <v>196</v>
      </c>
      <c r="E42" s="87"/>
      <c r="F42" s="88"/>
      <c r="G42" s="90"/>
      <c r="H42" s="112" t="s">
        <v>196</v>
      </c>
      <c r="I42" s="31"/>
      <c r="J42" s="71"/>
      <c r="K42" s="72"/>
      <c r="L42" s="73"/>
      <c r="M42" s="73"/>
      <c r="N42" s="73"/>
    </row>
    <row r="43" spans="1:14" ht="26.25">
      <c r="A43" s="30" t="s">
        <v>2</v>
      </c>
      <c r="B43" s="129">
        <v>36</v>
      </c>
      <c r="C43" s="112" t="s">
        <v>197</v>
      </c>
      <c r="D43" s="112" t="s">
        <v>197</v>
      </c>
      <c r="E43" s="87"/>
      <c r="F43" s="88"/>
      <c r="G43" s="90"/>
      <c r="H43" s="112" t="s">
        <v>197</v>
      </c>
      <c r="I43" s="31"/>
      <c r="J43" s="71"/>
      <c r="K43" s="72"/>
      <c r="L43" s="73"/>
      <c r="M43" s="73"/>
      <c r="N43" s="73"/>
    </row>
    <row r="44" spans="1:14" ht="26.25">
      <c r="A44" s="30" t="s">
        <v>2</v>
      </c>
      <c r="B44" s="129">
        <v>37</v>
      </c>
      <c r="C44" s="112" t="s">
        <v>48</v>
      </c>
      <c r="D44" s="112" t="s">
        <v>48</v>
      </c>
      <c r="E44" s="87"/>
      <c r="F44" s="88"/>
      <c r="G44" s="90"/>
      <c r="H44" s="112" t="s">
        <v>48</v>
      </c>
      <c r="I44" s="31"/>
      <c r="J44" s="77"/>
      <c r="K44" s="72"/>
      <c r="L44" s="73"/>
      <c r="M44" s="73"/>
      <c r="N44" s="73"/>
    </row>
    <row r="45" spans="1:14" ht="26.25">
      <c r="A45" s="30" t="s">
        <v>2</v>
      </c>
      <c r="B45" s="129">
        <v>38</v>
      </c>
      <c r="C45" s="112" t="s">
        <v>198</v>
      </c>
      <c r="D45" s="112" t="s">
        <v>198</v>
      </c>
      <c r="E45" s="87"/>
      <c r="F45" s="88"/>
      <c r="G45" s="90"/>
      <c r="H45" s="112" t="s">
        <v>198</v>
      </c>
      <c r="I45" s="31"/>
      <c r="J45" s="77"/>
      <c r="K45" s="72"/>
      <c r="L45" s="73"/>
      <c r="M45" s="73"/>
      <c r="N45" s="73"/>
    </row>
    <row r="46" spans="1:14" ht="26.25">
      <c r="A46" s="30" t="s">
        <v>2</v>
      </c>
      <c r="B46" s="129">
        <v>39</v>
      </c>
      <c r="C46" s="112" t="s">
        <v>199</v>
      </c>
      <c r="D46" s="112" t="s">
        <v>199</v>
      </c>
      <c r="E46" s="87"/>
      <c r="F46" s="88"/>
      <c r="G46" s="90"/>
      <c r="H46" s="112" t="s">
        <v>199</v>
      </c>
      <c r="I46" s="31"/>
      <c r="J46" s="77"/>
      <c r="K46" s="72"/>
      <c r="L46" s="73"/>
      <c r="M46" s="73"/>
      <c r="N46" s="73"/>
    </row>
    <row r="47" spans="1:14" ht="26.25">
      <c r="A47" s="30" t="s">
        <v>2</v>
      </c>
      <c r="B47" s="129">
        <v>40</v>
      </c>
      <c r="C47" s="113" t="s">
        <v>49</v>
      </c>
      <c r="D47" s="113" t="s">
        <v>49</v>
      </c>
      <c r="E47" s="87"/>
      <c r="F47" s="88"/>
      <c r="G47" s="90"/>
      <c r="H47" s="114" t="s">
        <v>122</v>
      </c>
      <c r="I47" s="31"/>
      <c r="J47" s="77"/>
      <c r="K47" s="72"/>
      <c r="L47" s="73"/>
      <c r="M47" s="73"/>
      <c r="N47" s="73"/>
    </row>
    <row r="48" spans="1:14" ht="26.25">
      <c r="A48" s="30" t="s">
        <v>2</v>
      </c>
      <c r="B48" s="129">
        <v>41</v>
      </c>
      <c r="C48" s="111" t="s">
        <v>50</v>
      </c>
      <c r="D48" s="111" t="s">
        <v>50</v>
      </c>
      <c r="E48" s="87"/>
      <c r="F48" s="88"/>
      <c r="G48" s="90"/>
      <c r="H48" s="114" t="s">
        <v>123</v>
      </c>
      <c r="I48" s="31"/>
      <c r="J48" s="77"/>
      <c r="K48" s="72"/>
      <c r="L48" s="73"/>
      <c r="M48" s="73"/>
      <c r="N48" s="73"/>
    </row>
    <row r="49" spans="1:14" ht="31.5">
      <c r="A49" s="30" t="s">
        <v>2</v>
      </c>
      <c r="B49" s="129">
        <v>42</v>
      </c>
      <c r="C49" s="111" t="s">
        <v>51</v>
      </c>
      <c r="D49" s="111" t="s">
        <v>51</v>
      </c>
      <c r="E49" s="87"/>
      <c r="F49" s="88"/>
      <c r="G49" s="90"/>
      <c r="H49" s="114" t="s">
        <v>51</v>
      </c>
      <c r="I49" s="29"/>
      <c r="J49" s="77"/>
      <c r="K49" s="72"/>
      <c r="L49" s="73"/>
      <c r="M49" s="73"/>
      <c r="N49" s="73"/>
    </row>
    <row r="50" spans="1:14" ht="31.5">
      <c r="A50" s="30" t="s">
        <v>2</v>
      </c>
      <c r="B50" s="129">
        <v>43</v>
      </c>
      <c r="C50" s="111" t="s">
        <v>52</v>
      </c>
      <c r="D50" s="111" t="s">
        <v>52</v>
      </c>
      <c r="E50" s="87"/>
      <c r="F50" s="88"/>
      <c r="G50" s="90"/>
      <c r="H50" s="112" t="s">
        <v>124</v>
      </c>
      <c r="I50" s="29"/>
      <c r="J50" s="77"/>
      <c r="K50" s="72"/>
      <c r="L50" s="73"/>
      <c r="M50" s="73"/>
      <c r="N50" s="73"/>
    </row>
    <row r="51" spans="1:14" ht="31.5">
      <c r="A51" s="30" t="s">
        <v>2</v>
      </c>
      <c r="B51" s="129">
        <v>44</v>
      </c>
      <c r="C51" s="113" t="s">
        <v>53</v>
      </c>
      <c r="D51" s="113" t="s">
        <v>53</v>
      </c>
      <c r="E51" s="87"/>
      <c r="F51" s="88"/>
      <c r="G51" s="90"/>
      <c r="H51" s="114" t="s">
        <v>125</v>
      </c>
      <c r="I51" s="29"/>
      <c r="J51" s="77"/>
      <c r="K51" s="72"/>
      <c r="L51" s="73"/>
      <c r="M51" s="73"/>
      <c r="N51" s="73"/>
    </row>
    <row r="52" spans="1:14" ht="31.5">
      <c r="A52" s="30" t="s">
        <v>2</v>
      </c>
      <c r="B52" s="129">
        <v>45</v>
      </c>
      <c r="C52" s="118" t="s">
        <v>200</v>
      </c>
      <c r="D52" s="118" t="s">
        <v>200</v>
      </c>
      <c r="E52" s="87"/>
      <c r="F52" s="88"/>
      <c r="G52" s="90"/>
      <c r="H52" s="118" t="s">
        <v>201</v>
      </c>
      <c r="I52" s="29"/>
      <c r="J52" s="77"/>
      <c r="K52" s="72"/>
      <c r="L52" s="73"/>
      <c r="M52" s="73"/>
      <c r="N52" s="73"/>
    </row>
    <row r="53" spans="1:14" ht="31.5">
      <c r="A53" s="30" t="s">
        <v>2</v>
      </c>
      <c r="B53" s="129">
        <v>46</v>
      </c>
      <c r="C53" s="118" t="s">
        <v>202</v>
      </c>
      <c r="D53" s="118" t="s">
        <v>202</v>
      </c>
      <c r="E53" s="87"/>
      <c r="F53" s="88"/>
      <c r="G53" s="90"/>
      <c r="H53" s="118" t="s">
        <v>203</v>
      </c>
      <c r="I53" s="29"/>
      <c r="J53" s="77"/>
      <c r="K53" s="72"/>
      <c r="L53" s="73"/>
      <c r="M53" s="73"/>
      <c r="N53" s="73"/>
    </row>
    <row r="54" spans="1:14" ht="31.5">
      <c r="A54" s="30" t="s">
        <v>2</v>
      </c>
      <c r="B54" s="129">
        <v>47</v>
      </c>
      <c r="C54" s="111" t="s">
        <v>54</v>
      </c>
      <c r="D54" s="111" t="s">
        <v>54</v>
      </c>
      <c r="E54" s="87"/>
      <c r="F54" s="88"/>
      <c r="G54" s="90"/>
      <c r="H54" s="114" t="s">
        <v>126</v>
      </c>
      <c r="I54" s="29"/>
      <c r="J54" s="77"/>
      <c r="K54" s="72"/>
      <c r="L54" s="73"/>
      <c r="M54" s="73"/>
      <c r="N54" s="73"/>
    </row>
    <row r="55" spans="1:14" ht="26.25">
      <c r="A55" s="30" t="s">
        <v>2</v>
      </c>
      <c r="B55" s="129">
        <v>48</v>
      </c>
      <c r="C55" s="113" t="s">
        <v>55</v>
      </c>
      <c r="D55" s="113" t="s">
        <v>55</v>
      </c>
      <c r="E55" s="87"/>
      <c r="F55" s="88"/>
      <c r="G55" s="90"/>
      <c r="H55" s="119" t="s">
        <v>55</v>
      </c>
      <c r="I55" s="29"/>
      <c r="J55" s="77"/>
      <c r="K55" s="72"/>
      <c r="L55" s="73"/>
      <c r="M55" s="73"/>
      <c r="N55" s="73"/>
    </row>
    <row r="56" spans="1:14" ht="78.75">
      <c r="A56" s="30" t="s">
        <v>2</v>
      </c>
      <c r="B56" s="129">
        <v>49</v>
      </c>
      <c r="C56" s="118" t="s">
        <v>204</v>
      </c>
      <c r="D56" s="118" t="s">
        <v>204</v>
      </c>
      <c r="E56" s="87"/>
      <c r="F56" s="88"/>
      <c r="G56" s="90"/>
      <c r="H56" s="118" t="s">
        <v>205</v>
      </c>
      <c r="I56" s="29"/>
      <c r="J56" s="77"/>
      <c r="K56" s="72"/>
      <c r="L56" s="73"/>
      <c r="M56" s="73"/>
      <c r="N56" s="73"/>
    </row>
    <row r="57" spans="1:14" ht="94.5">
      <c r="A57" s="30" t="s">
        <v>2</v>
      </c>
      <c r="B57" s="129">
        <v>50</v>
      </c>
      <c r="C57" s="113" t="s">
        <v>56</v>
      </c>
      <c r="D57" s="113" t="s">
        <v>56</v>
      </c>
      <c r="E57" s="87"/>
      <c r="F57" s="88"/>
      <c r="G57" s="90"/>
      <c r="H57" s="116" t="s">
        <v>127</v>
      </c>
      <c r="I57" s="29"/>
      <c r="J57" s="77"/>
      <c r="K57" s="72"/>
      <c r="L57" s="73"/>
      <c r="M57" s="73"/>
      <c r="N57" s="73"/>
    </row>
    <row r="58" spans="1:14" ht="173.25">
      <c r="A58" s="30" t="s">
        <v>2</v>
      </c>
      <c r="B58" s="129">
        <v>51</v>
      </c>
      <c r="C58" s="118" t="s">
        <v>206</v>
      </c>
      <c r="D58" s="118" t="s">
        <v>206</v>
      </c>
      <c r="E58" s="87"/>
      <c r="F58" s="88"/>
      <c r="G58" s="90"/>
      <c r="H58" s="118" t="s">
        <v>207</v>
      </c>
      <c r="I58" s="29"/>
      <c r="J58" s="77"/>
      <c r="K58" s="72"/>
      <c r="L58" s="73"/>
      <c r="M58" s="73"/>
      <c r="N58" s="73"/>
    </row>
    <row r="59" spans="1:14" ht="78.75">
      <c r="A59" s="30" t="s">
        <v>2</v>
      </c>
      <c r="B59" s="129">
        <v>52</v>
      </c>
      <c r="C59" s="118" t="s">
        <v>208</v>
      </c>
      <c r="D59" s="118" t="s">
        <v>208</v>
      </c>
      <c r="E59" s="87"/>
      <c r="F59" s="88"/>
      <c r="G59" s="90"/>
      <c r="H59" s="118" t="s">
        <v>209</v>
      </c>
      <c r="I59" s="29"/>
      <c r="J59" s="77"/>
      <c r="K59" s="72"/>
      <c r="L59" s="73"/>
      <c r="M59" s="73"/>
      <c r="N59" s="73"/>
    </row>
    <row r="60" spans="1:14" ht="31.5">
      <c r="A60" s="30" t="s">
        <v>2</v>
      </c>
      <c r="B60" s="129">
        <v>53</v>
      </c>
      <c r="C60" s="118" t="s">
        <v>210</v>
      </c>
      <c r="D60" s="118" t="s">
        <v>210</v>
      </c>
      <c r="E60" s="87"/>
      <c r="F60" s="88"/>
      <c r="G60" s="90"/>
      <c r="H60" s="118" t="s">
        <v>211</v>
      </c>
      <c r="I60" s="29"/>
      <c r="J60" s="77"/>
      <c r="K60" s="72"/>
      <c r="L60" s="73"/>
      <c r="M60" s="73"/>
      <c r="N60" s="73"/>
    </row>
    <row r="61" spans="1:14" ht="31.5">
      <c r="A61" s="30" t="s">
        <v>2</v>
      </c>
      <c r="B61" s="129">
        <v>54</v>
      </c>
      <c r="C61" s="118" t="s">
        <v>212</v>
      </c>
      <c r="D61" s="118" t="s">
        <v>212</v>
      </c>
      <c r="E61" s="87"/>
      <c r="F61" s="88"/>
      <c r="G61" s="90"/>
      <c r="H61" s="118" t="s">
        <v>213</v>
      </c>
      <c r="I61" s="29"/>
      <c r="J61" s="77"/>
      <c r="K61" s="72"/>
      <c r="L61" s="73"/>
      <c r="M61" s="73"/>
      <c r="N61" s="73"/>
    </row>
    <row r="62" spans="1:14" ht="31.5">
      <c r="A62" s="30" t="s">
        <v>2</v>
      </c>
      <c r="B62" s="129">
        <v>55</v>
      </c>
      <c r="C62" s="118" t="s">
        <v>214</v>
      </c>
      <c r="D62" s="118" t="s">
        <v>214</v>
      </c>
      <c r="E62" s="87"/>
      <c r="F62" s="88"/>
      <c r="G62" s="90"/>
      <c r="H62" s="118" t="s">
        <v>215</v>
      </c>
      <c r="I62" s="29"/>
      <c r="J62" s="77"/>
      <c r="K62" s="72"/>
      <c r="L62" s="73"/>
      <c r="M62" s="73"/>
      <c r="N62" s="73"/>
    </row>
    <row r="63" spans="1:14" ht="47.25">
      <c r="A63" s="30" t="s">
        <v>2</v>
      </c>
      <c r="B63" s="129">
        <v>56</v>
      </c>
      <c r="C63" s="118" t="s">
        <v>216</v>
      </c>
      <c r="D63" s="118" t="s">
        <v>216</v>
      </c>
      <c r="E63" s="87"/>
      <c r="F63" s="88"/>
      <c r="G63" s="90"/>
      <c r="H63" s="118" t="s">
        <v>217</v>
      </c>
      <c r="I63" s="29"/>
      <c r="J63" s="77"/>
      <c r="K63" s="72"/>
      <c r="L63" s="73"/>
      <c r="M63" s="73"/>
      <c r="N63" s="73"/>
    </row>
    <row r="64" spans="1:14" ht="47.25">
      <c r="A64" s="30" t="s">
        <v>2</v>
      </c>
      <c r="B64" s="129">
        <v>57</v>
      </c>
      <c r="C64" s="118" t="s">
        <v>218</v>
      </c>
      <c r="D64" s="118" t="s">
        <v>218</v>
      </c>
      <c r="E64" s="87"/>
      <c r="F64" s="88"/>
      <c r="G64" s="90"/>
      <c r="H64" s="118" t="s">
        <v>219</v>
      </c>
      <c r="I64" s="29"/>
      <c r="J64" s="77"/>
      <c r="K64" s="72"/>
      <c r="L64" s="73"/>
      <c r="M64" s="73"/>
      <c r="N64" s="73"/>
    </row>
    <row r="65" spans="1:14" ht="31.5">
      <c r="A65" s="30" t="s">
        <v>2</v>
      </c>
      <c r="B65" s="129">
        <v>58</v>
      </c>
      <c r="C65" s="120" t="s">
        <v>220</v>
      </c>
      <c r="D65" s="120" t="s">
        <v>220</v>
      </c>
      <c r="E65" s="87"/>
      <c r="F65" s="88"/>
      <c r="G65" s="90"/>
      <c r="H65" s="114" t="s">
        <v>221</v>
      </c>
      <c r="I65" s="29"/>
      <c r="J65" s="77"/>
      <c r="K65" s="72"/>
      <c r="L65" s="73"/>
      <c r="M65" s="73"/>
      <c r="N65" s="73"/>
    </row>
    <row r="66" spans="1:14" ht="31.5">
      <c r="A66" s="30" t="s">
        <v>2</v>
      </c>
      <c r="B66" s="129">
        <v>59</v>
      </c>
      <c r="C66" s="118" t="s">
        <v>222</v>
      </c>
      <c r="D66" s="118" t="s">
        <v>222</v>
      </c>
      <c r="E66" s="87"/>
      <c r="F66" s="88"/>
      <c r="G66" s="90"/>
      <c r="H66" s="118" t="s">
        <v>223</v>
      </c>
      <c r="I66" s="29"/>
      <c r="J66" s="77"/>
      <c r="K66" s="72"/>
      <c r="L66" s="73"/>
      <c r="M66" s="73"/>
      <c r="N66" s="73"/>
    </row>
    <row r="67" spans="1:14" ht="31.5">
      <c r="A67" s="30" t="s">
        <v>2</v>
      </c>
      <c r="B67" s="129">
        <v>60</v>
      </c>
      <c r="C67" s="121" t="s">
        <v>224</v>
      </c>
      <c r="D67" s="121" t="s">
        <v>224</v>
      </c>
      <c r="E67" s="87"/>
      <c r="F67" s="88"/>
      <c r="G67" s="90"/>
      <c r="H67" s="121" t="s">
        <v>225</v>
      </c>
      <c r="I67" s="29"/>
      <c r="J67" s="77"/>
      <c r="K67" s="72"/>
      <c r="L67" s="73"/>
      <c r="M67" s="73"/>
      <c r="N67" s="73"/>
    </row>
    <row r="68" spans="1:14" ht="126">
      <c r="A68" s="30" t="s">
        <v>2</v>
      </c>
      <c r="B68" s="129">
        <v>61</v>
      </c>
      <c r="C68" s="118" t="s">
        <v>226</v>
      </c>
      <c r="D68" s="118" t="s">
        <v>226</v>
      </c>
      <c r="E68" s="87"/>
      <c r="F68" s="88"/>
      <c r="G68" s="90"/>
      <c r="H68" s="118" t="s">
        <v>227</v>
      </c>
      <c r="I68" s="29"/>
      <c r="J68" s="77"/>
      <c r="K68" s="72"/>
      <c r="L68" s="73"/>
      <c r="M68" s="73"/>
      <c r="N68" s="73"/>
    </row>
    <row r="69" spans="1:14" ht="141.75">
      <c r="A69" s="30" t="s">
        <v>2</v>
      </c>
      <c r="B69" s="129">
        <v>62</v>
      </c>
      <c r="C69" s="118" t="s">
        <v>228</v>
      </c>
      <c r="D69" s="118" t="s">
        <v>228</v>
      </c>
      <c r="E69" s="87"/>
      <c r="F69" s="88"/>
      <c r="G69" s="90"/>
      <c r="H69" s="118" t="s">
        <v>229</v>
      </c>
      <c r="I69" s="29"/>
      <c r="J69" s="77"/>
      <c r="K69" s="72"/>
      <c r="L69" s="73"/>
      <c r="M69" s="73"/>
      <c r="N69" s="73"/>
    </row>
    <row r="70" spans="1:14" ht="63">
      <c r="A70" s="30" t="s">
        <v>2</v>
      </c>
      <c r="B70" s="129">
        <v>63</v>
      </c>
      <c r="C70" s="118" t="s">
        <v>230</v>
      </c>
      <c r="D70" s="118" t="s">
        <v>230</v>
      </c>
      <c r="E70" s="87"/>
      <c r="F70" s="88"/>
      <c r="G70" s="90"/>
      <c r="H70" s="112" t="s">
        <v>231</v>
      </c>
      <c r="I70" s="29"/>
      <c r="J70" s="77"/>
      <c r="K70" s="72"/>
      <c r="L70" s="73"/>
      <c r="M70" s="73"/>
      <c r="N70" s="73"/>
    </row>
    <row r="71" spans="1:14" ht="47.25">
      <c r="A71" s="30" t="s">
        <v>2</v>
      </c>
      <c r="B71" s="129">
        <v>64</v>
      </c>
      <c r="C71" s="120" t="s">
        <v>232</v>
      </c>
      <c r="D71" s="120" t="s">
        <v>232</v>
      </c>
      <c r="E71" s="87"/>
      <c r="F71" s="88"/>
      <c r="G71" s="90"/>
      <c r="H71" s="115" t="s">
        <v>233</v>
      </c>
      <c r="I71" s="29"/>
      <c r="J71" s="77"/>
      <c r="K71" s="72"/>
      <c r="L71" s="73"/>
      <c r="M71" s="73"/>
      <c r="N71" s="73"/>
    </row>
    <row r="72" spans="1:14" ht="63">
      <c r="A72" s="30" t="s">
        <v>2</v>
      </c>
      <c r="B72" s="129">
        <v>65</v>
      </c>
      <c r="C72" s="113" t="s">
        <v>57</v>
      </c>
      <c r="D72" s="113" t="s">
        <v>57</v>
      </c>
      <c r="E72" s="87"/>
      <c r="F72" s="88"/>
      <c r="G72" s="90"/>
      <c r="H72" s="115" t="s">
        <v>128</v>
      </c>
      <c r="I72" s="29"/>
      <c r="J72" s="77"/>
      <c r="K72" s="72"/>
      <c r="L72" s="73"/>
      <c r="M72" s="73"/>
      <c r="N72" s="73"/>
    </row>
    <row r="73" spans="1:14" ht="47.25">
      <c r="A73" s="30" t="s">
        <v>2</v>
      </c>
      <c r="B73" s="129">
        <v>66</v>
      </c>
      <c r="C73" s="111" t="s">
        <v>58</v>
      </c>
      <c r="D73" s="111" t="s">
        <v>58</v>
      </c>
      <c r="E73" s="87"/>
      <c r="F73" s="88"/>
      <c r="G73" s="90"/>
      <c r="H73" s="122" t="s">
        <v>129</v>
      </c>
      <c r="I73" s="29"/>
      <c r="J73" s="77"/>
      <c r="K73" s="72"/>
      <c r="L73" s="73"/>
      <c r="M73" s="73"/>
      <c r="N73" s="73"/>
    </row>
    <row r="74" spans="1:14" ht="26.25">
      <c r="A74" s="30" t="s">
        <v>2</v>
      </c>
      <c r="B74" s="129">
        <v>67</v>
      </c>
      <c r="C74" s="113" t="s">
        <v>234</v>
      </c>
      <c r="D74" s="113" t="s">
        <v>234</v>
      </c>
      <c r="E74" s="87"/>
      <c r="F74" s="88"/>
      <c r="G74" s="90"/>
      <c r="H74" s="119" t="s">
        <v>108</v>
      </c>
      <c r="I74" s="29"/>
      <c r="J74" s="77"/>
      <c r="K74" s="72"/>
      <c r="L74" s="73"/>
      <c r="M74" s="73"/>
      <c r="N74" s="73"/>
    </row>
    <row r="75" spans="1:14" ht="126">
      <c r="A75" s="30" t="s">
        <v>2</v>
      </c>
      <c r="B75" s="129">
        <v>68</v>
      </c>
      <c r="C75" s="118" t="s">
        <v>235</v>
      </c>
      <c r="D75" s="118" t="s">
        <v>235</v>
      </c>
      <c r="E75" s="87"/>
      <c r="F75" s="88"/>
      <c r="G75" s="90"/>
      <c r="H75" s="118" t="s">
        <v>236</v>
      </c>
      <c r="I75" s="29"/>
      <c r="J75" s="77"/>
      <c r="K75" s="72"/>
      <c r="L75" s="73"/>
      <c r="M75" s="73"/>
      <c r="N75" s="73"/>
    </row>
    <row r="76" spans="1:14" ht="126">
      <c r="A76" s="30" t="s">
        <v>2</v>
      </c>
      <c r="B76" s="129">
        <v>69</v>
      </c>
      <c r="C76" s="118" t="s">
        <v>237</v>
      </c>
      <c r="D76" s="118" t="s">
        <v>237</v>
      </c>
      <c r="E76" s="87"/>
      <c r="F76" s="88"/>
      <c r="G76" s="90"/>
      <c r="H76" s="118" t="s">
        <v>238</v>
      </c>
      <c r="I76" s="29"/>
      <c r="J76" s="77"/>
      <c r="K76" s="72"/>
      <c r="L76" s="73"/>
      <c r="M76" s="73"/>
      <c r="N76" s="73"/>
    </row>
    <row r="77" spans="1:14" ht="126">
      <c r="A77" s="30" t="s">
        <v>2</v>
      </c>
      <c r="B77" s="129">
        <v>70</v>
      </c>
      <c r="C77" s="118" t="s">
        <v>239</v>
      </c>
      <c r="D77" s="118" t="s">
        <v>239</v>
      </c>
      <c r="E77" s="87"/>
      <c r="F77" s="88"/>
      <c r="G77" s="90"/>
      <c r="H77" s="118" t="s">
        <v>240</v>
      </c>
      <c r="I77" s="29"/>
      <c r="J77" s="77"/>
      <c r="K77" s="72"/>
      <c r="L77" s="73"/>
      <c r="M77" s="73"/>
      <c r="N77" s="73"/>
    </row>
    <row r="78" spans="1:14" ht="126">
      <c r="A78" s="30" t="s">
        <v>2</v>
      </c>
      <c r="B78" s="129">
        <v>71</v>
      </c>
      <c r="C78" s="118" t="s">
        <v>241</v>
      </c>
      <c r="D78" s="118" t="s">
        <v>241</v>
      </c>
      <c r="E78" s="87"/>
      <c r="F78" s="88"/>
      <c r="G78" s="90"/>
      <c r="H78" s="118" t="s">
        <v>242</v>
      </c>
      <c r="I78" s="29"/>
      <c r="J78" s="77"/>
      <c r="K78" s="72"/>
      <c r="L78" s="73"/>
      <c r="M78" s="73"/>
      <c r="N78" s="73"/>
    </row>
    <row r="79" spans="1:14" ht="78.75">
      <c r="A79" s="30" t="s">
        <v>2</v>
      </c>
      <c r="B79" s="129">
        <v>72</v>
      </c>
      <c r="C79" s="118" t="s">
        <v>243</v>
      </c>
      <c r="D79" s="118" t="s">
        <v>243</v>
      </c>
      <c r="E79" s="87"/>
      <c r="F79" s="88"/>
      <c r="G79" s="90"/>
      <c r="H79" s="118" t="s">
        <v>244</v>
      </c>
      <c r="I79" s="29"/>
      <c r="J79" s="77"/>
      <c r="K79" s="72"/>
      <c r="L79" s="73"/>
      <c r="M79" s="73"/>
      <c r="N79" s="73"/>
    </row>
    <row r="80" spans="1:14" ht="78.75">
      <c r="A80" s="30" t="s">
        <v>2</v>
      </c>
      <c r="B80" s="129">
        <v>73</v>
      </c>
      <c r="C80" s="118" t="s">
        <v>245</v>
      </c>
      <c r="D80" s="118" t="s">
        <v>245</v>
      </c>
      <c r="E80" s="87"/>
      <c r="F80" s="88"/>
      <c r="G80" s="90"/>
      <c r="H80" s="118" t="s">
        <v>246</v>
      </c>
      <c r="I80" s="29"/>
      <c r="J80" s="77"/>
      <c r="K80" s="72"/>
      <c r="L80" s="73"/>
      <c r="M80" s="73"/>
      <c r="N80" s="73"/>
    </row>
    <row r="81" spans="1:14" ht="78.75">
      <c r="A81" s="30" t="s">
        <v>2</v>
      </c>
      <c r="B81" s="129">
        <v>74</v>
      </c>
      <c r="C81" s="118" t="s">
        <v>247</v>
      </c>
      <c r="D81" s="118" t="s">
        <v>247</v>
      </c>
      <c r="E81" s="87"/>
      <c r="F81" s="88"/>
      <c r="G81" s="90"/>
      <c r="H81" s="118" t="s">
        <v>248</v>
      </c>
      <c r="I81" s="29"/>
      <c r="J81" s="77"/>
      <c r="K81" s="72"/>
      <c r="L81" s="73"/>
      <c r="M81" s="73"/>
      <c r="N81" s="73"/>
    </row>
    <row r="82" spans="1:14" ht="78.75">
      <c r="A82" s="30" t="s">
        <v>2</v>
      </c>
      <c r="B82" s="129">
        <v>75</v>
      </c>
      <c r="C82" s="118" t="s">
        <v>249</v>
      </c>
      <c r="D82" s="118" t="s">
        <v>249</v>
      </c>
      <c r="E82" s="87"/>
      <c r="F82" s="88"/>
      <c r="G82" s="90"/>
      <c r="H82" s="118" t="s">
        <v>250</v>
      </c>
      <c r="I82" s="29"/>
      <c r="J82" s="77"/>
      <c r="K82" s="72"/>
      <c r="L82" s="73"/>
      <c r="M82" s="73"/>
      <c r="N82" s="73"/>
    </row>
    <row r="83" spans="1:14" ht="78.75">
      <c r="A83" s="30" t="s">
        <v>2</v>
      </c>
      <c r="B83" s="129">
        <v>76</v>
      </c>
      <c r="C83" s="118" t="s">
        <v>251</v>
      </c>
      <c r="D83" s="118" t="s">
        <v>251</v>
      </c>
      <c r="E83" s="87"/>
      <c r="F83" s="88"/>
      <c r="G83" s="90"/>
      <c r="H83" s="118" t="s">
        <v>252</v>
      </c>
      <c r="I83" s="29"/>
      <c r="J83" s="77"/>
      <c r="K83" s="72"/>
      <c r="L83" s="73"/>
      <c r="M83" s="73"/>
      <c r="N83" s="73"/>
    </row>
    <row r="84" spans="1:14" ht="78.75">
      <c r="A84" s="30" t="s">
        <v>2</v>
      </c>
      <c r="B84" s="129">
        <v>77</v>
      </c>
      <c r="C84" s="118" t="s">
        <v>253</v>
      </c>
      <c r="D84" s="118" t="s">
        <v>253</v>
      </c>
      <c r="E84" s="87"/>
      <c r="F84" s="88"/>
      <c r="G84" s="90"/>
      <c r="H84" s="118" t="s">
        <v>254</v>
      </c>
      <c r="I84" s="29"/>
      <c r="J84" s="77"/>
      <c r="K84" s="72"/>
      <c r="L84" s="73"/>
      <c r="M84" s="73"/>
      <c r="N84" s="73"/>
    </row>
    <row r="85" spans="1:14" ht="78.75">
      <c r="A85" s="30" t="s">
        <v>2</v>
      </c>
      <c r="B85" s="129">
        <v>78</v>
      </c>
      <c r="C85" s="118" t="s">
        <v>255</v>
      </c>
      <c r="D85" s="118" t="s">
        <v>255</v>
      </c>
      <c r="E85" s="87"/>
      <c r="F85" s="88"/>
      <c r="G85" s="90"/>
      <c r="H85" s="118" t="s">
        <v>256</v>
      </c>
      <c r="I85" s="29"/>
      <c r="J85" s="77"/>
      <c r="K85" s="72"/>
      <c r="L85" s="73"/>
      <c r="M85" s="73"/>
      <c r="N85" s="73"/>
    </row>
    <row r="86" spans="1:14" ht="78.75">
      <c r="A86" s="30" t="s">
        <v>2</v>
      </c>
      <c r="B86" s="129">
        <v>79</v>
      </c>
      <c r="C86" s="118" t="s">
        <v>257</v>
      </c>
      <c r="D86" s="118" t="s">
        <v>257</v>
      </c>
      <c r="E86" s="87"/>
      <c r="F86" s="88"/>
      <c r="G86" s="90"/>
      <c r="H86" s="118" t="s">
        <v>258</v>
      </c>
      <c r="I86" s="29"/>
      <c r="J86" s="77"/>
      <c r="K86" s="72"/>
      <c r="L86" s="73"/>
      <c r="M86" s="73"/>
      <c r="N86" s="73"/>
    </row>
    <row r="87" spans="1:14" ht="78.75">
      <c r="A87" s="30" t="s">
        <v>2</v>
      </c>
      <c r="B87" s="129">
        <v>80</v>
      </c>
      <c r="C87" s="118" t="s">
        <v>259</v>
      </c>
      <c r="D87" s="118" t="s">
        <v>259</v>
      </c>
      <c r="E87" s="87"/>
      <c r="F87" s="88"/>
      <c r="G87" s="90"/>
      <c r="H87" s="118" t="s">
        <v>260</v>
      </c>
      <c r="I87" s="29"/>
      <c r="J87" s="77"/>
      <c r="K87" s="72"/>
      <c r="L87" s="73"/>
      <c r="M87" s="73"/>
      <c r="N87" s="73"/>
    </row>
    <row r="88" spans="1:14" ht="126">
      <c r="A88" s="30" t="s">
        <v>2</v>
      </c>
      <c r="B88" s="129">
        <v>81</v>
      </c>
      <c r="C88" s="113" t="s">
        <v>59</v>
      </c>
      <c r="D88" s="113" t="s">
        <v>59</v>
      </c>
      <c r="E88" s="87"/>
      <c r="F88" s="88"/>
      <c r="G88" s="90"/>
      <c r="H88" s="119" t="s">
        <v>130</v>
      </c>
      <c r="I88" s="29"/>
      <c r="J88" s="77"/>
      <c r="K88" s="72"/>
      <c r="L88" s="73"/>
      <c r="M88" s="73"/>
      <c r="N88" s="73"/>
    </row>
    <row r="89" spans="1:14" ht="63">
      <c r="A89" s="30" t="s">
        <v>2</v>
      </c>
      <c r="B89" s="129">
        <v>82</v>
      </c>
      <c r="C89" s="118" t="s">
        <v>261</v>
      </c>
      <c r="D89" s="118" t="s">
        <v>261</v>
      </c>
      <c r="E89" s="87"/>
      <c r="F89" s="88"/>
      <c r="G89" s="90"/>
      <c r="H89" s="115" t="s">
        <v>262</v>
      </c>
      <c r="I89" s="29"/>
      <c r="J89" s="77"/>
      <c r="K89" s="72"/>
      <c r="L89" s="73"/>
      <c r="M89" s="73"/>
      <c r="N89" s="73"/>
    </row>
    <row r="90" spans="1:14" ht="63">
      <c r="A90" s="30" t="s">
        <v>2</v>
      </c>
      <c r="B90" s="129">
        <v>83</v>
      </c>
      <c r="C90" s="118" t="s">
        <v>263</v>
      </c>
      <c r="D90" s="118" t="s">
        <v>263</v>
      </c>
      <c r="E90" s="87"/>
      <c r="F90" s="88"/>
      <c r="G90" s="90"/>
      <c r="H90" s="115" t="s">
        <v>264</v>
      </c>
      <c r="I90" s="29"/>
      <c r="J90" s="77"/>
      <c r="K90" s="72"/>
      <c r="L90" s="73"/>
      <c r="M90" s="73"/>
      <c r="N90" s="73"/>
    </row>
    <row r="91" spans="1:14" ht="63">
      <c r="A91" s="30" t="s">
        <v>2</v>
      </c>
      <c r="B91" s="129">
        <v>84</v>
      </c>
      <c r="C91" s="118" t="s">
        <v>265</v>
      </c>
      <c r="D91" s="118" t="s">
        <v>265</v>
      </c>
      <c r="E91" s="87"/>
      <c r="F91" s="88"/>
      <c r="G91" s="90"/>
      <c r="H91" s="115" t="s">
        <v>266</v>
      </c>
      <c r="I91" s="29"/>
      <c r="J91" s="77"/>
      <c r="K91" s="72"/>
      <c r="L91" s="73"/>
      <c r="M91" s="73"/>
      <c r="N91" s="73"/>
    </row>
    <row r="92" spans="1:14" ht="31.5">
      <c r="A92" s="30" t="s">
        <v>2</v>
      </c>
      <c r="B92" s="129">
        <v>85</v>
      </c>
      <c r="C92" s="111" t="s">
        <v>60</v>
      </c>
      <c r="D92" s="111" t="s">
        <v>60</v>
      </c>
      <c r="E92" s="87"/>
      <c r="F92" s="88"/>
      <c r="G92" s="90"/>
      <c r="H92" s="114" t="s">
        <v>131</v>
      </c>
      <c r="I92" s="29"/>
      <c r="J92" s="77"/>
      <c r="K92" s="72"/>
      <c r="L92" s="73"/>
      <c r="M92" s="73"/>
      <c r="N92" s="73"/>
    </row>
    <row r="93" spans="1:14" ht="31.5">
      <c r="A93" s="30" t="s">
        <v>2</v>
      </c>
      <c r="B93" s="129">
        <v>86</v>
      </c>
      <c r="C93" s="113" t="s">
        <v>61</v>
      </c>
      <c r="D93" s="113" t="s">
        <v>61</v>
      </c>
      <c r="E93" s="87"/>
      <c r="F93" s="88"/>
      <c r="G93" s="90"/>
      <c r="H93" s="119" t="s">
        <v>132</v>
      </c>
      <c r="I93" s="29"/>
      <c r="J93" s="77"/>
      <c r="K93" s="72"/>
      <c r="L93" s="73"/>
      <c r="M93" s="73"/>
      <c r="N93" s="73"/>
    </row>
    <row r="94" spans="1:14" ht="31.5">
      <c r="A94" s="30" t="s">
        <v>2</v>
      </c>
      <c r="B94" s="129">
        <v>87</v>
      </c>
      <c r="C94" s="113" t="s">
        <v>62</v>
      </c>
      <c r="D94" s="113" t="s">
        <v>62</v>
      </c>
      <c r="E94" s="87"/>
      <c r="F94" s="88"/>
      <c r="G94" s="90"/>
      <c r="H94" s="119" t="s">
        <v>133</v>
      </c>
      <c r="I94" s="29"/>
      <c r="J94" s="77"/>
      <c r="K94" s="72"/>
      <c r="L94" s="73"/>
      <c r="M94" s="73"/>
      <c r="N94" s="73"/>
    </row>
    <row r="95" spans="1:14" ht="31.5">
      <c r="A95" s="30" t="s">
        <v>2</v>
      </c>
      <c r="B95" s="129">
        <v>88</v>
      </c>
      <c r="C95" s="113" t="s">
        <v>63</v>
      </c>
      <c r="D95" s="113" t="s">
        <v>63</v>
      </c>
      <c r="E95" s="87"/>
      <c r="F95" s="88"/>
      <c r="G95" s="90"/>
      <c r="H95" s="119" t="s">
        <v>134</v>
      </c>
      <c r="I95" s="29"/>
      <c r="J95" s="77"/>
      <c r="K95" s="72"/>
      <c r="L95" s="73"/>
      <c r="M95" s="73"/>
      <c r="N95" s="73"/>
    </row>
    <row r="96" spans="1:14" ht="26.25">
      <c r="A96" s="30" t="s">
        <v>2</v>
      </c>
      <c r="B96" s="129">
        <v>89</v>
      </c>
      <c r="C96" s="113" t="s">
        <v>64</v>
      </c>
      <c r="D96" s="113" t="s">
        <v>64</v>
      </c>
      <c r="E96" s="87"/>
      <c r="F96" s="88"/>
      <c r="G96" s="90"/>
      <c r="H96" s="119" t="s">
        <v>135</v>
      </c>
      <c r="I96" s="29"/>
      <c r="J96" s="77"/>
      <c r="K96" s="72"/>
      <c r="L96" s="73"/>
      <c r="M96" s="73"/>
      <c r="N96" s="73"/>
    </row>
    <row r="97" spans="1:14" ht="26.25">
      <c r="A97" s="30" t="s">
        <v>2</v>
      </c>
      <c r="B97" s="129">
        <v>90</v>
      </c>
      <c r="C97" s="113" t="s">
        <v>65</v>
      </c>
      <c r="D97" s="113" t="s">
        <v>65</v>
      </c>
      <c r="E97" s="87"/>
      <c r="F97" s="88"/>
      <c r="G97" s="90"/>
      <c r="H97" s="119" t="s">
        <v>136</v>
      </c>
      <c r="I97" s="29"/>
      <c r="J97" s="77"/>
      <c r="K97" s="72"/>
      <c r="L97" s="73"/>
      <c r="M97" s="73"/>
      <c r="N97" s="73"/>
    </row>
    <row r="98" spans="1:14" ht="26.25">
      <c r="A98" s="30" t="s">
        <v>2</v>
      </c>
      <c r="B98" s="129">
        <v>91</v>
      </c>
      <c r="C98" s="111" t="s">
        <v>66</v>
      </c>
      <c r="D98" s="111" t="s">
        <v>66</v>
      </c>
      <c r="E98" s="87"/>
      <c r="F98" s="88"/>
      <c r="G98" s="90"/>
      <c r="H98" s="114" t="s">
        <v>137</v>
      </c>
      <c r="I98" s="29"/>
      <c r="J98" s="77"/>
      <c r="K98" s="72"/>
      <c r="L98" s="73"/>
      <c r="M98" s="73"/>
      <c r="N98" s="73"/>
    </row>
    <row r="99" spans="1:14" ht="126">
      <c r="A99" s="30" t="s">
        <v>2</v>
      </c>
      <c r="B99" s="129">
        <v>92</v>
      </c>
      <c r="C99" s="121" t="s">
        <v>267</v>
      </c>
      <c r="D99" s="121" t="s">
        <v>267</v>
      </c>
      <c r="E99" s="87"/>
      <c r="F99" s="88"/>
      <c r="G99" s="90"/>
      <c r="H99" s="121" t="s">
        <v>268</v>
      </c>
      <c r="I99" s="29"/>
      <c r="J99" s="77"/>
      <c r="K99" s="72"/>
      <c r="L99" s="73"/>
      <c r="M99" s="73"/>
      <c r="N99" s="73"/>
    </row>
    <row r="100" spans="1:14" ht="126">
      <c r="A100" s="30" t="s">
        <v>2</v>
      </c>
      <c r="B100" s="129">
        <v>93</v>
      </c>
      <c r="C100" s="113" t="s">
        <v>67</v>
      </c>
      <c r="D100" s="113" t="s">
        <v>67</v>
      </c>
      <c r="E100" s="87"/>
      <c r="F100" s="88"/>
      <c r="G100" s="90"/>
      <c r="H100" s="114" t="s">
        <v>138</v>
      </c>
      <c r="I100" s="29"/>
      <c r="J100" s="77"/>
      <c r="K100" s="72"/>
      <c r="L100" s="73"/>
      <c r="M100" s="73"/>
      <c r="N100" s="73"/>
    </row>
    <row r="101" spans="1:14" ht="126">
      <c r="A101" s="30" t="s">
        <v>2</v>
      </c>
      <c r="B101" s="129">
        <v>94</v>
      </c>
      <c r="C101" s="121" t="s">
        <v>269</v>
      </c>
      <c r="D101" s="121" t="s">
        <v>269</v>
      </c>
      <c r="E101" s="87"/>
      <c r="F101" s="88"/>
      <c r="G101" s="90"/>
      <c r="H101" s="121" t="s">
        <v>270</v>
      </c>
      <c r="I101" s="29"/>
      <c r="J101" s="77"/>
      <c r="K101" s="72"/>
      <c r="L101" s="73"/>
      <c r="M101" s="73"/>
      <c r="N101" s="73"/>
    </row>
    <row r="102" spans="1:14" ht="110.25">
      <c r="A102" s="30" t="s">
        <v>2</v>
      </c>
      <c r="B102" s="129">
        <v>95</v>
      </c>
      <c r="C102" s="121" t="s">
        <v>271</v>
      </c>
      <c r="D102" s="121" t="s">
        <v>271</v>
      </c>
      <c r="E102" s="87"/>
      <c r="F102" s="88"/>
      <c r="G102" s="90"/>
      <c r="H102" s="121" t="s">
        <v>272</v>
      </c>
      <c r="I102" s="29"/>
      <c r="J102" s="77"/>
      <c r="K102" s="72"/>
      <c r="L102" s="73"/>
      <c r="M102" s="73"/>
      <c r="N102" s="73"/>
    </row>
    <row r="103" spans="1:14" ht="126">
      <c r="A103" s="30" t="s">
        <v>2</v>
      </c>
      <c r="B103" s="129">
        <v>96</v>
      </c>
      <c r="C103" s="111" t="s">
        <v>68</v>
      </c>
      <c r="D103" s="111" t="s">
        <v>68</v>
      </c>
      <c r="E103" s="87"/>
      <c r="F103" s="88"/>
      <c r="G103" s="90"/>
      <c r="H103" s="114" t="s">
        <v>139</v>
      </c>
      <c r="I103" s="29"/>
      <c r="J103" s="77"/>
      <c r="K103" s="72"/>
      <c r="L103" s="73"/>
      <c r="M103" s="73"/>
      <c r="N103" s="73"/>
    </row>
    <row r="104" spans="1:14" ht="26.25">
      <c r="A104" s="30" t="s">
        <v>2</v>
      </c>
      <c r="B104" s="129">
        <v>97</v>
      </c>
      <c r="C104" s="111" t="s">
        <v>69</v>
      </c>
      <c r="D104" s="111" t="s">
        <v>69</v>
      </c>
      <c r="E104" s="87"/>
      <c r="F104" s="88"/>
      <c r="G104" s="90"/>
      <c r="H104" s="116" t="s">
        <v>140</v>
      </c>
      <c r="I104" s="29"/>
      <c r="J104" s="77"/>
      <c r="K104" s="72"/>
      <c r="L104" s="73"/>
      <c r="M104" s="73"/>
      <c r="N104" s="73"/>
    </row>
    <row r="105" spans="1:14" ht="31.5">
      <c r="A105" s="30" t="s">
        <v>2</v>
      </c>
      <c r="B105" s="129">
        <v>98</v>
      </c>
      <c r="C105" s="118" t="s">
        <v>273</v>
      </c>
      <c r="D105" s="118" t="s">
        <v>273</v>
      </c>
      <c r="E105" s="87"/>
      <c r="F105" s="88"/>
      <c r="G105" s="90"/>
      <c r="H105" s="118" t="s">
        <v>274</v>
      </c>
      <c r="I105" s="29"/>
      <c r="J105" s="77"/>
      <c r="K105" s="72"/>
      <c r="L105" s="73"/>
      <c r="M105" s="73"/>
      <c r="N105" s="73"/>
    </row>
    <row r="106" spans="1:14" ht="63">
      <c r="A106" s="30" t="s">
        <v>2</v>
      </c>
      <c r="B106" s="129">
        <v>99</v>
      </c>
      <c r="C106" s="115" t="s">
        <v>70</v>
      </c>
      <c r="D106" s="115" t="s">
        <v>70</v>
      </c>
      <c r="E106" s="87"/>
      <c r="F106" s="88"/>
      <c r="G106" s="90"/>
      <c r="H106" s="119" t="s">
        <v>141</v>
      </c>
      <c r="I106" s="29"/>
      <c r="J106" s="77"/>
      <c r="K106" s="72"/>
      <c r="L106" s="73"/>
      <c r="M106" s="73"/>
      <c r="N106" s="73"/>
    </row>
    <row r="107" spans="1:14" ht="31.5">
      <c r="A107" s="30" t="s">
        <v>2</v>
      </c>
      <c r="B107" s="129">
        <v>100</v>
      </c>
      <c r="C107" s="120" t="s">
        <v>275</v>
      </c>
      <c r="D107" s="120" t="s">
        <v>275</v>
      </c>
      <c r="E107" s="87"/>
      <c r="F107" s="88"/>
      <c r="G107" s="90"/>
      <c r="H107" s="114" t="s">
        <v>276</v>
      </c>
      <c r="I107" s="29"/>
      <c r="J107" s="77"/>
      <c r="K107" s="72"/>
      <c r="L107" s="73"/>
      <c r="M107" s="73"/>
      <c r="N107" s="73"/>
    </row>
    <row r="108" spans="1:14" ht="31.5">
      <c r="A108" s="30" t="s">
        <v>2</v>
      </c>
      <c r="B108" s="129">
        <v>101</v>
      </c>
      <c r="C108" s="121" t="s">
        <v>277</v>
      </c>
      <c r="D108" s="121" t="s">
        <v>277</v>
      </c>
      <c r="E108" s="87"/>
      <c r="F108" s="88"/>
      <c r="G108" s="90"/>
      <c r="H108" s="121" t="s">
        <v>278</v>
      </c>
      <c r="I108" s="29"/>
      <c r="J108" s="77"/>
      <c r="K108" s="72"/>
      <c r="L108" s="73"/>
      <c r="M108" s="73"/>
      <c r="N108" s="73"/>
    </row>
    <row r="109" spans="1:14" ht="31.5">
      <c r="A109" s="30" t="s">
        <v>2</v>
      </c>
      <c r="B109" s="129">
        <v>102</v>
      </c>
      <c r="C109" s="121" t="s">
        <v>279</v>
      </c>
      <c r="D109" s="121" t="s">
        <v>279</v>
      </c>
      <c r="E109" s="87"/>
      <c r="F109" s="88"/>
      <c r="G109" s="90"/>
      <c r="H109" s="121" t="s">
        <v>280</v>
      </c>
      <c r="I109" s="29"/>
      <c r="J109" s="77"/>
      <c r="K109" s="72"/>
      <c r="L109" s="73"/>
      <c r="M109" s="73"/>
      <c r="N109" s="73"/>
    </row>
    <row r="110" spans="1:14" ht="78.75">
      <c r="A110" s="30" t="s">
        <v>2</v>
      </c>
      <c r="B110" s="129">
        <v>103</v>
      </c>
      <c r="C110" s="118" t="s">
        <v>281</v>
      </c>
      <c r="D110" s="118" t="s">
        <v>281</v>
      </c>
      <c r="E110" s="87"/>
      <c r="F110" s="88"/>
      <c r="G110" s="90"/>
      <c r="H110" s="118" t="s">
        <v>282</v>
      </c>
      <c r="I110" s="29"/>
      <c r="J110" s="77"/>
      <c r="K110" s="72"/>
      <c r="L110" s="73"/>
      <c r="M110" s="73"/>
      <c r="N110" s="73"/>
    </row>
    <row r="111" spans="1:14" ht="31.5">
      <c r="A111" s="30" t="s">
        <v>2</v>
      </c>
      <c r="B111" s="129">
        <v>104</v>
      </c>
      <c r="C111" s="118" t="s">
        <v>283</v>
      </c>
      <c r="D111" s="118" t="s">
        <v>283</v>
      </c>
      <c r="E111" s="87"/>
      <c r="F111" s="88"/>
      <c r="G111" s="90"/>
      <c r="H111" s="114" t="s">
        <v>284</v>
      </c>
      <c r="I111" s="29"/>
      <c r="J111" s="77"/>
      <c r="K111" s="72"/>
      <c r="L111" s="73"/>
      <c r="M111" s="73"/>
      <c r="N111" s="73"/>
    </row>
    <row r="112" spans="1:14" ht="31.5">
      <c r="A112" s="30" t="s">
        <v>2</v>
      </c>
      <c r="B112" s="129">
        <v>105</v>
      </c>
      <c r="C112" s="118" t="s">
        <v>285</v>
      </c>
      <c r="D112" s="118" t="s">
        <v>285</v>
      </c>
      <c r="E112" s="87"/>
      <c r="F112" s="88"/>
      <c r="G112" s="90"/>
      <c r="H112" s="112" t="s">
        <v>286</v>
      </c>
      <c r="I112" s="29"/>
      <c r="J112" s="77"/>
      <c r="K112" s="72"/>
      <c r="L112" s="73"/>
      <c r="M112" s="73"/>
      <c r="N112" s="73"/>
    </row>
    <row r="113" spans="1:14" ht="31.5">
      <c r="A113" s="30" t="s">
        <v>2</v>
      </c>
      <c r="B113" s="129">
        <v>106</v>
      </c>
      <c r="C113" s="118" t="s">
        <v>287</v>
      </c>
      <c r="D113" s="118" t="s">
        <v>287</v>
      </c>
      <c r="E113" s="87"/>
      <c r="F113" s="88"/>
      <c r="G113" s="90"/>
      <c r="H113" s="114" t="s">
        <v>288</v>
      </c>
      <c r="I113" s="29"/>
      <c r="J113" s="77"/>
      <c r="K113" s="72"/>
      <c r="L113" s="73"/>
      <c r="M113" s="73"/>
      <c r="N113" s="73"/>
    </row>
    <row r="114" spans="1:14" ht="31.5">
      <c r="A114" s="30" t="s">
        <v>2</v>
      </c>
      <c r="B114" s="129">
        <v>107</v>
      </c>
      <c r="C114" s="120" t="s">
        <v>289</v>
      </c>
      <c r="D114" s="120" t="s">
        <v>289</v>
      </c>
      <c r="E114" s="87"/>
      <c r="F114" s="88"/>
      <c r="G114" s="90"/>
      <c r="H114" s="114" t="s">
        <v>290</v>
      </c>
      <c r="I114" s="29"/>
      <c r="J114" s="77"/>
      <c r="K114" s="72"/>
      <c r="L114" s="73"/>
      <c r="M114" s="73"/>
      <c r="N114" s="73"/>
    </row>
    <row r="115" spans="1:14" ht="31.5">
      <c r="A115" s="30" t="s">
        <v>2</v>
      </c>
      <c r="B115" s="129">
        <v>108</v>
      </c>
      <c r="C115" s="120" t="s">
        <v>291</v>
      </c>
      <c r="D115" s="120" t="s">
        <v>291</v>
      </c>
      <c r="E115" s="87"/>
      <c r="F115" s="88"/>
      <c r="G115" s="90"/>
      <c r="H115" s="116" t="s">
        <v>292</v>
      </c>
      <c r="I115" s="29"/>
      <c r="J115" s="77"/>
      <c r="K115" s="72"/>
      <c r="L115" s="73"/>
      <c r="M115" s="73"/>
      <c r="N115" s="73"/>
    </row>
    <row r="116" spans="1:14" ht="78.75">
      <c r="A116" s="30" t="s">
        <v>2</v>
      </c>
      <c r="B116" s="129">
        <v>109</v>
      </c>
      <c r="C116" s="118" t="s">
        <v>293</v>
      </c>
      <c r="D116" s="118" t="s">
        <v>293</v>
      </c>
      <c r="E116" s="87"/>
      <c r="F116" s="88"/>
      <c r="G116" s="90"/>
      <c r="H116" s="118" t="s">
        <v>294</v>
      </c>
      <c r="I116" s="29"/>
      <c r="J116" s="77"/>
      <c r="K116" s="72"/>
      <c r="L116" s="73"/>
      <c r="M116" s="73"/>
      <c r="N116" s="73"/>
    </row>
    <row r="117" spans="1:14" ht="31.5">
      <c r="A117" s="30" t="s">
        <v>2</v>
      </c>
      <c r="B117" s="129">
        <v>110</v>
      </c>
      <c r="C117" s="113" t="s">
        <v>71</v>
      </c>
      <c r="D117" s="113" t="s">
        <v>71</v>
      </c>
      <c r="E117" s="87"/>
      <c r="F117" s="88"/>
      <c r="G117" s="90"/>
      <c r="H117" s="119" t="s">
        <v>71</v>
      </c>
      <c r="I117" s="29"/>
      <c r="J117" s="77"/>
      <c r="K117" s="72"/>
      <c r="L117" s="73"/>
      <c r="M117" s="73"/>
      <c r="N117" s="73"/>
    </row>
    <row r="118" spans="1:14" ht="31.5">
      <c r="A118" s="30" t="s">
        <v>2</v>
      </c>
      <c r="B118" s="129">
        <v>111</v>
      </c>
      <c r="C118" s="118" t="s">
        <v>295</v>
      </c>
      <c r="D118" s="118" t="s">
        <v>295</v>
      </c>
      <c r="E118" s="87"/>
      <c r="F118" s="88"/>
      <c r="G118" s="90"/>
      <c r="H118" s="118" t="s">
        <v>295</v>
      </c>
      <c r="I118" s="29"/>
      <c r="J118" s="77"/>
      <c r="K118" s="72"/>
      <c r="L118" s="73"/>
      <c r="M118" s="73"/>
      <c r="N118" s="73"/>
    </row>
    <row r="119" spans="1:14" ht="47.25">
      <c r="A119" s="30" t="s">
        <v>2</v>
      </c>
      <c r="B119" s="129">
        <v>112</v>
      </c>
      <c r="C119" s="112" t="s">
        <v>296</v>
      </c>
      <c r="D119" s="112" t="s">
        <v>296</v>
      </c>
      <c r="E119" s="87"/>
      <c r="F119" s="88"/>
      <c r="G119" s="90"/>
      <c r="H119" s="112" t="s">
        <v>297</v>
      </c>
      <c r="I119" s="29"/>
      <c r="J119" s="77"/>
      <c r="K119" s="72"/>
      <c r="L119" s="73"/>
      <c r="M119" s="73"/>
      <c r="N119" s="73"/>
    </row>
    <row r="120" spans="1:14" ht="47.25">
      <c r="A120" s="30" t="s">
        <v>2</v>
      </c>
      <c r="B120" s="129">
        <v>113</v>
      </c>
      <c r="C120" s="112" t="s">
        <v>298</v>
      </c>
      <c r="D120" s="112" t="s">
        <v>298</v>
      </c>
      <c r="E120" s="87"/>
      <c r="F120" s="88"/>
      <c r="G120" s="90"/>
      <c r="H120" s="112" t="s">
        <v>299</v>
      </c>
      <c r="I120" s="29"/>
      <c r="J120" s="77"/>
      <c r="K120" s="72"/>
      <c r="L120" s="73"/>
      <c r="M120" s="73"/>
      <c r="N120" s="73"/>
    </row>
    <row r="121" spans="1:14" ht="31.5">
      <c r="A121" s="30" t="s">
        <v>2</v>
      </c>
      <c r="B121" s="129">
        <v>114</v>
      </c>
      <c r="C121" s="111" t="s">
        <v>72</v>
      </c>
      <c r="D121" s="111" t="s">
        <v>72</v>
      </c>
      <c r="E121" s="87"/>
      <c r="F121" s="88"/>
      <c r="G121" s="90"/>
      <c r="H121" s="112" t="s">
        <v>142</v>
      </c>
      <c r="I121" s="29"/>
      <c r="J121" s="77"/>
      <c r="K121" s="72"/>
      <c r="L121" s="73"/>
      <c r="M121" s="73"/>
      <c r="N121" s="73"/>
    </row>
    <row r="122" spans="1:14" ht="63">
      <c r="A122" s="30" t="s">
        <v>2</v>
      </c>
      <c r="B122" s="129">
        <v>115</v>
      </c>
      <c r="C122" s="111" t="s">
        <v>300</v>
      </c>
      <c r="D122" s="111" t="s">
        <v>300</v>
      </c>
      <c r="E122" s="87"/>
      <c r="F122" s="88"/>
      <c r="G122" s="90"/>
      <c r="H122" s="112" t="s">
        <v>301</v>
      </c>
      <c r="I122" s="29"/>
      <c r="J122" s="77"/>
      <c r="K122" s="72"/>
      <c r="L122" s="73"/>
      <c r="M122" s="73"/>
      <c r="N122" s="73"/>
    </row>
    <row r="123" spans="1:14" ht="31.5">
      <c r="A123" s="30" t="s">
        <v>2</v>
      </c>
      <c r="B123" s="129">
        <v>116</v>
      </c>
      <c r="C123" s="118" t="s">
        <v>302</v>
      </c>
      <c r="D123" s="118" t="s">
        <v>302</v>
      </c>
      <c r="E123" s="87"/>
      <c r="F123" s="88"/>
      <c r="G123" s="90"/>
      <c r="H123" s="118" t="s">
        <v>303</v>
      </c>
      <c r="I123" s="29"/>
      <c r="J123" s="77"/>
      <c r="K123" s="72"/>
      <c r="L123" s="73"/>
      <c r="M123" s="73"/>
      <c r="N123" s="73"/>
    </row>
    <row r="124" spans="1:14" ht="110.25">
      <c r="A124" s="30" t="s">
        <v>2</v>
      </c>
      <c r="B124" s="129">
        <v>117</v>
      </c>
      <c r="C124" s="121" t="s">
        <v>304</v>
      </c>
      <c r="D124" s="121" t="s">
        <v>304</v>
      </c>
      <c r="E124" s="87"/>
      <c r="F124" s="88"/>
      <c r="G124" s="90"/>
      <c r="H124" s="121" t="s">
        <v>305</v>
      </c>
      <c r="I124" s="29"/>
      <c r="J124" s="77"/>
      <c r="K124" s="72"/>
      <c r="L124" s="73"/>
      <c r="M124" s="73"/>
      <c r="N124" s="73"/>
    </row>
    <row r="125" spans="1:14" ht="47.25">
      <c r="A125" s="30" t="s">
        <v>2</v>
      </c>
      <c r="B125" s="129">
        <v>118</v>
      </c>
      <c r="C125" s="113" t="s">
        <v>73</v>
      </c>
      <c r="D125" s="113" t="s">
        <v>73</v>
      </c>
      <c r="E125" s="87"/>
      <c r="F125" s="88"/>
      <c r="G125" s="90"/>
      <c r="H125" s="119" t="s">
        <v>143</v>
      </c>
      <c r="I125" s="29"/>
      <c r="J125" s="77"/>
      <c r="K125" s="72"/>
      <c r="L125" s="73"/>
      <c r="M125" s="73"/>
      <c r="N125" s="73"/>
    </row>
    <row r="126" spans="1:14" ht="31.5">
      <c r="A126" s="30" t="s">
        <v>2</v>
      </c>
      <c r="B126" s="129">
        <v>119</v>
      </c>
      <c r="C126" s="118" t="s">
        <v>306</v>
      </c>
      <c r="D126" s="118" t="s">
        <v>306</v>
      </c>
      <c r="E126" s="87"/>
      <c r="F126" s="88"/>
      <c r="G126" s="90"/>
      <c r="H126" s="119" t="s">
        <v>144</v>
      </c>
      <c r="I126" s="29"/>
      <c r="J126" s="77"/>
      <c r="K126" s="72"/>
      <c r="L126" s="73"/>
      <c r="M126" s="73"/>
      <c r="N126" s="73"/>
    </row>
    <row r="127" spans="1:14" ht="31.5">
      <c r="A127" s="30" t="s">
        <v>2</v>
      </c>
      <c r="B127" s="129">
        <v>120</v>
      </c>
      <c r="C127" s="120" t="s">
        <v>307</v>
      </c>
      <c r="D127" s="120" t="s">
        <v>307</v>
      </c>
      <c r="E127" s="87"/>
      <c r="F127" s="88"/>
      <c r="G127" s="90"/>
      <c r="H127" s="122" t="s">
        <v>145</v>
      </c>
      <c r="I127" s="29"/>
      <c r="J127" s="77"/>
      <c r="K127" s="72"/>
      <c r="L127" s="73"/>
      <c r="M127" s="73"/>
      <c r="N127" s="73"/>
    </row>
    <row r="128" spans="1:14" ht="26.25">
      <c r="A128" s="30" t="s">
        <v>2</v>
      </c>
      <c r="B128" s="129">
        <v>121</v>
      </c>
      <c r="C128" s="118" t="s">
        <v>308</v>
      </c>
      <c r="D128" s="118" t="s">
        <v>308</v>
      </c>
      <c r="E128" s="87"/>
      <c r="F128" s="88"/>
      <c r="G128" s="90"/>
      <c r="H128" s="114" t="s">
        <v>309</v>
      </c>
      <c r="I128" s="31"/>
      <c r="J128" s="77"/>
      <c r="K128" s="72"/>
      <c r="L128" s="73"/>
      <c r="M128" s="73"/>
      <c r="N128" s="73"/>
    </row>
    <row r="129" spans="1:14" ht="78.75">
      <c r="A129" s="30" t="s">
        <v>2</v>
      </c>
      <c r="B129" s="129">
        <v>122</v>
      </c>
      <c r="C129" s="118" t="s">
        <v>310</v>
      </c>
      <c r="D129" s="118" t="s">
        <v>310</v>
      </c>
      <c r="E129" s="87"/>
      <c r="F129" s="88"/>
      <c r="G129" s="90"/>
      <c r="H129" s="118" t="s">
        <v>311</v>
      </c>
      <c r="I129" s="31"/>
      <c r="J129" s="77"/>
      <c r="K129" s="72"/>
      <c r="L129" s="73"/>
      <c r="M129" s="73"/>
      <c r="N129" s="73"/>
    </row>
    <row r="130" spans="1:14" ht="26.25">
      <c r="A130" s="30" t="s">
        <v>2</v>
      </c>
      <c r="B130" s="129">
        <v>123</v>
      </c>
      <c r="C130" s="118" t="s">
        <v>312</v>
      </c>
      <c r="D130" s="118" t="s">
        <v>312</v>
      </c>
      <c r="E130" s="87"/>
      <c r="F130" s="88"/>
      <c r="G130" s="90"/>
      <c r="H130" s="114" t="s">
        <v>313</v>
      </c>
      <c r="I130" s="31"/>
      <c r="J130" s="77"/>
      <c r="K130" s="72"/>
      <c r="L130" s="73"/>
      <c r="M130" s="73"/>
      <c r="N130" s="73"/>
    </row>
    <row r="131" spans="1:14" ht="47.25">
      <c r="A131" s="30" t="s">
        <v>2</v>
      </c>
      <c r="B131" s="129">
        <v>124</v>
      </c>
      <c r="C131" s="118" t="s">
        <v>314</v>
      </c>
      <c r="D131" s="118" t="s">
        <v>314</v>
      </c>
      <c r="E131" s="87"/>
      <c r="F131" s="88"/>
      <c r="G131" s="90"/>
      <c r="H131" s="118" t="s">
        <v>315</v>
      </c>
      <c r="I131" s="31"/>
      <c r="J131" s="77"/>
      <c r="K131" s="72"/>
      <c r="L131" s="73"/>
      <c r="M131" s="73"/>
      <c r="N131" s="73"/>
    </row>
    <row r="132" spans="1:14" ht="141.75">
      <c r="A132" s="30" t="s">
        <v>2</v>
      </c>
      <c r="B132" s="129">
        <v>125</v>
      </c>
      <c r="C132" s="112" t="s">
        <v>316</v>
      </c>
      <c r="D132" s="112" t="s">
        <v>316</v>
      </c>
      <c r="E132" s="87"/>
      <c r="F132" s="88"/>
      <c r="G132" s="90"/>
      <c r="H132" s="112" t="s">
        <v>317</v>
      </c>
      <c r="I132" s="31"/>
      <c r="J132" s="77"/>
      <c r="K132" s="72"/>
      <c r="L132" s="73"/>
      <c r="M132" s="73"/>
      <c r="N132" s="73"/>
    </row>
    <row r="133" spans="1:14" ht="110.25">
      <c r="A133" s="30" t="s">
        <v>2</v>
      </c>
      <c r="B133" s="129">
        <v>126</v>
      </c>
      <c r="C133" s="123" t="s">
        <v>318</v>
      </c>
      <c r="D133" s="123" t="s">
        <v>318</v>
      </c>
      <c r="E133" s="87"/>
      <c r="F133" s="88"/>
      <c r="G133" s="90"/>
      <c r="H133" s="112" t="s">
        <v>319</v>
      </c>
      <c r="I133" s="31"/>
      <c r="J133" s="78"/>
      <c r="K133" s="72"/>
      <c r="L133" s="73"/>
      <c r="M133" s="73"/>
      <c r="N133" s="73"/>
    </row>
    <row r="134" spans="1:14" ht="26.25">
      <c r="A134" s="30" t="s">
        <v>2</v>
      </c>
      <c r="B134" s="129">
        <v>127</v>
      </c>
      <c r="C134" s="120" t="s">
        <v>320</v>
      </c>
      <c r="D134" s="120" t="s">
        <v>320</v>
      </c>
      <c r="E134" s="87"/>
      <c r="F134" s="88"/>
      <c r="G134" s="91"/>
      <c r="H134" s="114" t="s">
        <v>321</v>
      </c>
      <c r="I134" s="31"/>
      <c r="J134" s="50"/>
      <c r="K134" s="72"/>
      <c r="L134" s="73"/>
      <c r="M134" s="73"/>
      <c r="N134" s="73"/>
    </row>
    <row r="135" spans="1:14" ht="26.25">
      <c r="A135" s="30" t="s">
        <v>2</v>
      </c>
      <c r="B135" s="129">
        <v>128</v>
      </c>
      <c r="C135" s="123" t="s">
        <v>322</v>
      </c>
      <c r="D135" s="123" t="s">
        <v>322</v>
      </c>
      <c r="E135" s="87"/>
      <c r="F135" s="88"/>
      <c r="G135" s="91"/>
      <c r="H135" s="112" t="s">
        <v>323</v>
      </c>
      <c r="I135" s="31"/>
      <c r="J135" s="50"/>
      <c r="K135" s="72"/>
      <c r="L135" s="73"/>
      <c r="M135" s="73"/>
      <c r="N135" s="73"/>
    </row>
    <row r="136" spans="1:14" ht="94.5">
      <c r="A136" s="30" t="s">
        <v>2</v>
      </c>
      <c r="B136" s="129">
        <v>129</v>
      </c>
      <c r="C136" s="113" t="s">
        <v>324</v>
      </c>
      <c r="D136" s="113" t="s">
        <v>324</v>
      </c>
      <c r="E136" s="87"/>
      <c r="F136" s="88"/>
      <c r="G136" s="90"/>
      <c r="H136" s="112" t="s">
        <v>325</v>
      </c>
      <c r="I136" s="31"/>
      <c r="J136" s="78"/>
      <c r="K136" s="72"/>
      <c r="L136" s="73"/>
      <c r="M136" s="73"/>
      <c r="N136" s="73"/>
    </row>
    <row r="137" spans="1:14" ht="31.5">
      <c r="A137" s="30" t="s">
        <v>2</v>
      </c>
      <c r="B137" s="129">
        <v>130</v>
      </c>
      <c r="C137" s="118" t="s">
        <v>326</v>
      </c>
      <c r="D137" s="118" t="s">
        <v>326</v>
      </c>
      <c r="E137" s="87"/>
      <c r="F137" s="88"/>
      <c r="G137" s="90"/>
      <c r="H137" s="118" t="s">
        <v>327</v>
      </c>
      <c r="I137" s="31"/>
      <c r="J137" s="73"/>
      <c r="K137" s="72"/>
      <c r="L137" s="73"/>
      <c r="M137" s="73"/>
      <c r="N137" s="73"/>
    </row>
    <row r="138" spans="1:14" ht="78.75">
      <c r="A138" s="30" t="s">
        <v>2</v>
      </c>
      <c r="B138" s="129">
        <v>131</v>
      </c>
      <c r="C138" s="118" t="s">
        <v>328</v>
      </c>
      <c r="D138" s="118" t="s">
        <v>328</v>
      </c>
      <c r="E138" s="87"/>
      <c r="F138" s="88"/>
      <c r="G138" s="90"/>
      <c r="H138" s="116" t="s">
        <v>329</v>
      </c>
      <c r="I138" s="31"/>
      <c r="J138" s="73"/>
      <c r="K138" s="72"/>
      <c r="L138" s="73"/>
      <c r="M138" s="73"/>
      <c r="N138" s="73"/>
    </row>
    <row r="139" spans="1:14" ht="78.75">
      <c r="A139" s="30" t="s">
        <v>2</v>
      </c>
      <c r="B139" s="129">
        <v>132</v>
      </c>
      <c r="C139" s="118" t="s">
        <v>330</v>
      </c>
      <c r="D139" s="118" t="s">
        <v>330</v>
      </c>
      <c r="E139" s="87"/>
      <c r="F139" s="88"/>
      <c r="G139" s="90"/>
      <c r="H139" s="116" t="s">
        <v>331</v>
      </c>
      <c r="I139" s="31"/>
      <c r="J139" s="73"/>
      <c r="K139" s="72"/>
      <c r="L139" s="73"/>
      <c r="M139" s="73"/>
      <c r="N139" s="73"/>
    </row>
    <row r="140" spans="1:14" ht="31.5">
      <c r="A140" s="30" t="s">
        <v>2</v>
      </c>
      <c r="B140" s="129">
        <v>133</v>
      </c>
      <c r="C140" s="118" t="s">
        <v>332</v>
      </c>
      <c r="D140" s="118" t="s">
        <v>332</v>
      </c>
      <c r="E140" s="87"/>
      <c r="F140" s="88"/>
      <c r="G140" s="90"/>
      <c r="H140" s="112" t="s">
        <v>333</v>
      </c>
      <c r="I140" s="31"/>
      <c r="J140" s="73"/>
      <c r="K140" s="72"/>
      <c r="L140" s="73"/>
      <c r="M140" s="73"/>
      <c r="N140" s="73"/>
    </row>
    <row r="141" spans="1:14" ht="26.25">
      <c r="A141" s="30" t="s">
        <v>2</v>
      </c>
      <c r="B141" s="129">
        <v>134</v>
      </c>
      <c r="C141" s="118" t="s">
        <v>334</v>
      </c>
      <c r="D141" s="118" t="s">
        <v>334</v>
      </c>
      <c r="E141" s="87"/>
      <c r="F141" s="88"/>
      <c r="G141" s="90"/>
      <c r="H141" s="112" t="s">
        <v>335</v>
      </c>
      <c r="I141" s="31"/>
      <c r="J141" s="73"/>
      <c r="K141" s="72"/>
      <c r="L141" s="73"/>
      <c r="M141" s="73"/>
      <c r="N141" s="73"/>
    </row>
    <row r="142" spans="1:14" ht="315">
      <c r="A142" s="30" t="s">
        <v>2</v>
      </c>
      <c r="B142" s="129">
        <v>135</v>
      </c>
      <c r="C142" s="121" t="s">
        <v>336</v>
      </c>
      <c r="D142" s="121" t="s">
        <v>336</v>
      </c>
      <c r="E142" s="87"/>
      <c r="F142" s="88"/>
      <c r="G142" s="90"/>
      <c r="H142" s="121" t="s">
        <v>337</v>
      </c>
      <c r="I142" s="31"/>
      <c r="J142" s="73"/>
      <c r="K142" s="72"/>
      <c r="L142" s="73"/>
      <c r="M142" s="73"/>
      <c r="N142" s="73"/>
    </row>
    <row r="143" spans="1:14" ht="63">
      <c r="A143" s="30" t="s">
        <v>2</v>
      </c>
      <c r="B143" s="129">
        <v>136</v>
      </c>
      <c r="C143" s="118" t="s">
        <v>338</v>
      </c>
      <c r="D143" s="118" t="s">
        <v>338</v>
      </c>
      <c r="E143" s="87"/>
      <c r="F143" s="88"/>
      <c r="G143" s="90"/>
      <c r="H143" s="112" t="s">
        <v>339</v>
      </c>
      <c r="I143" s="31"/>
      <c r="J143" s="73"/>
      <c r="K143" s="72"/>
      <c r="L143" s="73"/>
      <c r="M143" s="73"/>
      <c r="N143" s="73"/>
    </row>
    <row r="144" spans="1:14" ht="31.5">
      <c r="A144" s="30" t="s">
        <v>2</v>
      </c>
      <c r="B144" s="129">
        <v>137</v>
      </c>
      <c r="C144" s="118" t="s">
        <v>340</v>
      </c>
      <c r="D144" s="118" t="s">
        <v>340</v>
      </c>
      <c r="E144" s="87"/>
      <c r="F144" s="88"/>
      <c r="G144" s="90"/>
      <c r="H144" s="114" t="s">
        <v>341</v>
      </c>
      <c r="I144" s="31"/>
      <c r="J144" s="73"/>
      <c r="K144" s="72"/>
      <c r="L144" s="73"/>
      <c r="M144" s="73"/>
      <c r="N144" s="73"/>
    </row>
    <row r="145" spans="1:14" ht="31.5">
      <c r="A145" s="30" t="s">
        <v>2</v>
      </c>
      <c r="B145" s="129">
        <v>138</v>
      </c>
      <c r="C145" s="118" t="s">
        <v>342</v>
      </c>
      <c r="D145" s="118" t="s">
        <v>342</v>
      </c>
      <c r="E145" s="87"/>
      <c r="F145" s="88"/>
      <c r="G145" s="90"/>
      <c r="H145" s="112" t="s">
        <v>343</v>
      </c>
      <c r="I145" s="31"/>
      <c r="J145" s="73"/>
      <c r="K145" s="72"/>
      <c r="L145" s="73"/>
      <c r="M145" s="73"/>
      <c r="N145" s="73"/>
    </row>
    <row r="146" spans="1:14" ht="63">
      <c r="A146" s="30" t="s">
        <v>2</v>
      </c>
      <c r="B146" s="129">
        <v>139</v>
      </c>
      <c r="C146" s="113" t="s">
        <v>74</v>
      </c>
      <c r="D146" s="113" t="s">
        <v>74</v>
      </c>
      <c r="E146" s="87"/>
      <c r="F146" s="88"/>
      <c r="G146" s="90"/>
      <c r="H146" s="112" t="s">
        <v>146</v>
      </c>
      <c r="I146" s="31"/>
      <c r="J146" s="73"/>
      <c r="K146" s="72"/>
      <c r="L146" s="73"/>
      <c r="M146" s="73"/>
      <c r="N146" s="73"/>
    </row>
    <row r="147" spans="1:14" ht="31.5">
      <c r="A147" s="30" t="s">
        <v>2</v>
      </c>
      <c r="B147" s="129">
        <v>140</v>
      </c>
      <c r="C147" s="113" t="s">
        <v>75</v>
      </c>
      <c r="D147" s="113" t="s">
        <v>75</v>
      </c>
      <c r="E147" s="87"/>
      <c r="F147" s="88"/>
      <c r="G147" s="90"/>
      <c r="H147" s="116" t="s">
        <v>147</v>
      </c>
      <c r="I147" s="31"/>
      <c r="J147" s="73"/>
      <c r="K147" s="72"/>
      <c r="L147" s="73"/>
      <c r="M147" s="73"/>
      <c r="N147" s="73"/>
    </row>
    <row r="148" spans="1:14" ht="47.25">
      <c r="A148" s="30" t="s">
        <v>2</v>
      </c>
      <c r="B148" s="129">
        <v>141</v>
      </c>
      <c r="C148" s="120" t="s">
        <v>344</v>
      </c>
      <c r="D148" s="120" t="s">
        <v>344</v>
      </c>
      <c r="E148" s="87"/>
      <c r="F148" s="88"/>
      <c r="G148" s="90"/>
      <c r="H148" s="114" t="s">
        <v>345</v>
      </c>
      <c r="I148" s="29"/>
      <c r="J148" s="73"/>
      <c r="K148" s="72"/>
      <c r="L148" s="73"/>
      <c r="M148" s="73"/>
      <c r="N148" s="73"/>
    </row>
    <row r="149" spans="1:14" ht="409.5">
      <c r="A149" s="30" t="s">
        <v>2</v>
      </c>
      <c r="B149" s="129">
        <v>142</v>
      </c>
      <c r="C149" s="113" t="s">
        <v>76</v>
      </c>
      <c r="D149" s="113" t="s">
        <v>76</v>
      </c>
      <c r="E149" s="87"/>
      <c r="F149" s="88"/>
      <c r="G149" s="90"/>
      <c r="H149" s="115" t="s">
        <v>148</v>
      </c>
      <c r="I149" s="31"/>
      <c r="J149" s="73"/>
      <c r="K149" s="72"/>
      <c r="L149" s="73"/>
      <c r="M149" s="73"/>
      <c r="N149" s="73"/>
    </row>
    <row r="150" spans="1:14" ht="157.5">
      <c r="A150" s="30" t="s">
        <v>2</v>
      </c>
      <c r="B150" s="129">
        <v>143</v>
      </c>
      <c r="C150" s="118" t="s">
        <v>346</v>
      </c>
      <c r="D150" s="118" t="s">
        <v>346</v>
      </c>
      <c r="E150" s="87"/>
      <c r="F150" s="88"/>
      <c r="G150" s="90"/>
      <c r="H150" s="114" t="s">
        <v>347</v>
      </c>
      <c r="I150" s="31"/>
      <c r="J150" s="73"/>
      <c r="K150" s="72"/>
      <c r="L150" s="73"/>
      <c r="M150" s="73"/>
      <c r="N150" s="73"/>
    </row>
    <row r="151" spans="1:14" ht="189">
      <c r="A151" s="30" t="s">
        <v>2</v>
      </c>
      <c r="B151" s="129">
        <v>144</v>
      </c>
      <c r="C151" s="118" t="s">
        <v>348</v>
      </c>
      <c r="D151" s="118" t="s">
        <v>348</v>
      </c>
      <c r="E151" s="87"/>
      <c r="F151" s="88"/>
      <c r="G151" s="90"/>
      <c r="H151" s="114" t="s">
        <v>349</v>
      </c>
      <c r="I151" s="31"/>
      <c r="J151" s="73"/>
      <c r="K151" s="72"/>
      <c r="L151" s="73"/>
      <c r="M151" s="73"/>
      <c r="N151" s="73"/>
    </row>
    <row r="152" spans="1:14" ht="47.25">
      <c r="A152" s="30" t="s">
        <v>2</v>
      </c>
      <c r="B152" s="129">
        <v>145</v>
      </c>
      <c r="C152" s="113" t="s">
        <v>77</v>
      </c>
      <c r="D152" s="113" t="s">
        <v>77</v>
      </c>
      <c r="E152" s="87"/>
      <c r="F152" s="88"/>
      <c r="G152" s="90"/>
      <c r="H152" s="114" t="s">
        <v>149</v>
      </c>
      <c r="I152" s="31"/>
      <c r="J152" s="73"/>
      <c r="K152" s="72"/>
      <c r="L152" s="73"/>
      <c r="M152" s="73"/>
      <c r="N152" s="73"/>
    </row>
    <row r="153" spans="1:14" ht="31.5">
      <c r="A153" s="30" t="s">
        <v>2</v>
      </c>
      <c r="B153" s="129">
        <v>146</v>
      </c>
      <c r="C153" s="118" t="s">
        <v>350</v>
      </c>
      <c r="D153" s="118" t="s">
        <v>350</v>
      </c>
      <c r="E153" s="87"/>
      <c r="F153" s="88"/>
      <c r="G153" s="90"/>
      <c r="H153" s="114" t="s">
        <v>351</v>
      </c>
      <c r="I153" s="31"/>
      <c r="J153" s="73"/>
      <c r="K153" s="72"/>
      <c r="L153" s="73"/>
      <c r="M153" s="73"/>
      <c r="N153" s="73"/>
    </row>
    <row r="154" spans="1:14" ht="94.5">
      <c r="A154" s="30" t="s">
        <v>2</v>
      </c>
      <c r="B154" s="129">
        <v>147</v>
      </c>
      <c r="C154" s="118" t="s">
        <v>352</v>
      </c>
      <c r="D154" s="118" t="s">
        <v>352</v>
      </c>
      <c r="E154" s="87"/>
      <c r="F154" s="88"/>
      <c r="G154" s="90"/>
      <c r="H154" s="118" t="s">
        <v>353</v>
      </c>
      <c r="I154" s="31"/>
      <c r="J154" s="73"/>
      <c r="K154" s="72"/>
      <c r="L154" s="73"/>
      <c r="M154" s="73"/>
      <c r="N154" s="73"/>
    </row>
    <row r="155" spans="1:14" ht="26.25">
      <c r="A155" s="30" t="s">
        <v>2</v>
      </c>
      <c r="B155" s="129">
        <v>148</v>
      </c>
      <c r="C155" s="111" t="s">
        <v>78</v>
      </c>
      <c r="D155" s="111" t="s">
        <v>78</v>
      </c>
      <c r="E155" s="87"/>
      <c r="F155" s="88"/>
      <c r="G155" s="92"/>
      <c r="H155" s="114" t="s">
        <v>150</v>
      </c>
      <c r="I155" s="31"/>
      <c r="J155" s="73"/>
      <c r="K155" s="72"/>
      <c r="L155" s="73"/>
      <c r="M155" s="73"/>
      <c r="N155" s="73"/>
    </row>
    <row r="156" spans="1:14" ht="31.5">
      <c r="A156" s="30" t="s">
        <v>2</v>
      </c>
      <c r="B156" s="129">
        <v>149</v>
      </c>
      <c r="C156" s="121" t="s">
        <v>354</v>
      </c>
      <c r="D156" s="121" t="s">
        <v>354</v>
      </c>
      <c r="E156" s="87"/>
      <c r="F156" s="88"/>
      <c r="G156" s="92"/>
      <c r="H156" s="121" t="s">
        <v>355</v>
      </c>
      <c r="I156" s="31"/>
      <c r="J156" s="73"/>
      <c r="K156" s="72"/>
      <c r="L156" s="73"/>
      <c r="M156" s="73"/>
      <c r="N156" s="73"/>
    </row>
    <row r="157" spans="1:14" ht="31.5">
      <c r="A157" s="30" t="s">
        <v>2</v>
      </c>
      <c r="B157" s="129">
        <v>150</v>
      </c>
      <c r="C157" s="113" t="s">
        <v>79</v>
      </c>
      <c r="D157" s="113" t="s">
        <v>79</v>
      </c>
      <c r="E157" s="87"/>
      <c r="F157" s="88"/>
      <c r="G157" s="92"/>
      <c r="H157" s="114" t="s">
        <v>151</v>
      </c>
      <c r="I157" s="31"/>
      <c r="J157" s="73"/>
      <c r="K157" s="72"/>
      <c r="L157" s="73"/>
      <c r="M157" s="73"/>
      <c r="N157" s="73"/>
    </row>
    <row r="158" spans="1:14" ht="47.25">
      <c r="A158" s="30" t="s">
        <v>2</v>
      </c>
      <c r="B158" s="129">
        <v>151</v>
      </c>
      <c r="C158" s="113" t="s">
        <v>80</v>
      </c>
      <c r="D158" s="113" t="s">
        <v>80</v>
      </c>
      <c r="E158" s="87"/>
      <c r="F158" s="88"/>
      <c r="G158" s="92"/>
      <c r="H158" s="112" t="s">
        <v>152</v>
      </c>
      <c r="I158" s="31"/>
      <c r="J158" s="73"/>
      <c r="K158" s="72"/>
      <c r="L158" s="73"/>
      <c r="M158" s="73"/>
      <c r="N158" s="73"/>
    </row>
    <row r="159" spans="1:14" ht="173.25">
      <c r="A159" s="30" t="s">
        <v>2</v>
      </c>
      <c r="B159" s="129">
        <v>152</v>
      </c>
      <c r="C159" s="118" t="s">
        <v>356</v>
      </c>
      <c r="D159" s="118" t="s">
        <v>356</v>
      </c>
      <c r="E159" s="87"/>
      <c r="F159" s="88"/>
      <c r="G159" s="92"/>
      <c r="H159" s="114" t="s">
        <v>357</v>
      </c>
      <c r="I159" s="31"/>
      <c r="J159" s="73"/>
      <c r="K159" s="72"/>
      <c r="L159" s="73"/>
      <c r="M159" s="73"/>
      <c r="N159" s="73"/>
    </row>
    <row r="160" spans="1:14" ht="189">
      <c r="A160" s="30" t="s">
        <v>2</v>
      </c>
      <c r="B160" s="129">
        <v>153</v>
      </c>
      <c r="C160" s="121" t="s">
        <v>358</v>
      </c>
      <c r="D160" s="121" t="s">
        <v>358</v>
      </c>
      <c r="E160" s="87"/>
      <c r="F160" s="88"/>
      <c r="G160" s="92"/>
      <c r="H160" s="121" t="s">
        <v>359</v>
      </c>
      <c r="I160" s="31"/>
      <c r="J160" s="73"/>
      <c r="K160" s="72"/>
      <c r="L160" s="73"/>
      <c r="M160" s="73"/>
      <c r="N160" s="73"/>
    </row>
    <row r="161" spans="1:14" ht="31.5">
      <c r="A161" s="30" t="s">
        <v>2</v>
      </c>
      <c r="B161" s="129">
        <v>154</v>
      </c>
      <c r="C161" s="111" t="s">
        <v>81</v>
      </c>
      <c r="D161" s="111" t="s">
        <v>81</v>
      </c>
      <c r="E161" s="87"/>
      <c r="F161" s="88"/>
      <c r="G161" s="92"/>
      <c r="H161" s="122" t="s">
        <v>81</v>
      </c>
      <c r="I161" s="31"/>
      <c r="J161" s="73"/>
      <c r="K161" s="72"/>
      <c r="L161" s="73"/>
      <c r="M161" s="73"/>
      <c r="N161" s="73"/>
    </row>
    <row r="162" spans="1:14" ht="31.5">
      <c r="A162" s="30" t="s">
        <v>2</v>
      </c>
      <c r="B162" s="129">
        <v>155</v>
      </c>
      <c r="C162" s="113" t="s">
        <v>82</v>
      </c>
      <c r="D162" s="113" t="s">
        <v>82</v>
      </c>
      <c r="E162" s="87"/>
      <c r="F162" s="88"/>
      <c r="G162" s="92"/>
      <c r="H162" s="119" t="s">
        <v>82</v>
      </c>
      <c r="I162" s="31"/>
      <c r="J162" s="73"/>
      <c r="K162" s="72"/>
      <c r="L162" s="73"/>
      <c r="M162" s="73"/>
      <c r="N162" s="73"/>
    </row>
    <row r="163" spans="1:14" ht="220.5">
      <c r="A163" s="30" t="s">
        <v>2</v>
      </c>
      <c r="B163" s="129">
        <v>156</v>
      </c>
      <c r="C163" s="118" t="s">
        <v>360</v>
      </c>
      <c r="D163" s="118" t="s">
        <v>360</v>
      </c>
      <c r="E163" s="87"/>
      <c r="F163" s="88"/>
      <c r="G163" s="92"/>
      <c r="H163" s="117" t="s">
        <v>361</v>
      </c>
      <c r="I163" s="31"/>
      <c r="J163" s="73"/>
      <c r="K163" s="72"/>
      <c r="L163" s="73"/>
      <c r="M163" s="73"/>
      <c r="N163" s="73"/>
    </row>
    <row r="164" spans="1:14" ht="157.5">
      <c r="A164" s="30" t="s">
        <v>2</v>
      </c>
      <c r="B164" s="129">
        <v>157</v>
      </c>
      <c r="C164" s="123" t="s">
        <v>362</v>
      </c>
      <c r="D164" s="123" t="s">
        <v>362</v>
      </c>
      <c r="E164" s="87"/>
      <c r="F164" s="88"/>
      <c r="G164" s="90"/>
      <c r="H164" s="123" t="s">
        <v>363</v>
      </c>
      <c r="I164" s="29"/>
      <c r="J164" s="73"/>
      <c r="K164" s="72"/>
      <c r="L164" s="73"/>
      <c r="M164" s="73"/>
      <c r="N164" s="73"/>
    </row>
    <row r="165" spans="1:14" ht="157.5">
      <c r="A165" s="30" t="s">
        <v>2</v>
      </c>
      <c r="B165" s="129">
        <v>158</v>
      </c>
      <c r="C165" s="123" t="s">
        <v>364</v>
      </c>
      <c r="D165" s="123" t="s">
        <v>364</v>
      </c>
      <c r="E165" s="87"/>
      <c r="F165" s="88"/>
      <c r="G165" s="90"/>
      <c r="H165" s="123" t="s">
        <v>365</v>
      </c>
      <c r="I165" s="29"/>
      <c r="J165" s="73"/>
      <c r="K165" s="72"/>
      <c r="L165" s="73"/>
      <c r="M165" s="73"/>
      <c r="N165" s="73"/>
    </row>
    <row r="166" spans="1:14" ht="157.5">
      <c r="A166" s="30" t="s">
        <v>2</v>
      </c>
      <c r="B166" s="129">
        <v>159</v>
      </c>
      <c r="C166" s="123" t="s">
        <v>366</v>
      </c>
      <c r="D166" s="123" t="s">
        <v>366</v>
      </c>
      <c r="E166" s="87"/>
      <c r="F166" s="88"/>
      <c r="G166" s="90"/>
      <c r="H166" s="123" t="s">
        <v>367</v>
      </c>
      <c r="I166" s="29"/>
      <c r="J166" s="73"/>
      <c r="K166" s="72"/>
      <c r="L166" s="73"/>
      <c r="M166" s="73"/>
      <c r="N166" s="73"/>
    </row>
    <row r="167" spans="1:14" ht="157.5">
      <c r="A167" s="30" t="s">
        <v>2</v>
      </c>
      <c r="B167" s="129">
        <v>160</v>
      </c>
      <c r="C167" s="123" t="s">
        <v>368</v>
      </c>
      <c r="D167" s="123" t="s">
        <v>368</v>
      </c>
      <c r="E167" s="87"/>
      <c r="F167" s="88"/>
      <c r="G167" s="90"/>
      <c r="H167" s="123" t="s">
        <v>369</v>
      </c>
      <c r="I167" s="29"/>
      <c r="J167" s="73"/>
      <c r="K167" s="72"/>
      <c r="L167" s="73"/>
      <c r="M167" s="73"/>
      <c r="N167" s="73"/>
    </row>
    <row r="168" spans="1:14" ht="157.5">
      <c r="A168" s="30" t="s">
        <v>2</v>
      </c>
      <c r="B168" s="129">
        <v>161</v>
      </c>
      <c r="C168" s="123" t="s">
        <v>370</v>
      </c>
      <c r="D168" s="123" t="s">
        <v>370</v>
      </c>
      <c r="E168" s="87"/>
      <c r="F168" s="88"/>
      <c r="G168" s="90"/>
      <c r="H168" s="123" t="s">
        <v>371</v>
      </c>
      <c r="I168" s="29"/>
      <c r="J168" s="73"/>
      <c r="K168" s="72"/>
      <c r="L168" s="73"/>
      <c r="M168" s="73"/>
      <c r="N168" s="73"/>
    </row>
    <row r="169" spans="1:14" ht="157.5">
      <c r="A169" s="30" t="s">
        <v>2</v>
      </c>
      <c r="B169" s="129">
        <v>162</v>
      </c>
      <c r="C169" s="123" t="s">
        <v>372</v>
      </c>
      <c r="D169" s="123" t="s">
        <v>372</v>
      </c>
      <c r="E169" s="87"/>
      <c r="F169" s="88"/>
      <c r="G169" s="90"/>
      <c r="H169" s="123" t="s">
        <v>373</v>
      </c>
      <c r="I169" s="29"/>
      <c r="J169" s="73"/>
      <c r="K169" s="72"/>
      <c r="L169" s="73"/>
      <c r="M169" s="73"/>
      <c r="N169" s="73"/>
    </row>
    <row r="170" spans="1:14" ht="78.75">
      <c r="A170" s="30" t="s">
        <v>2</v>
      </c>
      <c r="B170" s="129">
        <v>163</v>
      </c>
      <c r="C170" s="123" t="s">
        <v>83</v>
      </c>
      <c r="D170" s="123" t="s">
        <v>83</v>
      </c>
      <c r="E170" s="87"/>
      <c r="F170" s="88"/>
      <c r="G170" s="90"/>
      <c r="H170" s="116" t="s">
        <v>153</v>
      </c>
      <c r="I170" s="29"/>
      <c r="J170" s="73"/>
      <c r="K170" s="72"/>
      <c r="L170" s="73"/>
      <c r="M170" s="73"/>
      <c r="N170" s="73"/>
    </row>
    <row r="171" spans="1:14" ht="78.75">
      <c r="A171" s="30" t="s">
        <v>2</v>
      </c>
      <c r="B171" s="129">
        <v>164</v>
      </c>
      <c r="C171" s="118" t="s">
        <v>374</v>
      </c>
      <c r="D171" s="118" t="s">
        <v>374</v>
      </c>
      <c r="E171" s="87"/>
      <c r="F171" s="88"/>
      <c r="G171" s="90"/>
      <c r="H171" s="114" t="s">
        <v>375</v>
      </c>
      <c r="I171" s="29"/>
      <c r="J171" s="73"/>
      <c r="K171" s="72"/>
      <c r="L171" s="73"/>
      <c r="M171" s="73"/>
      <c r="N171" s="73"/>
    </row>
    <row r="172" spans="1:14" ht="47.25">
      <c r="A172" s="30" t="s">
        <v>2</v>
      </c>
      <c r="B172" s="129">
        <v>165</v>
      </c>
      <c r="C172" s="118" t="s">
        <v>376</v>
      </c>
      <c r="D172" s="118" t="s">
        <v>376</v>
      </c>
      <c r="E172" s="87"/>
      <c r="F172" s="88"/>
      <c r="G172" s="90"/>
      <c r="H172" s="114" t="s">
        <v>377</v>
      </c>
      <c r="I172" s="29"/>
      <c r="J172" s="73"/>
      <c r="K172" s="72"/>
      <c r="L172" s="73"/>
      <c r="M172" s="73"/>
      <c r="N172" s="73"/>
    </row>
    <row r="173" spans="1:14" ht="26.25">
      <c r="A173" s="30" t="s">
        <v>2</v>
      </c>
      <c r="B173" s="129">
        <v>166</v>
      </c>
      <c r="C173" s="120" t="s">
        <v>378</v>
      </c>
      <c r="D173" s="120" t="s">
        <v>378</v>
      </c>
      <c r="E173" s="87"/>
      <c r="F173" s="88"/>
      <c r="G173" s="90"/>
      <c r="H173" s="114" t="s">
        <v>379</v>
      </c>
      <c r="I173" s="29"/>
      <c r="J173" s="73"/>
      <c r="K173" s="72"/>
      <c r="L173" s="73"/>
      <c r="M173" s="73"/>
      <c r="N173" s="73"/>
    </row>
    <row r="174" spans="1:14" ht="26.25">
      <c r="A174" s="30" t="s">
        <v>2</v>
      </c>
      <c r="B174" s="129">
        <v>167</v>
      </c>
      <c r="C174" s="118" t="s">
        <v>380</v>
      </c>
      <c r="D174" s="118" t="s">
        <v>380</v>
      </c>
      <c r="E174" s="87"/>
      <c r="F174" s="88"/>
      <c r="G174" s="90"/>
      <c r="H174" s="114" t="s">
        <v>381</v>
      </c>
      <c r="I174" s="29"/>
      <c r="J174" s="73"/>
      <c r="K174" s="72"/>
      <c r="L174" s="73"/>
      <c r="M174" s="73"/>
      <c r="N174" s="73"/>
    </row>
    <row r="175" spans="1:14" ht="26.25">
      <c r="A175" s="30" t="s">
        <v>2</v>
      </c>
      <c r="B175" s="129">
        <v>168</v>
      </c>
      <c r="C175" s="120" t="s">
        <v>382</v>
      </c>
      <c r="D175" s="120" t="s">
        <v>382</v>
      </c>
      <c r="E175" s="87"/>
      <c r="F175" s="88"/>
      <c r="G175" s="90"/>
      <c r="H175" s="114" t="s">
        <v>383</v>
      </c>
      <c r="I175" s="29"/>
      <c r="J175" s="73"/>
      <c r="K175" s="72"/>
      <c r="L175" s="73"/>
      <c r="M175" s="73"/>
      <c r="N175" s="73"/>
    </row>
    <row r="176" spans="1:14" ht="26.25">
      <c r="A176" s="30" t="s">
        <v>2</v>
      </c>
      <c r="B176" s="129">
        <v>169</v>
      </c>
      <c r="C176" s="118" t="s">
        <v>384</v>
      </c>
      <c r="D176" s="118" t="s">
        <v>384</v>
      </c>
      <c r="E176" s="87"/>
      <c r="F176" s="88"/>
      <c r="G176" s="90"/>
      <c r="H176" s="114" t="s">
        <v>385</v>
      </c>
      <c r="I176" s="29"/>
      <c r="J176" s="73"/>
      <c r="K176" s="72"/>
      <c r="L176" s="73"/>
      <c r="M176" s="73"/>
      <c r="N176" s="73"/>
    </row>
    <row r="177" spans="1:14" ht="157.5">
      <c r="A177" s="30" t="s">
        <v>2</v>
      </c>
      <c r="B177" s="129">
        <v>170</v>
      </c>
      <c r="C177" s="121" t="s">
        <v>386</v>
      </c>
      <c r="D177" s="121" t="s">
        <v>386</v>
      </c>
      <c r="E177" s="87"/>
      <c r="F177" s="88"/>
      <c r="G177" s="90"/>
      <c r="H177" s="121" t="s">
        <v>387</v>
      </c>
      <c r="I177" s="29"/>
      <c r="J177" s="73"/>
      <c r="K177" s="72"/>
      <c r="L177" s="73"/>
      <c r="M177" s="73"/>
      <c r="N177" s="73"/>
    </row>
    <row r="178" spans="1:14" ht="126">
      <c r="A178" s="30" t="s">
        <v>2</v>
      </c>
      <c r="B178" s="129">
        <v>171</v>
      </c>
      <c r="C178" s="118" t="s">
        <v>388</v>
      </c>
      <c r="D178" s="118" t="s">
        <v>388</v>
      </c>
      <c r="E178" s="87"/>
      <c r="F178" s="88"/>
      <c r="G178" s="90"/>
      <c r="H178" s="115" t="s">
        <v>389</v>
      </c>
      <c r="I178" s="29"/>
      <c r="J178" s="73"/>
      <c r="K178" s="72"/>
      <c r="L178" s="73"/>
      <c r="M178" s="73"/>
      <c r="N178" s="73"/>
    </row>
    <row r="179" spans="1:14" ht="94.5">
      <c r="A179" s="30" t="s">
        <v>2</v>
      </c>
      <c r="B179" s="129">
        <v>172</v>
      </c>
      <c r="C179" s="118" t="s">
        <v>390</v>
      </c>
      <c r="D179" s="118" t="s">
        <v>390</v>
      </c>
      <c r="E179" s="87"/>
      <c r="F179" s="88"/>
      <c r="G179" s="90"/>
      <c r="H179" s="116" t="s">
        <v>391</v>
      </c>
      <c r="I179" s="29"/>
      <c r="J179" s="73"/>
      <c r="K179" s="72"/>
      <c r="L179" s="73"/>
      <c r="M179" s="73"/>
      <c r="N179" s="73"/>
    </row>
    <row r="180" spans="1:14" ht="94.5">
      <c r="A180" s="30" t="s">
        <v>2</v>
      </c>
      <c r="B180" s="129">
        <v>173</v>
      </c>
      <c r="C180" s="118" t="s">
        <v>392</v>
      </c>
      <c r="D180" s="118" t="s">
        <v>392</v>
      </c>
      <c r="E180" s="87"/>
      <c r="F180" s="88"/>
      <c r="G180" s="90"/>
      <c r="H180" s="116" t="s">
        <v>393</v>
      </c>
      <c r="I180" s="31"/>
      <c r="J180" s="73"/>
      <c r="K180" s="72"/>
      <c r="L180" s="73"/>
      <c r="M180" s="73"/>
      <c r="N180" s="73"/>
    </row>
    <row r="181" spans="1:14" ht="78.75">
      <c r="A181" s="30" t="s">
        <v>2</v>
      </c>
      <c r="B181" s="129">
        <v>174</v>
      </c>
      <c r="C181" s="118" t="s">
        <v>394</v>
      </c>
      <c r="D181" s="118" t="s">
        <v>394</v>
      </c>
      <c r="E181" s="87"/>
      <c r="F181" s="88"/>
      <c r="G181" s="90"/>
      <c r="H181" s="116" t="s">
        <v>395</v>
      </c>
      <c r="I181" s="31"/>
      <c r="J181" s="73"/>
      <c r="K181" s="72"/>
      <c r="L181" s="73"/>
      <c r="M181" s="73"/>
      <c r="N181" s="73"/>
    </row>
    <row r="182" spans="1:14" ht="157.5">
      <c r="A182" s="30" t="s">
        <v>2</v>
      </c>
      <c r="B182" s="129">
        <v>175</v>
      </c>
      <c r="C182" s="113" t="s">
        <v>84</v>
      </c>
      <c r="D182" s="113" t="s">
        <v>84</v>
      </c>
      <c r="E182" s="87"/>
      <c r="F182" s="88"/>
      <c r="G182" s="90"/>
      <c r="H182" s="116" t="s">
        <v>154</v>
      </c>
      <c r="I182" s="31"/>
      <c r="J182" s="73"/>
      <c r="K182" s="72"/>
      <c r="L182" s="73"/>
      <c r="M182" s="73"/>
      <c r="N182" s="73"/>
    </row>
    <row r="183" spans="1:14" ht="378">
      <c r="A183" s="30" t="s">
        <v>2</v>
      </c>
      <c r="B183" s="129">
        <v>176</v>
      </c>
      <c r="C183" s="113" t="s">
        <v>85</v>
      </c>
      <c r="D183" s="113" t="s">
        <v>85</v>
      </c>
      <c r="E183" s="87"/>
      <c r="F183" s="88"/>
      <c r="G183" s="90"/>
      <c r="H183" s="116" t="s">
        <v>155</v>
      </c>
      <c r="I183" s="31"/>
      <c r="J183" s="73"/>
      <c r="K183" s="72"/>
      <c r="L183" s="73"/>
      <c r="M183" s="73"/>
      <c r="N183" s="73"/>
    </row>
    <row r="184" spans="1:14" ht="378">
      <c r="A184" s="30" t="s">
        <v>2</v>
      </c>
      <c r="B184" s="129">
        <v>177</v>
      </c>
      <c r="C184" s="113" t="s">
        <v>86</v>
      </c>
      <c r="D184" s="113" t="s">
        <v>86</v>
      </c>
      <c r="E184" s="87"/>
      <c r="F184" s="88"/>
      <c r="G184" s="90"/>
      <c r="H184" s="116" t="s">
        <v>156</v>
      </c>
      <c r="I184" s="31"/>
      <c r="J184" s="73"/>
      <c r="K184" s="72"/>
      <c r="L184" s="73"/>
      <c r="M184" s="73"/>
      <c r="N184" s="73"/>
    </row>
    <row r="185" spans="1:14" ht="47.25">
      <c r="A185" s="30" t="s">
        <v>2</v>
      </c>
      <c r="B185" s="129">
        <v>178</v>
      </c>
      <c r="C185" s="113" t="s">
        <v>87</v>
      </c>
      <c r="D185" s="113" t="s">
        <v>87</v>
      </c>
      <c r="E185" s="87"/>
      <c r="F185" s="88"/>
      <c r="G185" s="90"/>
      <c r="H185" s="114" t="s">
        <v>157</v>
      </c>
      <c r="I185" s="31"/>
      <c r="J185" s="73"/>
      <c r="K185" s="72"/>
      <c r="L185" s="73"/>
      <c r="M185" s="73"/>
      <c r="N185" s="73"/>
    </row>
    <row r="186" spans="1:14" ht="63">
      <c r="A186" s="30" t="s">
        <v>2</v>
      </c>
      <c r="B186" s="129">
        <v>179</v>
      </c>
      <c r="C186" s="118" t="s">
        <v>396</v>
      </c>
      <c r="D186" s="118" t="s">
        <v>396</v>
      </c>
      <c r="E186" s="87"/>
      <c r="F186" s="88"/>
      <c r="G186" s="90"/>
      <c r="H186" s="117" t="s">
        <v>397</v>
      </c>
      <c r="I186" s="29"/>
      <c r="J186" s="73"/>
      <c r="K186" s="72"/>
      <c r="L186" s="73"/>
      <c r="M186" s="73"/>
      <c r="N186" s="73"/>
    </row>
    <row r="187" spans="1:14" ht="31.5">
      <c r="A187" s="30" t="s">
        <v>2</v>
      </c>
      <c r="B187" s="129">
        <v>180</v>
      </c>
      <c r="C187" s="118" t="s">
        <v>398</v>
      </c>
      <c r="D187" s="118" t="s">
        <v>398</v>
      </c>
      <c r="E187" s="87"/>
      <c r="F187" s="88"/>
      <c r="G187" s="90"/>
      <c r="H187" s="114" t="s">
        <v>399</v>
      </c>
      <c r="I187" s="29"/>
      <c r="J187" s="73"/>
      <c r="K187" s="72"/>
      <c r="L187" s="73"/>
      <c r="M187" s="73"/>
      <c r="N187" s="73"/>
    </row>
    <row r="188" spans="1:14" ht="47.25">
      <c r="A188" s="30" t="s">
        <v>2</v>
      </c>
      <c r="B188" s="129">
        <v>181</v>
      </c>
      <c r="C188" s="118" t="s">
        <v>400</v>
      </c>
      <c r="D188" s="118" t="s">
        <v>400</v>
      </c>
      <c r="E188" s="87"/>
      <c r="F188" s="88"/>
      <c r="G188" s="90"/>
      <c r="H188" s="117" t="s">
        <v>401</v>
      </c>
      <c r="I188" s="31"/>
      <c r="J188" s="73"/>
      <c r="K188" s="72"/>
      <c r="L188" s="73"/>
      <c r="M188" s="73"/>
      <c r="N188" s="73"/>
    </row>
    <row r="189" spans="1:14" ht="47.25">
      <c r="A189" s="30" t="s">
        <v>2</v>
      </c>
      <c r="B189" s="129">
        <v>182</v>
      </c>
      <c r="C189" s="118" t="s">
        <v>402</v>
      </c>
      <c r="D189" s="118" t="s">
        <v>402</v>
      </c>
      <c r="E189" s="87"/>
      <c r="F189" s="88"/>
      <c r="G189" s="90"/>
      <c r="H189" s="117" t="s">
        <v>403</v>
      </c>
      <c r="I189" s="31"/>
      <c r="J189" s="73"/>
      <c r="K189" s="72"/>
      <c r="L189" s="73"/>
      <c r="M189" s="73"/>
      <c r="N189" s="73"/>
    </row>
    <row r="190" spans="1:14" ht="47.25">
      <c r="A190" s="30" t="s">
        <v>2</v>
      </c>
      <c r="B190" s="129">
        <v>183</v>
      </c>
      <c r="C190" s="113" t="s">
        <v>88</v>
      </c>
      <c r="D190" s="113" t="s">
        <v>88</v>
      </c>
      <c r="E190" s="87"/>
      <c r="F190" s="88"/>
      <c r="G190" s="90"/>
      <c r="H190" s="119" t="s">
        <v>158</v>
      </c>
      <c r="I190" s="31"/>
      <c r="J190" s="73"/>
      <c r="K190" s="72"/>
      <c r="L190" s="73"/>
      <c r="M190" s="73"/>
      <c r="N190" s="73"/>
    </row>
    <row r="191" spans="1:14" ht="283.5">
      <c r="A191" s="30" t="s">
        <v>2</v>
      </c>
      <c r="B191" s="129">
        <v>184</v>
      </c>
      <c r="C191" s="118" t="s">
        <v>404</v>
      </c>
      <c r="D191" s="118" t="s">
        <v>404</v>
      </c>
      <c r="E191" s="87"/>
      <c r="F191" s="88"/>
      <c r="G191" s="90"/>
      <c r="H191" s="114" t="s">
        <v>405</v>
      </c>
      <c r="I191" s="31"/>
      <c r="J191" s="73"/>
      <c r="K191" s="72"/>
      <c r="L191" s="73"/>
      <c r="M191" s="73"/>
      <c r="N191" s="73"/>
    </row>
    <row r="192" spans="1:14" ht="126">
      <c r="A192" s="30" t="s">
        <v>2</v>
      </c>
      <c r="B192" s="129">
        <v>185</v>
      </c>
      <c r="C192" s="118" t="s">
        <v>406</v>
      </c>
      <c r="D192" s="118" t="s">
        <v>406</v>
      </c>
      <c r="E192" s="87"/>
      <c r="F192" s="88"/>
      <c r="G192" s="90"/>
      <c r="H192" s="112" t="s">
        <v>407</v>
      </c>
      <c r="I192" s="29"/>
      <c r="J192" s="73"/>
      <c r="K192" s="72"/>
      <c r="L192" s="73"/>
      <c r="M192" s="73"/>
      <c r="N192" s="73"/>
    </row>
    <row r="193" spans="1:14" ht="157.5">
      <c r="A193" s="30" t="s">
        <v>2</v>
      </c>
      <c r="B193" s="129">
        <v>186</v>
      </c>
      <c r="C193" s="121" t="s">
        <v>408</v>
      </c>
      <c r="D193" s="121" t="s">
        <v>408</v>
      </c>
      <c r="E193" s="87"/>
      <c r="F193" s="88"/>
      <c r="G193" s="90"/>
      <c r="H193" s="121" t="s">
        <v>409</v>
      </c>
      <c r="I193" s="29"/>
      <c r="J193" s="73"/>
      <c r="K193" s="72"/>
      <c r="L193" s="73"/>
      <c r="M193" s="73"/>
      <c r="N193" s="73"/>
    </row>
    <row r="194" spans="1:14" ht="26.25">
      <c r="A194" s="30" t="s">
        <v>2</v>
      </c>
      <c r="B194" s="129">
        <v>187</v>
      </c>
      <c r="C194" s="124" t="s">
        <v>89</v>
      </c>
      <c r="D194" s="124" t="s">
        <v>89</v>
      </c>
      <c r="E194" s="87"/>
      <c r="F194" s="88"/>
      <c r="G194" s="90"/>
      <c r="H194" s="115" t="s">
        <v>159</v>
      </c>
      <c r="I194" s="110"/>
      <c r="J194" s="73"/>
      <c r="K194" s="72"/>
      <c r="L194" s="73"/>
      <c r="M194" s="73"/>
      <c r="N194" s="73"/>
    </row>
    <row r="195" spans="1:14" ht="63">
      <c r="A195" s="30" t="s">
        <v>2</v>
      </c>
      <c r="B195" s="129">
        <v>188</v>
      </c>
      <c r="C195" s="118" t="s">
        <v>410</v>
      </c>
      <c r="D195" s="118" t="s">
        <v>410</v>
      </c>
      <c r="E195" s="87"/>
      <c r="F195" s="88"/>
      <c r="G195" s="90"/>
      <c r="H195" s="114" t="s">
        <v>411</v>
      </c>
      <c r="I195" s="110"/>
      <c r="J195" s="73"/>
      <c r="K195" s="72"/>
      <c r="L195" s="73"/>
      <c r="M195" s="73"/>
      <c r="N195" s="73"/>
    </row>
    <row r="196" spans="1:14" ht="47.25">
      <c r="A196" s="30" t="s">
        <v>2</v>
      </c>
      <c r="B196" s="129">
        <v>189</v>
      </c>
      <c r="C196" s="118" t="s">
        <v>412</v>
      </c>
      <c r="D196" s="118" t="s">
        <v>412</v>
      </c>
      <c r="E196" s="87"/>
      <c r="F196" s="88"/>
      <c r="G196" s="90"/>
      <c r="H196" s="114" t="s">
        <v>413</v>
      </c>
      <c r="I196" s="110"/>
      <c r="J196" s="73"/>
      <c r="K196" s="72"/>
      <c r="L196" s="73"/>
      <c r="M196" s="73"/>
      <c r="N196" s="73"/>
    </row>
    <row r="197" spans="1:14" ht="47.25">
      <c r="A197" s="30" t="s">
        <v>2</v>
      </c>
      <c r="B197" s="129">
        <v>190</v>
      </c>
      <c r="C197" s="125" t="s">
        <v>90</v>
      </c>
      <c r="D197" s="125" t="s">
        <v>90</v>
      </c>
      <c r="E197" s="87"/>
      <c r="F197" s="88"/>
      <c r="G197" s="90"/>
      <c r="H197" s="114" t="s">
        <v>160</v>
      </c>
      <c r="I197" s="110"/>
      <c r="J197" s="73"/>
      <c r="K197" s="72"/>
      <c r="L197" s="73"/>
      <c r="M197" s="73"/>
      <c r="N197" s="73"/>
    </row>
    <row r="198" spans="1:14" ht="26.25">
      <c r="A198" s="30" t="s">
        <v>2</v>
      </c>
      <c r="B198" s="129">
        <v>191</v>
      </c>
      <c r="C198" s="118" t="s">
        <v>414</v>
      </c>
      <c r="D198" s="118" t="s">
        <v>414</v>
      </c>
      <c r="E198" s="87"/>
      <c r="F198" s="88"/>
      <c r="G198" s="90"/>
      <c r="H198" s="112" t="s">
        <v>415</v>
      </c>
      <c r="I198" s="110"/>
      <c r="J198" s="73"/>
      <c r="K198" s="72"/>
      <c r="L198" s="73"/>
      <c r="M198" s="73"/>
      <c r="N198" s="73"/>
    </row>
    <row r="199" spans="1:14" ht="26.25">
      <c r="A199" s="30" t="s">
        <v>2</v>
      </c>
      <c r="B199" s="129">
        <v>192</v>
      </c>
      <c r="C199" s="113" t="s">
        <v>91</v>
      </c>
      <c r="D199" s="113" t="s">
        <v>91</v>
      </c>
      <c r="E199" s="87"/>
      <c r="F199" s="88"/>
      <c r="G199" s="90"/>
      <c r="H199" s="119" t="s">
        <v>161</v>
      </c>
      <c r="I199" s="110"/>
      <c r="J199" s="73"/>
      <c r="K199" s="72"/>
      <c r="L199" s="73"/>
      <c r="M199" s="73"/>
      <c r="N199" s="73"/>
    </row>
    <row r="200" spans="1:14" ht="26.25">
      <c r="A200" s="30" t="s">
        <v>2</v>
      </c>
      <c r="B200" s="129">
        <v>193</v>
      </c>
      <c r="C200" s="111" t="s">
        <v>92</v>
      </c>
      <c r="D200" s="111" t="s">
        <v>92</v>
      </c>
      <c r="E200" s="87"/>
      <c r="F200" s="88"/>
      <c r="G200" s="90"/>
      <c r="H200" s="122" t="s">
        <v>162</v>
      </c>
      <c r="I200" s="110"/>
      <c r="J200" s="73"/>
      <c r="K200" s="72"/>
      <c r="L200" s="73"/>
      <c r="M200" s="73"/>
      <c r="N200" s="73"/>
    </row>
    <row r="201" spans="1:14" ht="31.5">
      <c r="A201" s="30" t="s">
        <v>2</v>
      </c>
      <c r="B201" s="129">
        <v>194</v>
      </c>
      <c r="C201" s="118" t="s">
        <v>416</v>
      </c>
      <c r="D201" s="118" t="s">
        <v>416</v>
      </c>
      <c r="E201" s="87"/>
      <c r="F201" s="88"/>
      <c r="G201" s="90"/>
      <c r="H201" s="112" t="s">
        <v>417</v>
      </c>
      <c r="I201" s="110"/>
      <c r="J201" s="73"/>
      <c r="K201" s="72"/>
      <c r="L201" s="73"/>
      <c r="M201" s="73"/>
      <c r="N201" s="73"/>
    </row>
    <row r="202" spans="1:14" ht="47.25">
      <c r="A202" s="30" t="s">
        <v>2</v>
      </c>
      <c r="B202" s="129">
        <v>195</v>
      </c>
      <c r="C202" s="111" t="s">
        <v>93</v>
      </c>
      <c r="D202" s="111" t="s">
        <v>93</v>
      </c>
      <c r="E202" s="87"/>
      <c r="F202" s="88"/>
      <c r="G202" s="90"/>
      <c r="H202" s="126" t="s">
        <v>163</v>
      </c>
      <c r="I202" s="110"/>
      <c r="J202" s="73"/>
      <c r="K202" s="72"/>
      <c r="L202" s="73"/>
      <c r="M202" s="73"/>
      <c r="N202" s="73"/>
    </row>
    <row r="203" spans="1:14" ht="31.5">
      <c r="A203" s="30" t="s">
        <v>2</v>
      </c>
      <c r="B203" s="129">
        <v>196</v>
      </c>
      <c r="C203" s="113" t="s">
        <v>94</v>
      </c>
      <c r="D203" s="113" t="s">
        <v>94</v>
      </c>
      <c r="E203" s="87"/>
      <c r="F203" s="88"/>
      <c r="G203" s="90"/>
      <c r="H203" s="119" t="s">
        <v>94</v>
      </c>
      <c r="I203" s="110"/>
      <c r="J203" s="73"/>
      <c r="K203" s="72"/>
      <c r="L203" s="73"/>
      <c r="M203" s="73"/>
      <c r="N203" s="73"/>
    </row>
    <row r="204" spans="1:14" ht="31.5">
      <c r="A204" s="30" t="s">
        <v>2</v>
      </c>
      <c r="B204" s="129">
        <v>197</v>
      </c>
      <c r="C204" s="111" t="s">
        <v>95</v>
      </c>
      <c r="D204" s="111" t="s">
        <v>95</v>
      </c>
      <c r="E204" s="87"/>
      <c r="F204" s="88"/>
      <c r="G204" s="90"/>
      <c r="H204" s="122" t="s">
        <v>95</v>
      </c>
      <c r="I204" s="110"/>
      <c r="J204" s="73"/>
      <c r="K204" s="72"/>
      <c r="L204" s="73"/>
      <c r="M204" s="73"/>
      <c r="N204" s="73"/>
    </row>
    <row r="205" spans="1:14" ht="63">
      <c r="A205" s="30" t="s">
        <v>2</v>
      </c>
      <c r="B205" s="129">
        <v>198</v>
      </c>
      <c r="C205" s="127" t="s">
        <v>418</v>
      </c>
      <c r="D205" s="127" t="s">
        <v>418</v>
      </c>
      <c r="E205" s="87"/>
      <c r="F205" s="88"/>
      <c r="G205" s="90"/>
      <c r="H205" s="112" t="s">
        <v>419</v>
      </c>
      <c r="I205" s="110"/>
      <c r="J205" s="73"/>
      <c r="K205" s="72"/>
      <c r="L205" s="73"/>
      <c r="M205" s="73"/>
      <c r="N205" s="73"/>
    </row>
    <row r="206" spans="1:14" ht="63">
      <c r="A206" s="30" t="s">
        <v>2</v>
      </c>
      <c r="B206" s="129">
        <v>199</v>
      </c>
      <c r="C206" s="127" t="s">
        <v>420</v>
      </c>
      <c r="D206" s="127" t="s">
        <v>420</v>
      </c>
      <c r="E206" s="87"/>
      <c r="F206" s="88"/>
      <c r="G206" s="90"/>
      <c r="H206" s="114" t="s">
        <v>421</v>
      </c>
      <c r="I206" s="110"/>
      <c r="J206" s="73"/>
      <c r="K206" s="72"/>
      <c r="L206" s="73"/>
      <c r="M206" s="73"/>
      <c r="N206" s="73"/>
    </row>
    <row r="207" spans="1:14" ht="63">
      <c r="A207" s="30" t="s">
        <v>2</v>
      </c>
      <c r="B207" s="129">
        <v>200</v>
      </c>
      <c r="C207" s="127" t="s">
        <v>422</v>
      </c>
      <c r="D207" s="127" t="s">
        <v>422</v>
      </c>
      <c r="E207" s="87"/>
      <c r="F207" s="88"/>
      <c r="G207" s="90"/>
      <c r="H207" s="114" t="s">
        <v>423</v>
      </c>
      <c r="I207" s="110"/>
      <c r="J207" s="73"/>
      <c r="K207" s="72"/>
      <c r="L207" s="73"/>
      <c r="M207" s="73"/>
      <c r="N207" s="73"/>
    </row>
    <row r="208" spans="1:14" ht="63">
      <c r="A208" s="30" t="s">
        <v>2</v>
      </c>
      <c r="B208" s="129">
        <v>201</v>
      </c>
      <c r="C208" s="127" t="s">
        <v>424</v>
      </c>
      <c r="D208" s="127" t="s">
        <v>424</v>
      </c>
      <c r="E208" s="87"/>
      <c r="F208" s="88"/>
      <c r="G208" s="90"/>
      <c r="H208" s="114" t="s">
        <v>423</v>
      </c>
      <c r="I208" s="110"/>
      <c r="J208" s="73"/>
      <c r="K208" s="72"/>
      <c r="L208" s="73"/>
      <c r="M208" s="73"/>
      <c r="N208" s="73"/>
    </row>
    <row r="209" spans="1:14" ht="26.25">
      <c r="A209" s="30" t="s">
        <v>2</v>
      </c>
      <c r="B209" s="129">
        <v>202</v>
      </c>
      <c r="C209" s="116" t="s">
        <v>96</v>
      </c>
      <c r="D209" s="116" t="s">
        <v>96</v>
      </c>
      <c r="E209" s="87"/>
      <c r="F209" s="88"/>
      <c r="G209" s="90"/>
      <c r="H209" s="112" t="s">
        <v>164</v>
      </c>
      <c r="I209" s="110"/>
      <c r="J209" s="73"/>
      <c r="K209" s="72"/>
      <c r="L209" s="73"/>
      <c r="M209" s="73"/>
      <c r="N209" s="73"/>
    </row>
    <row r="210" spans="1:14" ht="26.25">
      <c r="A210" s="30" t="s">
        <v>2</v>
      </c>
      <c r="B210" s="129">
        <v>203</v>
      </c>
      <c r="C210" s="116" t="s">
        <v>97</v>
      </c>
      <c r="D210" s="116" t="s">
        <v>97</v>
      </c>
      <c r="E210" s="87"/>
      <c r="F210" s="88"/>
      <c r="G210" s="90"/>
      <c r="H210" s="112" t="s">
        <v>165</v>
      </c>
      <c r="I210" s="110"/>
      <c r="J210" s="73"/>
      <c r="K210" s="72"/>
      <c r="L210" s="73"/>
      <c r="M210" s="73"/>
      <c r="N210" s="73"/>
    </row>
    <row r="211" spans="1:14" ht="47.25">
      <c r="A211" s="30" t="s">
        <v>2</v>
      </c>
      <c r="B211" s="129">
        <v>204</v>
      </c>
      <c r="C211" s="111" t="s">
        <v>98</v>
      </c>
      <c r="D211" s="111" t="s">
        <v>98</v>
      </c>
      <c r="E211" s="87"/>
      <c r="F211" s="88"/>
      <c r="G211" s="90"/>
      <c r="H211" s="115" t="s">
        <v>166</v>
      </c>
      <c r="I211" s="110"/>
      <c r="J211" s="73"/>
      <c r="K211" s="72"/>
      <c r="L211" s="73"/>
      <c r="M211" s="73"/>
      <c r="N211" s="73"/>
    </row>
    <row r="212" spans="1:14" ht="110.25">
      <c r="A212" s="30" t="s">
        <v>2</v>
      </c>
      <c r="B212" s="129">
        <v>205</v>
      </c>
      <c r="C212" s="116" t="s">
        <v>425</v>
      </c>
      <c r="D212" s="116" t="s">
        <v>425</v>
      </c>
      <c r="E212" s="87"/>
      <c r="F212" s="88"/>
      <c r="G212" s="90"/>
      <c r="H212" s="112" t="s">
        <v>426</v>
      </c>
      <c r="I212" s="110"/>
      <c r="J212" s="73"/>
      <c r="K212" s="72"/>
      <c r="L212" s="73"/>
      <c r="M212" s="73"/>
      <c r="N212" s="73"/>
    </row>
    <row r="213" spans="1:14" ht="26.25">
      <c r="A213" s="30" t="s">
        <v>2</v>
      </c>
      <c r="B213" s="129">
        <v>206</v>
      </c>
      <c r="C213" s="118" t="s">
        <v>427</v>
      </c>
      <c r="D213" s="118" t="s">
        <v>427</v>
      </c>
      <c r="E213" s="87"/>
      <c r="F213" s="88"/>
      <c r="G213" s="90"/>
      <c r="H213" s="114" t="s">
        <v>428</v>
      </c>
      <c r="I213" s="110"/>
      <c r="J213" s="73"/>
      <c r="K213" s="72"/>
      <c r="L213" s="73"/>
      <c r="M213" s="73"/>
      <c r="N213" s="73"/>
    </row>
    <row r="214" spans="1:14" ht="31.5">
      <c r="A214" s="30" t="s">
        <v>2</v>
      </c>
      <c r="B214" s="129">
        <v>207</v>
      </c>
      <c r="C214" s="116" t="s">
        <v>429</v>
      </c>
      <c r="D214" s="116" t="s">
        <v>429</v>
      </c>
      <c r="E214" s="87"/>
      <c r="F214" s="88"/>
      <c r="G214" s="90"/>
      <c r="H214" s="112" t="s">
        <v>430</v>
      </c>
      <c r="I214" s="110"/>
      <c r="J214" s="73"/>
      <c r="K214" s="72"/>
      <c r="L214" s="73"/>
      <c r="M214" s="73"/>
      <c r="N214" s="73"/>
    </row>
    <row r="215" spans="1:14" ht="47.25">
      <c r="A215" s="30" t="s">
        <v>2</v>
      </c>
      <c r="B215" s="129">
        <v>208</v>
      </c>
      <c r="C215" s="114" t="s">
        <v>431</v>
      </c>
      <c r="D215" s="114" t="s">
        <v>431</v>
      </c>
      <c r="E215" s="87"/>
      <c r="F215" s="88"/>
      <c r="G215" s="90"/>
      <c r="H215" s="116" t="s">
        <v>432</v>
      </c>
      <c r="I215" s="110"/>
      <c r="J215" s="73"/>
      <c r="K215" s="72"/>
      <c r="L215" s="73"/>
      <c r="M215" s="73"/>
      <c r="N215" s="73"/>
    </row>
    <row r="216" spans="1:14" ht="47.25">
      <c r="A216" s="30" t="s">
        <v>2</v>
      </c>
      <c r="B216" s="129">
        <v>209</v>
      </c>
      <c r="C216" s="114" t="s">
        <v>433</v>
      </c>
      <c r="D216" s="114" t="s">
        <v>433</v>
      </c>
      <c r="E216" s="87"/>
      <c r="F216" s="88"/>
      <c r="G216" s="90"/>
      <c r="H216" s="116" t="s">
        <v>434</v>
      </c>
      <c r="I216" s="110"/>
      <c r="J216" s="73"/>
      <c r="K216" s="72"/>
      <c r="L216" s="73"/>
      <c r="M216" s="73"/>
      <c r="N216" s="73"/>
    </row>
    <row r="217" spans="1:14" ht="47.25">
      <c r="A217" s="30" t="s">
        <v>2</v>
      </c>
      <c r="B217" s="129">
        <v>210</v>
      </c>
      <c r="C217" s="114" t="s">
        <v>435</v>
      </c>
      <c r="D217" s="114" t="s">
        <v>435</v>
      </c>
      <c r="E217" s="87"/>
      <c r="F217" s="88"/>
      <c r="G217" s="90"/>
      <c r="H217" s="114" t="s">
        <v>436</v>
      </c>
      <c r="I217" s="110"/>
      <c r="J217" s="73"/>
      <c r="K217" s="72"/>
      <c r="L217" s="73"/>
      <c r="M217" s="73"/>
      <c r="N217" s="73"/>
    </row>
    <row r="218" spans="1:14" ht="31.5">
      <c r="A218" s="30" t="s">
        <v>2</v>
      </c>
      <c r="B218" s="129">
        <v>211</v>
      </c>
      <c r="C218" s="114" t="s">
        <v>437</v>
      </c>
      <c r="D218" s="114" t="s">
        <v>437</v>
      </c>
      <c r="E218" s="87"/>
      <c r="F218" s="88"/>
      <c r="G218" s="90"/>
      <c r="H218" s="114" t="s">
        <v>438</v>
      </c>
      <c r="I218" s="110"/>
      <c r="J218" s="73"/>
      <c r="K218" s="72"/>
      <c r="L218" s="73"/>
      <c r="M218" s="73"/>
      <c r="N218" s="73"/>
    </row>
    <row r="219" spans="1:14" ht="47.25">
      <c r="A219" s="30" t="s">
        <v>2</v>
      </c>
      <c r="B219" s="129">
        <v>212</v>
      </c>
      <c r="C219" s="114" t="s">
        <v>439</v>
      </c>
      <c r="D219" s="114" t="s">
        <v>439</v>
      </c>
      <c r="E219" s="87"/>
      <c r="F219" s="88"/>
      <c r="G219" s="90"/>
      <c r="H219" s="114" t="s">
        <v>440</v>
      </c>
      <c r="I219" s="110"/>
      <c r="J219" s="73"/>
      <c r="K219" s="72"/>
      <c r="L219" s="73"/>
      <c r="M219" s="73"/>
      <c r="N219" s="73"/>
    </row>
    <row r="220" spans="1:14" ht="31.5">
      <c r="A220" s="30" t="s">
        <v>2</v>
      </c>
      <c r="B220" s="129">
        <v>213</v>
      </c>
      <c r="C220" s="114" t="s">
        <v>441</v>
      </c>
      <c r="D220" s="114" t="s">
        <v>441</v>
      </c>
      <c r="E220" s="87"/>
      <c r="F220" s="88"/>
      <c r="G220" s="90"/>
      <c r="H220" s="112" t="s">
        <v>442</v>
      </c>
      <c r="I220" s="110"/>
      <c r="J220" s="73"/>
      <c r="K220" s="72"/>
      <c r="L220" s="73"/>
      <c r="M220" s="73"/>
      <c r="N220" s="73"/>
    </row>
    <row r="221" spans="1:14" ht="31.5">
      <c r="A221" s="30" t="s">
        <v>2</v>
      </c>
      <c r="B221" s="129">
        <v>214</v>
      </c>
      <c r="C221" s="114" t="s">
        <v>99</v>
      </c>
      <c r="D221" s="114" t="s">
        <v>99</v>
      </c>
      <c r="E221" s="87"/>
      <c r="F221" s="88"/>
      <c r="G221" s="90"/>
      <c r="H221" s="116" t="s">
        <v>167</v>
      </c>
      <c r="I221" s="110"/>
      <c r="J221" s="73"/>
      <c r="K221" s="72"/>
      <c r="L221" s="73"/>
      <c r="M221" s="73"/>
      <c r="N221" s="73"/>
    </row>
    <row r="222" spans="1:14" ht="47.25">
      <c r="A222" s="30" t="s">
        <v>2</v>
      </c>
      <c r="B222" s="129">
        <v>215</v>
      </c>
      <c r="C222" s="115" t="s">
        <v>443</v>
      </c>
      <c r="D222" s="115" t="s">
        <v>443</v>
      </c>
      <c r="E222" s="87"/>
      <c r="F222" s="88"/>
      <c r="G222" s="90"/>
      <c r="H222" s="114" t="s">
        <v>444</v>
      </c>
      <c r="I222" s="110"/>
      <c r="J222" s="73"/>
      <c r="K222" s="72"/>
      <c r="L222" s="73"/>
      <c r="M222" s="73"/>
      <c r="N222" s="73"/>
    </row>
    <row r="223" spans="1:14" ht="47.25">
      <c r="A223" s="30" t="s">
        <v>2</v>
      </c>
      <c r="B223" s="129">
        <v>216</v>
      </c>
      <c r="C223" s="115" t="s">
        <v>445</v>
      </c>
      <c r="D223" s="115" t="s">
        <v>445</v>
      </c>
      <c r="E223" s="87"/>
      <c r="F223" s="88"/>
      <c r="G223" s="90"/>
      <c r="H223" s="116" t="s">
        <v>446</v>
      </c>
      <c r="I223" s="110"/>
      <c r="J223" s="73"/>
      <c r="K223" s="72"/>
      <c r="L223" s="73"/>
      <c r="M223" s="73"/>
      <c r="N223" s="73"/>
    </row>
    <row r="224" spans="1:14" ht="26.25">
      <c r="A224" s="30" t="s">
        <v>2</v>
      </c>
      <c r="B224" s="129">
        <v>217</v>
      </c>
      <c r="C224" s="115" t="s">
        <v>447</v>
      </c>
      <c r="D224" s="115" t="s">
        <v>447</v>
      </c>
      <c r="E224" s="87"/>
      <c r="F224" s="88"/>
      <c r="G224" s="90"/>
      <c r="H224" s="116" t="s">
        <v>109</v>
      </c>
      <c r="I224" s="110"/>
      <c r="J224" s="73"/>
      <c r="K224" s="72"/>
      <c r="L224" s="73"/>
      <c r="M224" s="73"/>
      <c r="N224" s="73"/>
    </row>
    <row r="225" spans="1:14" ht="47.25">
      <c r="A225" s="30" t="s">
        <v>2</v>
      </c>
      <c r="B225" s="129">
        <v>218</v>
      </c>
      <c r="C225" s="116" t="s">
        <v>448</v>
      </c>
      <c r="D225" s="116" t="s">
        <v>448</v>
      </c>
      <c r="E225" s="87"/>
      <c r="F225" s="88"/>
      <c r="G225" s="90"/>
      <c r="H225" s="115" t="s">
        <v>449</v>
      </c>
      <c r="I225" s="110"/>
      <c r="J225" s="73"/>
      <c r="K225" s="72"/>
      <c r="L225" s="73"/>
      <c r="M225" s="73"/>
      <c r="N225" s="73"/>
    </row>
    <row r="226" spans="1:14" ht="63">
      <c r="A226" s="30" t="s">
        <v>2</v>
      </c>
      <c r="B226" s="129">
        <v>219</v>
      </c>
      <c r="C226" s="120" t="s">
        <v>450</v>
      </c>
      <c r="D226" s="120" t="s">
        <v>450</v>
      </c>
      <c r="E226" s="87"/>
      <c r="F226" s="88"/>
      <c r="G226" s="90"/>
      <c r="H226" s="114" t="s">
        <v>451</v>
      </c>
      <c r="I226" s="110"/>
      <c r="J226" s="73"/>
      <c r="K226" s="72"/>
      <c r="L226" s="73"/>
      <c r="M226" s="73"/>
      <c r="N226" s="73"/>
    </row>
    <row r="227" spans="1:14" ht="63">
      <c r="A227" s="30" t="s">
        <v>2</v>
      </c>
      <c r="B227" s="129">
        <v>220</v>
      </c>
      <c r="C227" s="118" t="s">
        <v>452</v>
      </c>
      <c r="D227" s="118" t="s">
        <v>452</v>
      </c>
      <c r="E227" s="87"/>
      <c r="F227" s="88"/>
      <c r="G227" s="90"/>
      <c r="H227" s="112" t="s">
        <v>451</v>
      </c>
      <c r="I227" s="110"/>
      <c r="J227" s="73"/>
      <c r="K227" s="72"/>
      <c r="L227" s="73"/>
      <c r="M227" s="73"/>
      <c r="N227" s="73"/>
    </row>
    <row r="228" spans="1:14" ht="47.25">
      <c r="A228" s="30" t="s">
        <v>2</v>
      </c>
      <c r="B228" s="129">
        <v>221</v>
      </c>
      <c r="C228" s="112" t="s">
        <v>100</v>
      </c>
      <c r="D228" s="112" t="s">
        <v>100</v>
      </c>
      <c r="E228" s="87"/>
      <c r="F228" s="88"/>
      <c r="G228" s="90"/>
      <c r="H228" s="115" t="s">
        <v>168</v>
      </c>
      <c r="I228" s="110"/>
      <c r="J228" s="73"/>
      <c r="K228" s="72"/>
      <c r="L228" s="73"/>
      <c r="M228" s="73"/>
      <c r="N228" s="73"/>
    </row>
    <row r="229" spans="1:14" ht="47.25">
      <c r="A229" s="30" t="s">
        <v>2</v>
      </c>
      <c r="B229" s="129">
        <v>222</v>
      </c>
      <c r="C229" s="114" t="s">
        <v>101</v>
      </c>
      <c r="D229" s="114" t="s">
        <v>101</v>
      </c>
      <c r="E229" s="87"/>
      <c r="F229" s="88"/>
      <c r="G229" s="90"/>
      <c r="H229" s="115" t="s">
        <v>101</v>
      </c>
      <c r="I229" s="110"/>
      <c r="J229" s="73"/>
      <c r="K229" s="72"/>
      <c r="L229" s="73"/>
      <c r="M229" s="73"/>
      <c r="N229" s="73"/>
    </row>
    <row r="230" spans="1:14" ht="47.25">
      <c r="A230" s="30" t="s">
        <v>2</v>
      </c>
      <c r="B230" s="129">
        <v>223</v>
      </c>
      <c r="C230" s="114" t="s">
        <v>102</v>
      </c>
      <c r="D230" s="114" t="s">
        <v>102</v>
      </c>
      <c r="E230" s="87"/>
      <c r="F230" s="88"/>
      <c r="G230" s="90"/>
      <c r="H230" s="115" t="s">
        <v>102</v>
      </c>
      <c r="I230" s="110"/>
      <c r="J230" s="73"/>
      <c r="K230" s="72"/>
      <c r="L230" s="73"/>
      <c r="M230" s="73"/>
      <c r="N230" s="73"/>
    </row>
    <row r="231" spans="1:14" ht="47.25">
      <c r="A231" s="30" t="s">
        <v>2</v>
      </c>
      <c r="B231" s="129">
        <v>224</v>
      </c>
      <c r="C231" s="114" t="s">
        <v>103</v>
      </c>
      <c r="D231" s="114" t="s">
        <v>103</v>
      </c>
      <c r="E231" s="87"/>
      <c r="F231" s="88"/>
      <c r="G231" s="90"/>
      <c r="H231" s="115" t="s">
        <v>103</v>
      </c>
      <c r="I231" s="110"/>
      <c r="J231" s="73"/>
      <c r="K231" s="72"/>
      <c r="L231" s="73"/>
      <c r="M231" s="73"/>
      <c r="N231" s="73"/>
    </row>
    <row r="232" spans="1:14" ht="63">
      <c r="A232" s="30" t="s">
        <v>2</v>
      </c>
      <c r="B232" s="129">
        <v>225</v>
      </c>
      <c r="C232" s="112" t="s">
        <v>453</v>
      </c>
      <c r="D232" s="112" t="s">
        <v>453</v>
      </c>
      <c r="E232" s="87"/>
      <c r="F232" s="88"/>
      <c r="G232" s="90"/>
      <c r="H232" s="112" t="s">
        <v>454</v>
      </c>
      <c r="I232" s="110"/>
      <c r="J232" s="73"/>
      <c r="K232" s="72"/>
      <c r="L232" s="73"/>
      <c r="M232" s="73"/>
      <c r="N232" s="73"/>
    </row>
    <row r="233" spans="1:14" ht="63">
      <c r="A233" s="30" t="s">
        <v>2</v>
      </c>
      <c r="B233" s="129">
        <v>226</v>
      </c>
      <c r="C233" s="112" t="s">
        <v>455</v>
      </c>
      <c r="D233" s="112" t="s">
        <v>455</v>
      </c>
      <c r="E233" s="87"/>
      <c r="F233" s="88"/>
      <c r="G233" s="90"/>
      <c r="H233" s="115" t="s">
        <v>456</v>
      </c>
      <c r="I233" s="110"/>
      <c r="J233" s="73"/>
      <c r="K233" s="72"/>
      <c r="L233" s="73"/>
      <c r="M233" s="73"/>
      <c r="N233" s="73"/>
    </row>
    <row r="234" spans="1:14" ht="31.5">
      <c r="A234" s="30" t="s">
        <v>2</v>
      </c>
      <c r="B234" s="129">
        <v>227</v>
      </c>
      <c r="C234" s="114" t="s">
        <v>457</v>
      </c>
      <c r="D234" s="114" t="s">
        <v>457</v>
      </c>
      <c r="E234" s="87"/>
      <c r="F234" s="88"/>
      <c r="G234" s="90"/>
      <c r="H234" s="114" t="s">
        <v>458</v>
      </c>
      <c r="I234" s="110"/>
      <c r="J234" s="73"/>
      <c r="K234" s="72"/>
      <c r="L234" s="73"/>
      <c r="M234" s="73"/>
      <c r="N234" s="73"/>
    </row>
    <row r="235" spans="1:14" ht="31.5">
      <c r="A235" s="30" t="s">
        <v>2</v>
      </c>
      <c r="B235" s="129">
        <v>228</v>
      </c>
      <c r="C235" s="114" t="s">
        <v>459</v>
      </c>
      <c r="D235" s="114" t="s">
        <v>459</v>
      </c>
      <c r="E235" s="87"/>
      <c r="F235" s="88"/>
      <c r="G235" s="90"/>
      <c r="H235" s="118" t="s">
        <v>460</v>
      </c>
      <c r="I235" s="110"/>
      <c r="J235" s="73"/>
      <c r="K235" s="72"/>
      <c r="L235" s="73"/>
      <c r="M235" s="73"/>
      <c r="N235" s="73"/>
    </row>
    <row r="236" spans="1:14" ht="31.5">
      <c r="A236" s="30" t="s">
        <v>2</v>
      </c>
      <c r="B236" s="129">
        <v>229</v>
      </c>
      <c r="C236" s="114" t="s">
        <v>461</v>
      </c>
      <c r="D236" s="114" t="s">
        <v>461</v>
      </c>
      <c r="E236" s="87"/>
      <c r="F236" s="88"/>
      <c r="G236" s="90"/>
      <c r="H236" s="118" t="s">
        <v>462</v>
      </c>
      <c r="I236" s="110"/>
      <c r="J236" s="73"/>
      <c r="K236" s="72"/>
      <c r="L236" s="73"/>
      <c r="M236" s="73"/>
      <c r="N236" s="73"/>
    </row>
    <row r="237" spans="1:14" ht="31.5">
      <c r="A237" s="30" t="s">
        <v>2</v>
      </c>
      <c r="B237" s="129">
        <v>230</v>
      </c>
      <c r="C237" s="114" t="s">
        <v>463</v>
      </c>
      <c r="D237" s="114" t="s">
        <v>463</v>
      </c>
      <c r="E237" s="87"/>
      <c r="F237" s="88"/>
      <c r="G237" s="90"/>
      <c r="H237" s="118" t="s">
        <v>464</v>
      </c>
      <c r="I237" s="110"/>
      <c r="J237" s="73"/>
      <c r="K237" s="72"/>
      <c r="L237" s="73"/>
      <c r="M237" s="73"/>
      <c r="N237" s="73"/>
    </row>
    <row r="238" spans="1:14" ht="31.5">
      <c r="A238" s="30" t="s">
        <v>2</v>
      </c>
      <c r="B238" s="129">
        <v>231</v>
      </c>
      <c r="C238" s="114" t="s">
        <v>465</v>
      </c>
      <c r="D238" s="114" t="s">
        <v>465</v>
      </c>
      <c r="E238" s="87"/>
      <c r="F238" s="88"/>
      <c r="G238" s="90"/>
      <c r="H238" s="116" t="s">
        <v>466</v>
      </c>
      <c r="I238" s="110"/>
      <c r="J238" s="73"/>
      <c r="K238" s="72"/>
      <c r="L238" s="73"/>
      <c r="M238" s="73"/>
      <c r="N238" s="73"/>
    </row>
    <row r="239" spans="1:14" ht="31.5">
      <c r="A239" s="30" t="s">
        <v>2</v>
      </c>
      <c r="B239" s="129">
        <v>232</v>
      </c>
      <c r="C239" s="114" t="s">
        <v>467</v>
      </c>
      <c r="D239" s="114" t="s">
        <v>467</v>
      </c>
      <c r="E239" s="87"/>
      <c r="F239" s="88"/>
      <c r="G239" s="90"/>
      <c r="H239" s="116" t="s">
        <v>468</v>
      </c>
      <c r="I239" s="110"/>
      <c r="J239" s="73"/>
      <c r="K239" s="72"/>
      <c r="L239" s="73"/>
      <c r="M239" s="73"/>
      <c r="N239" s="73"/>
    </row>
    <row r="240" spans="1:14" ht="78.75">
      <c r="A240" s="30" t="s">
        <v>2</v>
      </c>
      <c r="B240" s="129">
        <v>233</v>
      </c>
      <c r="C240" s="121" t="s">
        <v>469</v>
      </c>
      <c r="D240" s="121" t="s">
        <v>469</v>
      </c>
      <c r="E240" s="87"/>
      <c r="F240" s="88"/>
      <c r="G240" s="90"/>
      <c r="H240" s="121" t="s">
        <v>470</v>
      </c>
      <c r="I240" s="110"/>
      <c r="J240" s="73"/>
      <c r="K240" s="72"/>
      <c r="L240" s="73"/>
      <c r="M240" s="73"/>
      <c r="N240" s="73"/>
    </row>
    <row r="241" spans="1:17" ht="78.75">
      <c r="A241" s="30" t="s">
        <v>2</v>
      </c>
      <c r="B241" s="129">
        <v>234</v>
      </c>
      <c r="C241" s="114" t="s">
        <v>471</v>
      </c>
      <c r="D241" s="114" t="s">
        <v>471</v>
      </c>
      <c r="E241" s="87"/>
      <c r="F241" s="88"/>
      <c r="G241" s="90"/>
      <c r="H241" s="114" t="s">
        <v>472</v>
      </c>
      <c r="I241" s="110"/>
      <c r="J241" s="73"/>
      <c r="K241" s="72"/>
      <c r="L241" s="73"/>
      <c r="M241" s="73"/>
      <c r="N241" s="73"/>
    </row>
    <row r="242" spans="1:17" ht="78.75">
      <c r="A242" s="30" t="s">
        <v>2</v>
      </c>
      <c r="B242" s="129">
        <v>235</v>
      </c>
      <c r="C242" s="114" t="s">
        <v>473</v>
      </c>
      <c r="D242" s="114" t="s">
        <v>473</v>
      </c>
      <c r="E242" s="87"/>
      <c r="F242" s="88"/>
      <c r="G242" s="90"/>
      <c r="H242" s="116" t="s">
        <v>474</v>
      </c>
      <c r="I242" s="110"/>
      <c r="J242" s="73"/>
      <c r="K242" s="72"/>
      <c r="L242" s="73"/>
      <c r="M242" s="73"/>
      <c r="N242" s="73"/>
    </row>
    <row r="243" spans="1:17" ht="78.75">
      <c r="A243" s="30" t="s">
        <v>2</v>
      </c>
      <c r="B243" s="129">
        <v>236</v>
      </c>
      <c r="C243" s="114" t="s">
        <v>475</v>
      </c>
      <c r="D243" s="114" t="s">
        <v>475</v>
      </c>
      <c r="E243" s="87"/>
      <c r="F243" s="88"/>
      <c r="G243" s="90"/>
      <c r="H243" s="112" t="s">
        <v>476</v>
      </c>
      <c r="I243" s="110"/>
      <c r="J243" s="73"/>
      <c r="K243" s="72"/>
      <c r="L243" s="73"/>
      <c r="M243" s="73"/>
      <c r="N243" s="73"/>
    </row>
    <row r="244" spans="1:17" ht="31.5">
      <c r="A244" s="30" t="s">
        <v>2</v>
      </c>
      <c r="B244" s="129">
        <v>237</v>
      </c>
      <c r="C244" s="114" t="s">
        <v>477</v>
      </c>
      <c r="D244" s="114" t="s">
        <v>477</v>
      </c>
      <c r="E244" s="87"/>
      <c r="F244" s="88"/>
      <c r="G244" s="90"/>
      <c r="H244" s="114" t="s">
        <v>478</v>
      </c>
      <c r="I244" s="110"/>
      <c r="J244" s="73"/>
      <c r="K244" s="72"/>
      <c r="L244" s="73"/>
      <c r="M244" s="73"/>
      <c r="N244" s="73"/>
    </row>
    <row r="245" spans="1:17" ht="31.5">
      <c r="A245" s="30" t="s">
        <v>2</v>
      </c>
      <c r="B245" s="129">
        <v>238</v>
      </c>
      <c r="C245" s="114" t="s">
        <v>479</v>
      </c>
      <c r="D245" s="114" t="s">
        <v>479</v>
      </c>
      <c r="E245" s="87"/>
      <c r="F245" s="88"/>
      <c r="G245" s="90"/>
      <c r="H245" s="114" t="s">
        <v>480</v>
      </c>
      <c r="I245" s="110"/>
      <c r="J245" s="73"/>
      <c r="K245" s="72"/>
      <c r="L245" s="73"/>
      <c r="M245" s="73"/>
      <c r="N245" s="73"/>
    </row>
    <row r="246" spans="1:17" ht="31.5">
      <c r="A246" s="30" t="s">
        <v>2</v>
      </c>
      <c r="B246" s="129">
        <v>239</v>
      </c>
      <c r="C246" s="114" t="s">
        <v>481</v>
      </c>
      <c r="D246" s="114" t="s">
        <v>481</v>
      </c>
      <c r="E246" s="87"/>
      <c r="F246" s="88"/>
      <c r="G246" s="90"/>
      <c r="H246" s="114" t="s">
        <v>482</v>
      </c>
      <c r="I246" s="110"/>
      <c r="J246" s="73"/>
      <c r="K246" s="72"/>
      <c r="L246" s="73"/>
      <c r="M246" s="73"/>
      <c r="N246" s="73"/>
    </row>
    <row r="247" spans="1:17" ht="63">
      <c r="A247" s="30" t="s">
        <v>2</v>
      </c>
      <c r="B247" s="129">
        <v>240</v>
      </c>
      <c r="C247" s="113" t="s">
        <v>104</v>
      </c>
      <c r="D247" s="113" t="s">
        <v>104</v>
      </c>
      <c r="E247" s="87"/>
      <c r="F247" s="88"/>
      <c r="G247" s="90"/>
      <c r="H247" s="114" t="s">
        <v>169</v>
      </c>
      <c r="I247" s="110"/>
      <c r="J247" s="73"/>
      <c r="K247" s="72"/>
      <c r="L247" s="73"/>
      <c r="M247" s="73"/>
      <c r="N247" s="73"/>
    </row>
    <row r="248" spans="1:17" ht="63">
      <c r="A248" s="30" t="s">
        <v>2</v>
      </c>
      <c r="B248" s="129">
        <v>241</v>
      </c>
      <c r="C248" s="111" t="s">
        <v>105</v>
      </c>
      <c r="D248" s="111" t="s">
        <v>105</v>
      </c>
      <c r="E248" s="87"/>
      <c r="F248" s="88"/>
      <c r="G248" s="90"/>
      <c r="H248" s="112" t="s">
        <v>170</v>
      </c>
      <c r="I248" s="110"/>
      <c r="J248" s="73"/>
      <c r="K248" s="72"/>
      <c r="L248" s="73"/>
      <c r="M248" s="73"/>
      <c r="N248" s="73"/>
    </row>
    <row r="249" spans="1:17" ht="63">
      <c r="A249" s="30" t="s">
        <v>2</v>
      </c>
      <c r="B249" s="129">
        <v>242</v>
      </c>
      <c r="C249" s="113" t="s">
        <v>106</v>
      </c>
      <c r="D249" s="113" t="s">
        <v>106</v>
      </c>
      <c r="E249" s="87"/>
      <c r="F249" s="88"/>
      <c r="G249" s="90"/>
      <c r="H249" s="114" t="s">
        <v>171</v>
      </c>
      <c r="I249" s="110"/>
      <c r="J249" s="73"/>
      <c r="K249" s="72"/>
      <c r="L249" s="73"/>
      <c r="M249" s="73"/>
      <c r="N249" s="73"/>
    </row>
    <row r="250" spans="1:17" ht="63">
      <c r="A250" s="30" t="s">
        <v>2</v>
      </c>
      <c r="B250" s="129">
        <v>243</v>
      </c>
      <c r="C250" s="116" t="s">
        <v>107</v>
      </c>
      <c r="D250" s="116" t="s">
        <v>107</v>
      </c>
      <c r="E250" s="87"/>
      <c r="F250" s="88"/>
      <c r="G250" s="90"/>
      <c r="H250" s="116" t="s">
        <v>172</v>
      </c>
      <c r="I250" s="110"/>
      <c r="J250" s="73"/>
      <c r="K250" s="72"/>
      <c r="L250" s="73"/>
      <c r="M250" s="73"/>
      <c r="N250" s="73"/>
    </row>
    <row r="251" spans="1:17" ht="20.25">
      <c r="B251" s="61" t="s">
        <v>15</v>
      </c>
      <c r="C251" s="75"/>
      <c r="D251" s="75"/>
      <c r="E251" s="75"/>
      <c r="F251" s="75"/>
      <c r="G251" s="75"/>
      <c r="H251" s="79"/>
      <c r="I251" s="75"/>
      <c r="J251" s="75"/>
      <c r="K251" s="75"/>
      <c r="L251" s="75"/>
      <c r="M251" s="75"/>
      <c r="N251" s="75"/>
      <c r="O251" s="61"/>
      <c r="P251" s="61"/>
      <c r="Q251" s="61"/>
    </row>
    <row r="252" spans="1:17" ht="20.25">
      <c r="B252" s="61"/>
      <c r="C252" s="61"/>
      <c r="D252" s="61"/>
      <c r="E252" s="61"/>
      <c r="F252" s="61"/>
      <c r="G252" s="61"/>
      <c r="H252" s="60"/>
      <c r="I252" s="61"/>
      <c r="J252" s="61"/>
      <c r="K252" s="61"/>
      <c r="L252" s="61"/>
      <c r="M252" s="61"/>
      <c r="N252" s="61"/>
      <c r="O252" s="61"/>
      <c r="P252" s="61"/>
      <c r="Q252" s="61"/>
    </row>
    <row r="253" spans="1:17" ht="20.25">
      <c r="B253" s="61" t="s">
        <v>16</v>
      </c>
      <c r="C253" s="61"/>
      <c r="D253" s="61"/>
      <c r="E253" s="61"/>
      <c r="F253" s="61"/>
      <c r="G253" s="61"/>
      <c r="H253" s="60"/>
      <c r="I253" s="61"/>
      <c r="J253" s="61"/>
      <c r="K253" s="61"/>
      <c r="L253" s="61"/>
      <c r="M253" s="61"/>
      <c r="N253" s="61"/>
      <c r="O253" s="61"/>
      <c r="P253" s="61"/>
      <c r="Q253" s="61"/>
    </row>
  </sheetData>
  <autoFilter ref="A6:K193" xr:uid="{00000000-0009-0000-0000-000000000000}"/>
  <mergeCells count="9">
    <mergeCell ref="D5:H5"/>
    <mergeCell ref="I5:J5"/>
    <mergeCell ref="B7:D7"/>
    <mergeCell ref="D1:K1"/>
    <mergeCell ref="D2:H2"/>
    <mergeCell ref="A3:C3"/>
    <mergeCell ref="D3:H3"/>
    <mergeCell ref="A4:C4"/>
    <mergeCell ref="D4:I4"/>
  </mergeCells>
  <phoneticPr fontId="11" type="noConversion"/>
  <conditionalFormatting sqref="C173:C174">
    <cfRule type="duplicateValues" dxfId="13" priority="8"/>
  </conditionalFormatting>
  <conditionalFormatting sqref="C8:C250">
    <cfRule type="duplicateValues" dxfId="12" priority="6"/>
    <cfRule type="duplicateValues" dxfId="11" priority="7"/>
  </conditionalFormatting>
  <conditionalFormatting sqref="D173:D174">
    <cfRule type="duplicateValues" dxfId="10" priority="5"/>
  </conditionalFormatting>
  <conditionalFormatting sqref="D8:D250">
    <cfRule type="duplicateValues" dxfId="9" priority="3"/>
    <cfRule type="duplicateValues" dxfId="8" priority="4"/>
  </conditionalFormatting>
  <conditionalFormatting sqref="H91:H92">
    <cfRule type="duplicateValues" dxfId="7" priority="1" stopIfTrue="1"/>
    <cfRule type="duplicateValues" dxfId="6" priority="2" stopIfTrue="1"/>
  </conditionalFormatting>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7"/>
  <sheetViews>
    <sheetView tabSelected="1" topLeftCell="I240" zoomScale="60" zoomScaleNormal="60" workbookViewId="0">
      <selection activeCell="L246" sqref="L246"/>
    </sheetView>
  </sheetViews>
  <sheetFormatPr defaultRowHeight="15.75"/>
  <cols>
    <col min="1" max="1" width="3.42578125" style="57" customWidth="1"/>
    <col min="2" max="2" width="5.7109375" style="57" customWidth="1"/>
    <col min="3" max="3" width="6" style="55" customWidth="1"/>
    <col min="4" max="4" width="25.85546875" style="57" customWidth="1"/>
    <col min="5" max="5" width="28" style="66" customWidth="1"/>
    <col min="6" max="6" width="8.7109375" style="57" customWidth="1"/>
    <col min="7" max="7" width="14.7109375" style="58" customWidth="1"/>
    <col min="8" max="8" width="18.28515625" style="57" customWidth="1"/>
    <col min="9" max="9" width="20.5703125" style="57" customWidth="1"/>
    <col min="10" max="10" width="19.28515625" style="57" customWidth="1"/>
    <col min="11" max="11" width="25.28515625" style="57" customWidth="1"/>
    <col min="12" max="12" width="54" style="57" customWidth="1"/>
    <col min="13" max="13" width="14.28515625" style="63" bestFit="1" customWidth="1"/>
    <col min="14" max="16384" width="9.140625" style="57"/>
  </cols>
  <sheetData>
    <row r="1" spans="1:13">
      <c r="D1" s="103" t="s">
        <v>30</v>
      </c>
      <c r="E1" s="103"/>
      <c r="F1" s="103"/>
      <c r="G1" s="103"/>
      <c r="H1" s="103"/>
      <c r="I1" s="103"/>
      <c r="J1" s="103"/>
      <c r="K1" s="103"/>
      <c r="L1" s="103"/>
    </row>
    <row r="2" spans="1:13">
      <c r="D2" s="104" t="s">
        <v>17</v>
      </c>
      <c r="E2" s="104"/>
      <c r="F2" s="104"/>
      <c r="G2" s="104"/>
      <c r="H2" s="104"/>
      <c r="I2" s="104"/>
      <c r="J2" s="104"/>
      <c r="K2" s="56"/>
    </row>
    <row r="3" spans="1:13">
      <c r="B3" s="105" t="s">
        <v>9</v>
      </c>
      <c r="C3" s="105"/>
      <c r="D3" s="105"/>
      <c r="E3" s="106" t="s">
        <v>26</v>
      </c>
      <c r="F3" s="106"/>
      <c r="G3" s="106"/>
      <c r="H3" s="106"/>
      <c r="I3" s="106"/>
      <c r="K3" s="57" t="s">
        <v>10</v>
      </c>
      <c r="L3" s="57" t="s">
        <v>12</v>
      </c>
    </row>
    <row r="4" spans="1:13" s="66" customFormat="1" ht="39.75" customHeight="1">
      <c r="A4" s="64"/>
      <c r="B4" s="107" t="s">
        <v>8</v>
      </c>
      <c r="C4" s="107"/>
      <c r="D4" s="107"/>
      <c r="E4" s="109" t="s">
        <v>173</v>
      </c>
      <c r="F4" s="109"/>
      <c r="G4" s="109"/>
      <c r="H4" s="109"/>
      <c r="I4" s="109"/>
      <c r="J4" s="109"/>
      <c r="K4" s="64" t="s">
        <v>11</v>
      </c>
      <c r="L4" s="64" t="s">
        <v>13</v>
      </c>
      <c r="M4" s="65"/>
    </row>
    <row r="5" spans="1:13" ht="20.100000000000001" customHeight="1">
      <c r="A5" s="64"/>
      <c r="E5" s="101"/>
      <c r="F5" s="101"/>
      <c r="G5" s="101"/>
      <c r="H5" s="101"/>
      <c r="I5" s="101"/>
      <c r="J5" s="101"/>
      <c r="K5" s="101"/>
      <c r="L5" s="101"/>
    </row>
    <row r="6" spans="1:13" ht="47.25">
      <c r="A6" s="64"/>
      <c r="B6" s="36" t="s">
        <v>3</v>
      </c>
      <c r="C6" s="36" t="s">
        <v>0</v>
      </c>
      <c r="D6" s="36" t="s">
        <v>1</v>
      </c>
      <c r="E6" s="36" t="s">
        <v>4</v>
      </c>
      <c r="F6" s="36" t="s">
        <v>18</v>
      </c>
      <c r="G6" s="34" t="s">
        <v>19</v>
      </c>
      <c r="H6" s="36" t="s">
        <v>20</v>
      </c>
      <c r="I6" s="36" t="s">
        <v>21</v>
      </c>
      <c r="J6" s="35" t="s">
        <v>22</v>
      </c>
      <c r="K6" s="35" t="s">
        <v>23</v>
      </c>
      <c r="L6" s="36" t="s">
        <v>24</v>
      </c>
      <c r="M6" s="59" t="s">
        <v>31</v>
      </c>
    </row>
    <row r="7" spans="1:13">
      <c r="A7" s="64"/>
      <c r="B7" s="36">
        <v>1</v>
      </c>
      <c r="C7" s="102">
        <v>2</v>
      </c>
      <c r="D7" s="102"/>
      <c r="E7" s="102"/>
      <c r="F7" s="36">
        <v>3</v>
      </c>
      <c r="G7" s="34">
        <v>4</v>
      </c>
      <c r="H7" s="36">
        <v>5</v>
      </c>
      <c r="I7" s="36">
        <v>6</v>
      </c>
      <c r="J7" s="36">
        <v>7</v>
      </c>
      <c r="K7" s="36">
        <v>8</v>
      </c>
      <c r="L7" s="36">
        <v>9</v>
      </c>
      <c r="M7" s="67"/>
    </row>
    <row r="8" spans="1:13" ht="47.25">
      <c r="A8" s="68"/>
      <c r="B8" s="29" t="s">
        <v>2</v>
      </c>
      <c r="C8" s="37">
        <v>1</v>
      </c>
      <c r="D8" s="111" t="s">
        <v>36</v>
      </c>
      <c r="E8" s="111" t="s">
        <v>36</v>
      </c>
      <c r="F8" s="38" t="s">
        <v>33</v>
      </c>
      <c r="G8" s="131">
        <v>16</v>
      </c>
      <c r="H8" s="80"/>
      <c r="I8" s="39"/>
      <c r="J8" s="39"/>
      <c r="K8" s="40"/>
      <c r="L8" s="62" t="s">
        <v>35</v>
      </c>
      <c r="M8" s="133">
        <v>109.81333333333301</v>
      </c>
    </row>
    <row r="9" spans="1:13" ht="47.25">
      <c r="A9" s="68"/>
      <c r="B9" s="29" t="s">
        <v>2</v>
      </c>
      <c r="C9" s="37">
        <v>2</v>
      </c>
      <c r="D9" s="113" t="s">
        <v>37</v>
      </c>
      <c r="E9" s="113" t="s">
        <v>37</v>
      </c>
      <c r="F9" s="38" t="s">
        <v>33</v>
      </c>
      <c r="G9" s="131">
        <v>8</v>
      </c>
      <c r="H9" s="80"/>
      <c r="I9" s="41"/>
      <c r="J9" s="39"/>
      <c r="K9" s="40"/>
      <c r="L9" s="62" t="s">
        <v>35</v>
      </c>
      <c r="M9" s="133">
        <v>54.906666666666659</v>
      </c>
    </row>
    <row r="10" spans="1:13" ht="47.25">
      <c r="A10" s="68"/>
      <c r="B10" s="29" t="s">
        <v>2</v>
      </c>
      <c r="C10" s="37">
        <v>3</v>
      </c>
      <c r="D10" s="111" t="s">
        <v>38</v>
      </c>
      <c r="E10" s="111" t="s">
        <v>38</v>
      </c>
      <c r="F10" s="38" t="s">
        <v>33</v>
      </c>
      <c r="G10" s="131">
        <v>8</v>
      </c>
      <c r="H10" s="81"/>
      <c r="I10" s="42"/>
      <c r="J10" s="39"/>
      <c r="K10" s="40"/>
      <c r="L10" s="62" t="s">
        <v>35</v>
      </c>
      <c r="M10" s="133">
        <v>54.906666666666659</v>
      </c>
    </row>
    <row r="11" spans="1:13" ht="47.25">
      <c r="A11" s="68"/>
      <c r="B11" s="29" t="s">
        <v>2</v>
      </c>
      <c r="C11" s="37">
        <v>4</v>
      </c>
      <c r="D11" s="113" t="s">
        <v>39</v>
      </c>
      <c r="E11" s="113" t="s">
        <v>39</v>
      </c>
      <c r="F11" s="38" t="s">
        <v>33</v>
      </c>
      <c r="G11" s="131">
        <v>8</v>
      </c>
      <c r="H11" s="81"/>
      <c r="I11" s="42"/>
      <c r="J11" s="39"/>
      <c r="K11" s="40"/>
      <c r="L11" s="62" t="s">
        <v>35</v>
      </c>
      <c r="M11" s="133">
        <v>54.906666666666659</v>
      </c>
    </row>
    <row r="12" spans="1:13" ht="47.25">
      <c r="A12" s="68"/>
      <c r="B12" s="29" t="s">
        <v>2</v>
      </c>
      <c r="C12" s="37">
        <v>5</v>
      </c>
      <c r="D12" s="111" t="s">
        <v>40</v>
      </c>
      <c r="E12" s="111" t="s">
        <v>40</v>
      </c>
      <c r="F12" s="38" t="s">
        <v>33</v>
      </c>
      <c r="G12" s="131">
        <v>8</v>
      </c>
      <c r="H12" s="81"/>
      <c r="I12" s="42"/>
      <c r="J12" s="39"/>
      <c r="K12" s="40"/>
      <c r="L12" s="62" t="s">
        <v>35</v>
      </c>
      <c r="M12" s="133">
        <v>54.906666666666659</v>
      </c>
    </row>
    <row r="13" spans="1:13" ht="47.25">
      <c r="A13" s="68"/>
      <c r="B13" s="29" t="s">
        <v>2</v>
      </c>
      <c r="C13" s="37">
        <v>6</v>
      </c>
      <c r="D13" s="113" t="s">
        <v>41</v>
      </c>
      <c r="E13" s="113" t="s">
        <v>41</v>
      </c>
      <c r="F13" s="38" t="s">
        <v>33</v>
      </c>
      <c r="G13" s="131">
        <v>8</v>
      </c>
      <c r="H13" s="81"/>
      <c r="I13" s="42"/>
      <c r="J13" s="39"/>
      <c r="K13" s="40"/>
      <c r="L13" s="62" t="s">
        <v>35</v>
      </c>
      <c r="M13" s="133">
        <v>54.906666666666659</v>
      </c>
    </row>
    <row r="14" spans="1:13" ht="47.25">
      <c r="A14" s="68"/>
      <c r="B14" s="29" t="s">
        <v>2</v>
      </c>
      <c r="C14" s="37">
        <v>7</v>
      </c>
      <c r="D14" s="111" t="s">
        <v>42</v>
      </c>
      <c r="E14" s="111" t="s">
        <v>42</v>
      </c>
      <c r="F14" s="38" t="s">
        <v>33</v>
      </c>
      <c r="G14" s="131">
        <v>16</v>
      </c>
      <c r="H14" s="81"/>
      <c r="I14" s="42"/>
      <c r="J14" s="39"/>
      <c r="K14" s="40"/>
      <c r="L14" s="62" t="s">
        <v>35</v>
      </c>
      <c r="M14" s="133">
        <v>109.81333333333332</v>
      </c>
    </row>
    <row r="15" spans="1:13" ht="47.25">
      <c r="A15" s="68"/>
      <c r="B15" s="29" t="s">
        <v>2</v>
      </c>
      <c r="C15" s="37">
        <v>8</v>
      </c>
      <c r="D15" s="112" t="s">
        <v>174</v>
      </c>
      <c r="E15" s="112" t="s">
        <v>174</v>
      </c>
      <c r="F15" s="38" t="s">
        <v>33</v>
      </c>
      <c r="G15" s="132">
        <v>5</v>
      </c>
      <c r="H15" s="81"/>
      <c r="I15" s="42"/>
      <c r="J15" s="39"/>
      <c r="K15" s="40"/>
      <c r="L15" s="62" t="s">
        <v>35</v>
      </c>
      <c r="M15" s="133">
        <v>36.413888888888891</v>
      </c>
    </row>
    <row r="16" spans="1:13" ht="47.25">
      <c r="A16" s="68"/>
      <c r="B16" s="29" t="s">
        <v>2</v>
      </c>
      <c r="C16" s="37">
        <v>9</v>
      </c>
      <c r="D16" s="112" t="s">
        <v>175</v>
      </c>
      <c r="E16" s="112" t="s">
        <v>175</v>
      </c>
      <c r="F16" s="38" t="s">
        <v>33</v>
      </c>
      <c r="G16" s="132">
        <v>5</v>
      </c>
      <c r="H16" s="81"/>
      <c r="I16" s="42"/>
      <c r="J16" s="39"/>
      <c r="K16" s="40"/>
      <c r="L16" s="62" t="s">
        <v>35</v>
      </c>
      <c r="M16" s="133">
        <v>35.580561714708054</v>
      </c>
    </row>
    <row r="17" spans="1:13" ht="47.25">
      <c r="A17" s="68"/>
      <c r="B17" s="29" t="s">
        <v>2</v>
      </c>
      <c r="C17" s="37">
        <v>10</v>
      </c>
      <c r="D17" s="112" t="s">
        <v>176</v>
      </c>
      <c r="E17" s="112" t="s">
        <v>176</v>
      </c>
      <c r="F17" s="38" t="s">
        <v>33</v>
      </c>
      <c r="G17" s="132">
        <v>5</v>
      </c>
      <c r="H17" s="81"/>
      <c r="I17" s="42"/>
      <c r="J17" s="39"/>
      <c r="K17" s="40"/>
      <c r="L17" s="62" t="s">
        <v>35</v>
      </c>
      <c r="M17" s="133">
        <v>34.31666666666667</v>
      </c>
    </row>
    <row r="18" spans="1:13" ht="47.25">
      <c r="A18" s="68"/>
      <c r="B18" s="29" t="s">
        <v>2</v>
      </c>
      <c r="C18" s="37">
        <v>11</v>
      </c>
      <c r="D18" s="112" t="s">
        <v>177</v>
      </c>
      <c r="E18" s="112" t="s">
        <v>177</v>
      </c>
      <c r="F18" s="38" t="s">
        <v>33</v>
      </c>
      <c r="G18" s="132">
        <v>10</v>
      </c>
      <c r="H18" s="81"/>
      <c r="I18" s="42"/>
      <c r="J18" s="39"/>
      <c r="K18" s="40"/>
      <c r="L18" s="62" t="s">
        <v>35</v>
      </c>
      <c r="M18" s="133">
        <v>70.461097560975617</v>
      </c>
    </row>
    <row r="19" spans="1:13" ht="47.25">
      <c r="A19" s="68"/>
      <c r="B19" s="29" t="s">
        <v>2</v>
      </c>
      <c r="C19" s="37">
        <v>12</v>
      </c>
      <c r="D19" s="112" t="s">
        <v>178</v>
      </c>
      <c r="E19" s="112" t="s">
        <v>178</v>
      </c>
      <c r="F19" s="38" t="s">
        <v>33</v>
      </c>
      <c r="G19" s="132">
        <v>10</v>
      </c>
      <c r="H19" s="81"/>
      <c r="I19" s="42"/>
      <c r="J19" s="39"/>
      <c r="K19" s="40"/>
      <c r="L19" s="62" t="s">
        <v>35</v>
      </c>
      <c r="M19" s="133">
        <v>82.733333333333334</v>
      </c>
    </row>
    <row r="20" spans="1:13" ht="47.25">
      <c r="A20" s="68"/>
      <c r="B20" s="29" t="s">
        <v>2</v>
      </c>
      <c r="C20" s="37">
        <v>13</v>
      </c>
      <c r="D20" s="113" t="s">
        <v>43</v>
      </c>
      <c r="E20" s="113" t="s">
        <v>43</v>
      </c>
      <c r="F20" s="38" t="s">
        <v>33</v>
      </c>
      <c r="G20" s="131">
        <v>40</v>
      </c>
      <c r="H20" s="81"/>
      <c r="I20" s="41"/>
      <c r="J20" s="39"/>
      <c r="K20" s="40"/>
      <c r="L20" s="62" t="s">
        <v>35</v>
      </c>
      <c r="M20" s="133">
        <v>274.5333333333333</v>
      </c>
    </row>
    <row r="21" spans="1:13" ht="47.25">
      <c r="A21" s="68"/>
      <c r="B21" s="29" t="s">
        <v>2</v>
      </c>
      <c r="C21" s="37">
        <v>14</v>
      </c>
      <c r="D21" s="112" t="s">
        <v>179</v>
      </c>
      <c r="E21" s="112" t="s">
        <v>179</v>
      </c>
      <c r="F21" s="38" t="s">
        <v>33</v>
      </c>
      <c r="G21" s="132">
        <v>10</v>
      </c>
      <c r="H21" s="81"/>
      <c r="I21" s="43"/>
      <c r="J21" s="39"/>
      <c r="K21" s="40"/>
      <c r="L21" s="62" t="s">
        <v>35</v>
      </c>
      <c r="M21" s="133">
        <v>71.161111111111111</v>
      </c>
    </row>
    <row r="22" spans="1:13" ht="47.25">
      <c r="A22" s="68"/>
      <c r="B22" s="29" t="s">
        <v>2</v>
      </c>
      <c r="C22" s="37">
        <v>15</v>
      </c>
      <c r="D22" s="112" t="s">
        <v>180</v>
      </c>
      <c r="E22" s="112" t="s">
        <v>180</v>
      </c>
      <c r="F22" s="38" t="s">
        <v>33</v>
      </c>
      <c r="G22" s="132">
        <v>5</v>
      </c>
      <c r="H22" s="81"/>
      <c r="I22" s="41"/>
      <c r="J22" s="39"/>
      <c r="K22" s="40"/>
      <c r="L22" s="62" t="s">
        <v>35</v>
      </c>
      <c r="M22" s="133">
        <v>35.580559314388807</v>
      </c>
    </row>
    <row r="23" spans="1:13" ht="47.25">
      <c r="A23" s="68"/>
      <c r="B23" s="29" t="s">
        <v>2</v>
      </c>
      <c r="C23" s="37">
        <v>16</v>
      </c>
      <c r="D23" s="112" t="s">
        <v>181</v>
      </c>
      <c r="E23" s="112" t="s">
        <v>181</v>
      </c>
      <c r="F23" s="38" t="s">
        <v>33</v>
      </c>
      <c r="G23" s="132">
        <v>5</v>
      </c>
      <c r="H23" s="81"/>
      <c r="I23" s="41"/>
      <c r="J23" s="39"/>
      <c r="K23" s="40"/>
      <c r="L23" s="62" t="s">
        <v>35</v>
      </c>
      <c r="M23" s="133">
        <v>35.580559314388807</v>
      </c>
    </row>
    <row r="24" spans="1:13" ht="47.25">
      <c r="B24" s="29" t="s">
        <v>2</v>
      </c>
      <c r="C24" s="37">
        <v>17</v>
      </c>
      <c r="D24" s="112" t="s">
        <v>182</v>
      </c>
      <c r="E24" s="112" t="s">
        <v>182</v>
      </c>
      <c r="F24" s="38" t="s">
        <v>33</v>
      </c>
      <c r="G24" s="132">
        <v>5</v>
      </c>
      <c r="H24" s="81"/>
      <c r="I24" s="41"/>
      <c r="J24" s="39"/>
      <c r="K24" s="40"/>
      <c r="L24" s="62" t="s">
        <v>35</v>
      </c>
      <c r="M24" s="133">
        <v>35.580559314388807</v>
      </c>
    </row>
    <row r="25" spans="1:13" ht="47.25">
      <c r="B25" s="29" t="s">
        <v>2</v>
      </c>
      <c r="C25" s="37">
        <v>18</v>
      </c>
      <c r="D25" s="112" t="s">
        <v>183</v>
      </c>
      <c r="E25" s="112" t="s">
        <v>183</v>
      </c>
      <c r="F25" s="38" t="s">
        <v>33</v>
      </c>
      <c r="G25" s="132">
        <v>5</v>
      </c>
      <c r="H25" s="81"/>
      <c r="I25" s="43"/>
      <c r="J25" s="39"/>
      <c r="K25" s="40"/>
      <c r="L25" s="62" t="s">
        <v>35</v>
      </c>
      <c r="M25" s="133">
        <v>35.580559314388807</v>
      </c>
    </row>
    <row r="26" spans="1:13" ht="47.25">
      <c r="B26" s="29" t="s">
        <v>2</v>
      </c>
      <c r="C26" s="37">
        <v>19</v>
      </c>
      <c r="D26" s="113" t="s">
        <v>44</v>
      </c>
      <c r="E26" s="113" t="s">
        <v>44</v>
      </c>
      <c r="F26" s="38" t="s">
        <v>33</v>
      </c>
      <c r="G26" s="131">
        <v>8</v>
      </c>
      <c r="H26" s="81"/>
      <c r="I26" s="43"/>
      <c r="J26" s="39"/>
      <c r="K26" s="40"/>
      <c r="L26" s="62" t="s">
        <v>35</v>
      </c>
      <c r="M26" s="133">
        <v>54.906666666666659</v>
      </c>
    </row>
    <row r="27" spans="1:13" ht="47.25">
      <c r="B27" s="29" t="s">
        <v>2</v>
      </c>
      <c r="C27" s="37">
        <v>20</v>
      </c>
      <c r="D27" s="111" t="s">
        <v>45</v>
      </c>
      <c r="E27" s="111" t="s">
        <v>45</v>
      </c>
      <c r="F27" s="38" t="s">
        <v>33</v>
      </c>
      <c r="G27" s="131">
        <v>8</v>
      </c>
      <c r="H27" s="81"/>
      <c r="I27" s="43"/>
      <c r="J27" s="39"/>
      <c r="K27" s="40"/>
      <c r="L27" s="62" t="s">
        <v>35</v>
      </c>
      <c r="M27" s="133">
        <v>54.906666666666659</v>
      </c>
    </row>
    <row r="28" spans="1:13" ht="47.25">
      <c r="B28" s="29" t="s">
        <v>2</v>
      </c>
      <c r="C28" s="37">
        <v>21</v>
      </c>
      <c r="D28" s="113" t="s">
        <v>46</v>
      </c>
      <c r="E28" s="113" t="s">
        <v>46</v>
      </c>
      <c r="F28" s="38" t="s">
        <v>33</v>
      </c>
      <c r="G28" s="131">
        <v>16</v>
      </c>
      <c r="H28" s="81"/>
      <c r="I28" s="43"/>
      <c r="J28" s="39"/>
      <c r="K28" s="40"/>
      <c r="L28" s="62" t="s">
        <v>35</v>
      </c>
      <c r="M28" s="133">
        <v>109.81333333333332</v>
      </c>
    </row>
    <row r="29" spans="1:13" ht="47.25">
      <c r="B29" s="29" t="s">
        <v>2</v>
      </c>
      <c r="C29" s="37">
        <v>22</v>
      </c>
      <c r="D29" s="111" t="s">
        <v>47</v>
      </c>
      <c r="E29" s="111" t="s">
        <v>47</v>
      </c>
      <c r="F29" s="38" t="s">
        <v>33</v>
      </c>
      <c r="G29" s="131">
        <v>16</v>
      </c>
      <c r="H29" s="81"/>
      <c r="I29" s="41"/>
      <c r="J29" s="39"/>
      <c r="K29" s="40"/>
      <c r="L29" s="62" t="s">
        <v>35</v>
      </c>
      <c r="M29" s="133">
        <v>109.81333333333332</v>
      </c>
    </row>
    <row r="30" spans="1:13" ht="47.25">
      <c r="B30" s="29" t="s">
        <v>2</v>
      </c>
      <c r="C30" s="37">
        <v>23</v>
      </c>
      <c r="D30" s="112" t="s">
        <v>184</v>
      </c>
      <c r="E30" s="112" t="s">
        <v>184</v>
      </c>
      <c r="F30" s="38" t="s">
        <v>33</v>
      </c>
      <c r="G30" s="132">
        <v>5</v>
      </c>
      <c r="H30" s="81"/>
      <c r="I30" s="41"/>
      <c r="J30" s="39"/>
      <c r="K30" s="40"/>
      <c r="L30" s="62" t="s">
        <v>35</v>
      </c>
      <c r="M30" s="133">
        <v>34.316666666666663</v>
      </c>
    </row>
    <row r="31" spans="1:13" ht="47.25">
      <c r="B31" s="29" t="s">
        <v>2</v>
      </c>
      <c r="C31" s="37">
        <v>24</v>
      </c>
      <c r="D31" s="112" t="s">
        <v>185</v>
      </c>
      <c r="E31" s="112" t="s">
        <v>185</v>
      </c>
      <c r="F31" s="38" t="s">
        <v>33</v>
      </c>
      <c r="G31" s="132">
        <v>5</v>
      </c>
      <c r="H31" s="81"/>
      <c r="I31" s="42"/>
      <c r="J31" s="39"/>
      <c r="K31" s="40"/>
      <c r="L31" s="62" t="s">
        <v>35</v>
      </c>
      <c r="M31" s="133">
        <v>34.316666666666663</v>
      </c>
    </row>
    <row r="32" spans="1:13" ht="47.25">
      <c r="B32" s="29" t="s">
        <v>2</v>
      </c>
      <c r="C32" s="37">
        <v>25</v>
      </c>
      <c r="D32" s="112" t="s">
        <v>186</v>
      </c>
      <c r="E32" s="112" t="s">
        <v>186</v>
      </c>
      <c r="F32" s="38" t="s">
        <v>33</v>
      </c>
      <c r="G32" s="132">
        <v>5</v>
      </c>
      <c r="H32" s="81"/>
      <c r="I32" s="42"/>
      <c r="J32" s="39"/>
      <c r="K32" s="40"/>
      <c r="L32" s="62" t="s">
        <v>35</v>
      </c>
      <c r="M32" s="133">
        <v>34.316666666666663</v>
      </c>
    </row>
    <row r="33" spans="2:13" ht="47.25">
      <c r="B33" s="29" t="s">
        <v>2</v>
      </c>
      <c r="C33" s="37">
        <v>26</v>
      </c>
      <c r="D33" s="112" t="s">
        <v>187</v>
      </c>
      <c r="E33" s="112" t="s">
        <v>187</v>
      </c>
      <c r="F33" s="38" t="s">
        <v>33</v>
      </c>
      <c r="G33" s="132">
        <v>5</v>
      </c>
      <c r="H33" s="81"/>
      <c r="I33" s="42"/>
      <c r="J33" s="39"/>
      <c r="K33" s="40"/>
      <c r="L33" s="62" t="s">
        <v>35</v>
      </c>
      <c r="M33" s="133">
        <v>34.316666666666663</v>
      </c>
    </row>
    <row r="34" spans="2:13" ht="47.25">
      <c r="B34" s="29" t="s">
        <v>2</v>
      </c>
      <c r="C34" s="37">
        <v>27</v>
      </c>
      <c r="D34" s="112" t="s">
        <v>188</v>
      </c>
      <c r="E34" s="112" t="s">
        <v>188</v>
      </c>
      <c r="F34" s="38" t="s">
        <v>33</v>
      </c>
      <c r="G34" s="132">
        <v>5</v>
      </c>
      <c r="H34" s="81"/>
      <c r="I34" s="42"/>
      <c r="J34" s="39"/>
      <c r="K34" s="40"/>
      <c r="L34" s="62" t="s">
        <v>35</v>
      </c>
      <c r="M34" s="133">
        <v>34.316666666666663</v>
      </c>
    </row>
    <row r="35" spans="2:13" ht="47.25">
      <c r="B35" s="29" t="s">
        <v>2</v>
      </c>
      <c r="C35" s="37">
        <v>28</v>
      </c>
      <c r="D35" s="112" t="s">
        <v>189</v>
      </c>
      <c r="E35" s="112" t="s">
        <v>189</v>
      </c>
      <c r="F35" s="38" t="s">
        <v>33</v>
      </c>
      <c r="G35" s="132">
        <v>5</v>
      </c>
      <c r="H35" s="81"/>
      <c r="I35" s="42"/>
      <c r="J35" s="39"/>
      <c r="K35" s="40"/>
      <c r="L35" s="62" t="s">
        <v>35</v>
      </c>
      <c r="M35" s="133">
        <v>39.150000000000006</v>
      </c>
    </row>
    <row r="36" spans="2:13" ht="47.25">
      <c r="B36" s="29" t="s">
        <v>2</v>
      </c>
      <c r="C36" s="37">
        <v>29</v>
      </c>
      <c r="D36" s="112" t="s">
        <v>190</v>
      </c>
      <c r="E36" s="112" t="s">
        <v>190</v>
      </c>
      <c r="F36" s="38" t="s">
        <v>33</v>
      </c>
      <c r="G36" s="132">
        <v>5</v>
      </c>
      <c r="H36" s="81"/>
      <c r="I36" s="42"/>
      <c r="J36" s="39"/>
      <c r="K36" s="40"/>
      <c r="L36" s="62" t="s">
        <v>35</v>
      </c>
      <c r="M36" s="133">
        <v>46.116666666666674</v>
      </c>
    </row>
    <row r="37" spans="2:13" ht="47.25">
      <c r="B37" s="29" t="s">
        <v>2</v>
      </c>
      <c r="C37" s="37">
        <v>30</v>
      </c>
      <c r="D37" s="112" t="s">
        <v>191</v>
      </c>
      <c r="E37" s="112" t="s">
        <v>191</v>
      </c>
      <c r="F37" s="38" t="s">
        <v>33</v>
      </c>
      <c r="G37" s="132">
        <v>5</v>
      </c>
      <c r="H37" s="81"/>
      <c r="I37" s="42"/>
      <c r="J37" s="39"/>
      <c r="K37" s="40"/>
      <c r="L37" s="62" t="s">
        <v>35</v>
      </c>
      <c r="M37" s="133">
        <v>38.41389473684211</v>
      </c>
    </row>
    <row r="38" spans="2:13" ht="47.25">
      <c r="B38" s="29" t="s">
        <v>2</v>
      </c>
      <c r="C38" s="37">
        <v>31</v>
      </c>
      <c r="D38" s="112" t="s">
        <v>192</v>
      </c>
      <c r="E38" s="112" t="s">
        <v>192</v>
      </c>
      <c r="F38" s="38" t="s">
        <v>33</v>
      </c>
      <c r="G38" s="132">
        <v>5</v>
      </c>
      <c r="H38" s="81"/>
      <c r="I38" s="42"/>
      <c r="J38" s="39"/>
      <c r="K38" s="40"/>
      <c r="L38" s="62" t="s">
        <v>35</v>
      </c>
      <c r="M38" s="133">
        <v>34.633333333333326</v>
      </c>
    </row>
    <row r="39" spans="2:13" ht="47.25">
      <c r="B39" s="29" t="s">
        <v>2</v>
      </c>
      <c r="C39" s="37">
        <v>32</v>
      </c>
      <c r="D39" s="112" t="s">
        <v>193</v>
      </c>
      <c r="E39" s="112" t="s">
        <v>193</v>
      </c>
      <c r="F39" s="38" t="s">
        <v>33</v>
      </c>
      <c r="G39" s="132">
        <v>5</v>
      </c>
      <c r="H39" s="81"/>
      <c r="I39" s="42"/>
      <c r="J39" s="39"/>
      <c r="K39" s="40"/>
      <c r="L39" s="62" t="s">
        <v>35</v>
      </c>
      <c r="M39" s="133">
        <v>34.633333333333326</v>
      </c>
    </row>
    <row r="40" spans="2:13" ht="47.25">
      <c r="B40" s="29" t="s">
        <v>2</v>
      </c>
      <c r="C40" s="37">
        <v>33</v>
      </c>
      <c r="D40" s="112" t="s">
        <v>194</v>
      </c>
      <c r="E40" s="112" t="s">
        <v>194</v>
      </c>
      <c r="F40" s="44" t="s">
        <v>33</v>
      </c>
      <c r="G40" s="132">
        <v>5</v>
      </c>
      <c r="H40" s="81"/>
      <c r="I40" s="42"/>
      <c r="J40" s="39"/>
      <c r="K40" s="40"/>
      <c r="L40" s="62" t="s">
        <v>35</v>
      </c>
      <c r="M40" s="133">
        <v>34.633333333333326</v>
      </c>
    </row>
    <row r="41" spans="2:13" ht="47.25">
      <c r="B41" s="29" t="s">
        <v>2</v>
      </c>
      <c r="C41" s="37">
        <v>34</v>
      </c>
      <c r="D41" s="112" t="s">
        <v>195</v>
      </c>
      <c r="E41" s="112" t="s">
        <v>195</v>
      </c>
      <c r="F41" s="44" t="s">
        <v>33</v>
      </c>
      <c r="G41" s="132">
        <v>5</v>
      </c>
      <c r="H41" s="81"/>
      <c r="I41" s="42"/>
      <c r="J41" s="39"/>
      <c r="K41" s="40"/>
      <c r="L41" s="62" t="s">
        <v>35</v>
      </c>
      <c r="M41" s="133">
        <v>34.633333333333326</v>
      </c>
    </row>
    <row r="42" spans="2:13" ht="47.25">
      <c r="B42" s="29" t="s">
        <v>2</v>
      </c>
      <c r="C42" s="37">
        <v>35</v>
      </c>
      <c r="D42" s="112" t="s">
        <v>196</v>
      </c>
      <c r="E42" s="112" t="s">
        <v>196</v>
      </c>
      <c r="F42" s="44" t="s">
        <v>33</v>
      </c>
      <c r="G42" s="132">
        <v>5</v>
      </c>
      <c r="H42" s="81"/>
      <c r="I42" s="42"/>
      <c r="J42" s="39"/>
      <c r="K42" s="40"/>
      <c r="L42" s="62" t="s">
        <v>35</v>
      </c>
      <c r="M42" s="133">
        <v>34.633333333333333</v>
      </c>
    </row>
    <row r="43" spans="2:13" ht="47.25">
      <c r="B43" s="29" t="s">
        <v>2</v>
      </c>
      <c r="C43" s="37">
        <v>36</v>
      </c>
      <c r="D43" s="112" t="s">
        <v>197</v>
      </c>
      <c r="E43" s="112" t="s">
        <v>197</v>
      </c>
      <c r="F43" s="44" t="s">
        <v>33</v>
      </c>
      <c r="G43" s="132">
        <v>5</v>
      </c>
      <c r="H43" s="81"/>
      <c r="I43" s="42"/>
      <c r="J43" s="39"/>
      <c r="K43" s="40"/>
      <c r="L43" s="62" t="s">
        <v>35</v>
      </c>
      <c r="M43" s="133">
        <v>34.63333333333334</v>
      </c>
    </row>
    <row r="44" spans="2:13" ht="47.25">
      <c r="B44" s="29" t="s">
        <v>2</v>
      </c>
      <c r="C44" s="37">
        <v>37</v>
      </c>
      <c r="D44" s="112" t="s">
        <v>48</v>
      </c>
      <c r="E44" s="112" t="s">
        <v>48</v>
      </c>
      <c r="F44" s="44" t="s">
        <v>33</v>
      </c>
      <c r="G44" s="132">
        <v>5</v>
      </c>
      <c r="H44" s="81"/>
      <c r="I44" s="42"/>
      <c r="J44" s="39"/>
      <c r="K44" s="40"/>
      <c r="L44" s="62" t="s">
        <v>35</v>
      </c>
      <c r="M44" s="133">
        <v>34.633333333333333</v>
      </c>
    </row>
    <row r="45" spans="2:13" ht="47.25">
      <c r="B45" s="29" t="s">
        <v>2</v>
      </c>
      <c r="C45" s="37">
        <v>38</v>
      </c>
      <c r="D45" s="112" t="s">
        <v>198</v>
      </c>
      <c r="E45" s="112" t="s">
        <v>198</v>
      </c>
      <c r="F45" s="44" t="s">
        <v>33</v>
      </c>
      <c r="G45" s="132">
        <v>5</v>
      </c>
      <c r="H45" s="81"/>
      <c r="I45" s="42"/>
      <c r="J45" s="39"/>
      <c r="K45" s="40"/>
      <c r="L45" s="62" t="s">
        <v>35</v>
      </c>
      <c r="M45" s="133">
        <v>34.633333333333333</v>
      </c>
    </row>
    <row r="46" spans="2:13" ht="47.25">
      <c r="B46" s="29" t="s">
        <v>2</v>
      </c>
      <c r="C46" s="37">
        <v>39</v>
      </c>
      <c r="D46" s="112" t="s">
        <v>199</v>
      </c>
      <c r="E46" s="112" t="s">
        <v>199</v>
      </c>
      <c r="F46" s="44" t="s">
        <v>33</v>
      </c>
      <c r="G46" s="132">
        <v>5</v>
      </c>
      <c r="H46" s="81"/>
      <c r="I46" s="42"/>
      <c r="J46" s="39"/>
      <c r="K46" s="40"/>
      <c r="L46" s="62" t="s">
        <v>35</v>
      </c>
      <c r="M46" s="133">
        <v>34.633333333333326</v>
      </c>
    </row>
    <row r="47" spans="2:13" ht="47.25">
      <c r="B47" s="29" t="s">
        <v>2</v>
      </c>
      <c r="C47" s="37">
        <v>40</v>
      </c>
      <c r="D47" s="113" t="s">
        <v>49</v>
      </c>
      <c r="E47" s="113" t="s">
        <v>49</v>
      </c>
      <c r="F47" s="44" t="s">
        <v>33</v>
      </c>
      <c r="G47" s="131">
        <v>24</v>
      </c>
      <c r="H47" s="81"/>
      <c r="I47" s="42"/>
      <c r="J47" s="39"/>
      <c r="K47" s="40"/>
      <c r="L47" s="62" t="s">
        <v>35</v>
      </c>
      <c r="M47" s="133">
        <v>165.51999999999998</v>
      </c>
    </row>
    <row r="48" spans="2:13" ht="47.25">
      <c r="B48" s="29" t="s">
        <v>2</v>
      </c>
      <c r="C48" s="37">
        <v>41</v>
      </c>
      <c r="D48" s="111" t="s">
        <v>50</v>
      </c>
      <c r="E48" s="111" t="s">
        <v>50</v>
      </c>
      <c r="F48" s="44" t="s">
        <v>33</v>
      </c>
      <c r="G48" s="131">
        <v>24</v>
      </c>
      <c r="H48" s="81"/>
      <c r="I48" s="42"/>
      <c r="J48" s="39"/>
      <c r="K48" s="40"/>
      <c r="L48" s="62" t="s">
        <v>35</v>
      </c>
      <c r="M48" s="133">
        <v>165.51999999999998</v>
      </c>
    </row>
    <row r="49" spans="2:13" ht="47.25">
      <c r="B49" s="29" t="s">
        <v>2</v>
      </c>
      <c r="C49" s="37">
        <v>42</v>
      </c>
      <c r="D49" s="111" t="s">
        <v>51</v>
      </c>
      <c r="E49" s="111" t="s">
        <v>51</v>
      </c>
      <c r="F49" s="44" t="s">
        <v>33</v>
      </c>
      <c r="G49" s="131">
        <v>16</v>
      </c>
      <c r="H49" s="81"/>
      <c r="I49" s="42"/>
      <c r="J49" s="39"/>
      <c r="K49" s="40"/>
      <c r="L49" s="62" t="s">
        <v>35</v>
      </c>
      <c r="M49" s="133">
        <v>138.56</v>
      </c>
    </row>
    <row r="50" spans="2:13" ht="47.25">
      <c r="B50" s="29" t="s">
        <v>2</v>
      </c>
      <c r="C50" s="37">
        <v>43</v>
      </c>
      <c r="D50" s="111" t="s">
        <v>52</v>
      </c>
      <c r="E50" s="111" t="s">
        <v>52</v>
      </c>
      <c r="F50" s="38" t="s">
        <v>33</v>
      </c>
      <c r="G50" s="131">
        <v>1</v>
      </c>
      <c r="H50" s="81"/>
      <c r="I50" s="45"/>
      <c r="J50" s="39"/>
      <c r="K50" s="40"/>
      <c r="L50" s="62" t="s">
        <v>35</v>
      </c>
      <c r="M50" s="133">
        <v>1179.1666666666667</v>
      </c>
    </row>
    <row r="51" spans="2:13" ht="47.25">
      <c r="B51" s="29" t="s">
        <v>2</v>
      </c>
      <c r="C51" s="37">
        <v>44</v>
      </c>
      <c r="D51" s="113" t="s">
        <v>53</v>
      </c>
      <c r="E51" s="113" t="s">
        <v>53</v>
      </c>
      <c r="F51" s="44" t="s">
        <v>33</v>
      </c>
      <c r="G51" s="131">
        <v>800</v>
      </c>
      <c r="H51" s="81"/>
      <c r="I51" s="42"/>
      <c r="J51" s="39"/>
      <c r="K51" s="40"/>
      <c r="L51" s="62" t="s">
        <v>35</v>
      </c>
      <c r="M51" s="133">
        <v>360</v>
      </c>
    </row>
    <row r="52" spans="2:13" ht="47.25">
      <c r="B52" s="29" t="s">
        <v>2</v>
      </c>
      <c r="C52" s="37">
        <v>45</v>
      </c>
      <c r="D52" s="118" t="s">
        <v>200</v>
      </c>
      <c r="E52" s="118" t="s">
        <v>200</v>
      </c>
      <c r="F52" s="44" t="s">
        <v>33</v>
      </c>
      <c r="G52" s="131">
        <f>34400-800+1700</f>
        <v>35300</v>
      </c>
      <c r="H52" s="81"/>
      <c r="I52" s="42"/>
      <c r="J52" s="39"/>
      <c r="K52" s="40"/>
      <c r="L52" s="62" t="s">
        <v>35</v>
      </c>
      <c r="M52" s="133">
        <v>10590</v>
      </c>
    </row>
    <row r="53" spans="2:13" ht="47.25">
      <c r="B53" s="29" t="s">
        <v>2</v>
      </c>
      <c r="C53" s="37">
        <v>46</v>
      </c>
      <c r="D53" s="118" t="s">
        <v>202</v>
      </c>
      <c r="E53" s="118" t="s">
        <v>202</v>
      </c>
      <c r="F53" s="40" t="s">
        <v>33</v>
      </c>
      <c r="G53" s="131">
        <f>5616-880</f>
        <v>4736</v>
      </c>
      <c r="H53" s="81"/>
      <c r="I53" s="46"/>
      <c r="J53" s="39"/>
      <c r="K53" s="40"/>
      <c r="L53" s="62" t="s">
        <v>35</v>
      </c>
      <c r="M53" s="133">
        <v>1420.8</v>
      </c>
    </row>
    <row r="54" spans="2:13" ht="47.25">
      <c r="B54" s="29" t="s">
        <v>2</v>
      </c>
      <c r="C54" s="37">
        <v>47</v>
      </c>
      <c r="D54" s="111" t="s">
        <v>54</v>
      </c>
      <c r="E54" s="111" t="s">
        <v>54</v>
      </c>
      <c r="F54" s="38" t="s">
        <v>33</v>
      </c>
      <c r="G54" s="131">
        <v>480</v>
      </c>
      <c r="H54" s="81"/>
      <c r="I54" s="39"/>
      <c r="J54" s="39"/>
      <c r="K54" s="40"/>
      <c r="L54" s="62" t="s">
        <v>35</v>
      </c>
      <c r="M54" s="133">
        <v>800</v>
      </c>
    </row>
    <row r="55" spans="2:13" ht="47.25">
      <c r="B55" s="29" t="s">
        <v>2</v>
      </c>
      <c r="C55" s="37">
        <v>48</v>
      </c>
      <c r="D55" s="113" t="s">
        <v>55</v>
      </c>
      <c r="E55" s="113" t="s">
        <v>55</v>
      </c>
      <c r="F55" s="40" t="s">
        <v>33</v>
      </c>
      <c r="G55" s="131">
        <v>560</v>
      </c>
      <c r="H55" s="81"/>
      <c r="I55" s="39"/>
      <c r="J55" s="39"/>
      <c r="K55" s="40"/>
      <c r="L55" s="62" t="s">
        <v>35</v>
      </c>
      <c r="M55" s="133">
        <v>4907</v>
      </c>
    </row>
    <row r="56" spans="2:13" ht="47.25">
      <c r="B56" s="29" t="s">
        <v>2</v>
      </c>
      <c r="C56" s="37">
        <v>49</v>
      </c>
      <c r="D56" s="118" t="s">
        <v>204</v>
      </c>
      <c r="E56" s="118" t="s">
        <v>204</v>
      </c>
      <c r="F56" s="40" t="s">
        <v>33</v>
      </c>
      <c r="G56" s="131">
        <v>40</v>
      </c>
      <c r="H56" s="81"/>
      <c r="I56" s="39"/>
      <c r="J56" s="39"/>
      <c r="K56" s="40"/>
      <c r="L56" s="62" t="s">
        <v>35</v>
      </c>
      <c r="M56" s="133">
        <v>12100</v>
      </c>
    </row>
    <row r="57" spans="2:13" ht="47.25">
      <c r="B57" s="29" t="s">
        <v>2</v>
      </c>
      <c r="C57" s="37">
        <v>50</v>
      </c>
      <c r="D57" s="113" t="s">
        <v>56</v>
      </c>
      <c r="E57" s="113" t="s">
        <v>56</v>
      </c>
      <c r="F57" s="38" t="s">
        <v>33</v>
      </c>
      <c r="G57" s="131">
        <v>80</v>
      </c>
      <c r="H57" s="81"/>
      <c r="I57" s="46"/>
      <c r="J57" s="39"/>
      <c r="K57" s="40"/>
      <c r="L57" s="62" t="s">
        <v>35</v>
      </c>
      <c r="M57" s="133">
        <v>23432.799999999996</v>
      </c>
    </row>
    <row r="58" spans="2:13" ht="47.25">
      <c r="B58" s="29" t="s">
        <v>2</v>
      </c>
      <c r="C58" s="37">
        <v>51</v>
      </c>
      <c r="D58" s="118" t="s">
        <v>206</v>
      </c>
      <c r="E58" s="118" t="s">
        <v>206</v>
      </c>
      <c r="F58" s="38" t="s">
        <v>33</v>
      </c>
      <c r="G58" s="131">
        <f>1812-30-80-56-60+184</f>
        <v>1770</v>
      </c>
      <c r="H58" s="81"/>
      <c r="I58" s="39"/>
      <c r="J58" s="39"/>
      <c r="K58" s="40"/>
      <c r="L58" s="62" t="s">
        <v>35</v>
      </c>
      <c r="M58" s="133">
        <v>51071.58</v>
      </c>
    </row>
    <row r="59" spans="2:13" ht="47.25">
      <c r="B59" s="29" t="s">
        <v>2</v>
      </c>
      <c r="C59" s="37">
        <v>52</v>
      </c>
      <c r="D59" s="118" t="s">
        <v>208</v>
      </c>
      <c r="E59" s="118" t="s">
        <v>208</v>
      </c>
      <c r="F59" s="47" t="s">
        <v>33</v>
      </c>
      <c r="G59" s="131">
        <f>44912-824+1360-2500</f>
        <v>42948</v>
      </c>
      <c r="H59" s="81"/>
      <c r="I59" s="39"/>
      <c r="J59" s="39"/>
      <c r="K59" s="40"/>
      <c r="L59" s="62" t="s">
        <v>35</v>
      </c>
      <c r="M59" s="133">
        <v>170002.49744994656</v>
      </c>
    </row>
    <row r="60" spans="2:13" ht="47.25">
      <c r="B60" s="29" t="s">
        <v>2</v>
      </c>
      <c r="C60" s="37">
        <v>53</v>
      </c>
      <c r="D60" s="118" t="s">
        <v>210</v>
      </c>
      <c r="E60" s="118" t="s">
        <v>210</v>
      </c>
      <c r="F60" s="47" t="s">
        <v>33</v>
      </c>
      <c r="G60" s="131">
        <f>110+3</f>
        <v>113</v>
      </c>
      <c r="H60" s="81"/>
      <c r="I60" s="39"/>
      <c r="J60" s="39"/>
      <c r="K60" s="40"/>
      <c r="L60" s="62" t="s">
        <v>35</v>
      </c>
      <c r="M60" s="133">
        <v>23843</v>
      </c>
    </row>
    <row r="61" spans="2:13" ht="47.25">
      <c r="B61" s="29" t="s">
        <v>2</v>
      </c>
      <c r="C61" s="37">
        <v>54</v>
      </c>
      <c r="D61" s="118" t="s">
        <v>212</v>
      </c>
      <c r="E61" s="118" t="s">
        <v>212</v>
      </c>
      <c r="F61" s="47" t="s">
        <v>33</v>
      </c>
      <c r="G61" s="131">
        <f>1500+1500</f>
        <v>3000</v>
      </c>
      <c r="H61" s="81"/>
      <c r="I61" s="39"/>
      <c r="J61" s="39"/>
      <c r="K61" s="40"/>
      <c r="L61" s="62" t="s">
        <v>35</v>
      </c>
      <c r="M61" s="133">
        <v>869.99999999999989</v>
      </c>
    </row>
    <row r="62" spans="2:13" ht="47.25">
      <c r="B62" s="29" t="s">
        <v>2</v>
      </c>
      <c r="C62" s="37">
        <v>55</v>
      </c>
      <c r="D62" s="118" t="s">
        <v>214</v>
      </c>
      <c r="E62" s="118" t="s">
        <v>214</v>
      </c>
      <c r="F62" s="40" t="s">
        <v>33</v>
      </c>
      <c r="G62" s="131">
        <f>44-20</f>
        <v>24</v>
      </c>
      <c r="H62" s="81"/>
      <c r="I62" s="46"/>
      <c r="J62" s="39"/>
      <c r="K62" s="40"/>
      <c r="L62" s="62" t="s">
        <v>35</v>
      </c>
      <c r="M62" s="133">
        <v>31080</v>
      </c>
    </row>
    <row r="63" spans="2:13" ht="47.25">
      <c r="B63" s="29" t="s">
        <v>2</v>
      </c>
      <c r="C63" s="37">
        <v>56</v>
      </c>
      <c r="D63" s="118" t="s">
        <v>216</v>
      </c>
      <c r="E63" s="118" t="s">
        <v>216</v>
      </c>
      <c r="F63" s="47" t="s">
        <v>33</v>
      </c>
      <c r="G63" s="131">
        <f>16-8</f>
        <v>8</v>
      </c>
      <c r="H63" s="81"/>
      <c r="I63" s="39"/>
      <c r="J63" s="39"/>
      <c r="K63" s="40"/>
      <c r="L63" s="62" t="s">
        <v>35</v>
      </c>
      <c r="M63" s="133">
        <v>16560</v>
      </c>
    </row>
    <row r="64" spans="2:13" ht="47.25">
      <c r="B64" s="29" t="s">
        <v>2</v>
      </c>
      <c r="C64" s="37">
        <v>57</v>
      </c>
      <c r="D64" s="118" t="s">
        <v>218</v>
      </c>
      <c r="E64" s="118" t="s">
        <v>218</v>
      </c>
      <c r="F64" s="47" t="s">
        <v>33</v>
      </c>
      <c r="G64" s="131">
        <f>7-4</f>
        <v>3</v>
      </c>
      <c r="H64" s="81"/>
      <c r="I64" s="39"/>
      <c r="J64" s="39"/>
      <c r="K64" s="40"/>
      <c r="L64" s="62" t="s">
        <v>35</v>
      </c>
      <c r="M64" s="133">
        <v>6360</v>
      </c>
    </row>
    <row r="65" spans="2:13" ht="47.25">
      <c r="B65" s="29" t="s">
        <v>2</v>
      </c>
      <c r="C65" s="37">
        <v>58</v>
      </c>
      <c r="D65" s="120" t="s">
        <v>220</v>
      </c>
      <c r="E65" s="120" t="s">
        <v>220</v>
      </c>
      <c r="F65" s="47" t="s">
        <v>33</v>
      </c>
      <c r="G65" s="131">
        <v>24</v>
      </c>
      <c r="H65" s="81"/>
      <c r="I65" s="39"/>
      <c r="J65" s="39"/>
      <c r="K65" s="40"/>
      <c r="L65" s="62" t="s">
        <v>35</v>
      </c>
      <c r="M65" s="133">
        <v>1000</v>
      </c>
    </row>
    <row r="66" spans="2:13" ht="47.25">
      <c r="B66" s="29" t="s">
        <v>2</v>
      </c>
      <c r="C66" s="37">
        <v>59</v>
      </c>
      <c r="D66" s="118" t="s">
        <v>222</v>
      </c>
      <c r="E66" s="118" t="s">
        <v>222</v>
      </c>
      <c r="F66" s="47" t="s">
        <v>33</v>
      </c>
      <c r="G66" s="131">
        <f>9216-480+76-260+100</f>
        <v>8652</v>
      </c>
      <c r="H66" s="81"/>
      <c r="I66" s="39"/>
      <c r="J66" s="39"/>
      <c r="K66" s="40"/>
      <c r="L66" s="62" t="s">
        <v>35</v>
      </c>
      <c r="M66" s="133">
        <v>31724</v>
      </c>
    </row>
    <row r="67" spans="2:13" ht="47.25">
      <c r="B67" s="29" t="s">
        <v>2</v>
      </c>
      <c r="C67" s="37">
        <v>60</v>
      </c>
      <c r="D67" s="121" t="s">
        <v>224</v>
      </c>
      <c r="E67" s="121" t="s">
        <v>224</v>
      </c>
      <c r="F67" s="47" t="s">
        <v>33</v>
      </c>
      <c r="G67" s="132">
        <v>100</v>
      </c>
      <c r="H67" s="81"/>
      <c r="I67" s="39"/>
      <c r="J67" s="39"/>
      <c r="K67" s="40"/>
      <c r="L67" s="62" t="s">
        <v>35</v>
      </c>
      <c r="M67" s="133">
        <v>366.66666666666663</v>
      </c>
    </row>
    <row r="68" spans="2:13" ht="47.25">
      <c r="B68" s="29" t="s">
        <v>2</v>
      </c>
      <c r="C68" s="37">
        <v>61</v>
      </c>
      <c r="D68" s="118" t="s">
        <v>226</v>
      </c>
      <c r="E68" s="118" t="s">
        <v>226</v>
      </c>
      <c r="F68" s="40" t="s">
        <v>33</v>
      </c>
      <c r="G68" s="131">
        <f>63120-9000-1600+700-2100-80-8000</f>
        <v>43040</v>
      </c>
      <c r="H68" s="81"/>
      <c r="I68" s="46"/>
      <c r="J68" s="39"/>
      <c r="K68" s="40"/>
      <c r="L68" s="62" t="s">
        <v>35</v>
      </c>
      <c r="M68" s="133">
        <v>159248</v>
      </c>
    </row>
    <row r="69" spans="2:13" ht="47.25">
      <c r="B69" s="29" t="s">
        <v>2</v>
      </c>
      <c r="C69" s="37">
        <v>62</v>
      </c>
      <c r="D69" s="118" t="s">
        <v>228</v>
      </c>
      <c r="E69" s="118" t="s">
        <v>228</v>
      </c>
      <c r="F69" s="40" t="s">
        <v>33</v>
      </c>
      <c r="G69" s="131">
        <f>34736-256+100-7000-80</f>
        <v>27500</v>
      </c>
      <c r="H69" s="81"/>
      <c r="I69" s="46"/>
      <c r="J69" s="39"/>
      <c r="K69" s="40"/>
      <c r="L69" s="62" t="s">
        <v>35</v>
      </c>
      <c r="M69" s="133">
        <v>132000</v>
      </c>
    </row>
    <row r="70" spans="2:13" ht="47.25">
      <c r="B70" s="29" t="s">
        <v>2</v>
      </c>
      <c r="C70" s="37">
        <v>63</v>
      </c>
      <c r="D70" s="118" t="s">
        <v>230</v>
      </c>
      <c r="E70" s="118" t="s">
        <v>230</v>
      </c>
      <c r="F70" s="44" t="s">
        <v>33</v>
      </c>
      <c r="G70" s="131">
        <f>3200+800</f>
        <v>4000</v>
      </c>
      <c r="H70" s="81"/>
      <c r="I70" s="45"/>
      <c r="J70" s="39"/>
      <c r="K70" s="40"/>
      <c r="L70" s="62" t="s">
        <v>35</v>
      </c>
      <c r="M70" s="133">
        <v>6666.67</v>
      </c>
    </row>
    <row r="71" spans="2:13" ht="47.25">
      <c r="B71" s="29" t="s">
        <v>2</v>
      </c>
      <c r="C71" s="37">
        <v>64</v>
      </c>
      <c r="D71" s="120" t="s">
        <v>232</v>
      </c>
      <c r="E71" s="120" t="s">
        <v>232</v>
      </c>
      <c r="F71" s="40" t="s">
        <v>33</v>
      </c>
      <c r="G71" s="131">
        <f>3200+800</f>
        <v>4000</v>
      </c>
      <c r="H71" s="81"/>
      <c r="I71" s="45"/>
      <c r="J71" s="39"/>
      <c r="K71" s="40"/>
      <c r="L71" s="62" t="s">
        <v>35</v>
      </c>
      <c r="M71" s="133">
        <v>6666.67</v>
      </c>
    </row>
    <row r="72" spans="2:13" ht="47.25">
      <c r="B72" s="29" t="s">
        <v>2</v>
      </c>
      <c r="C72" s="37">
        <v>65</v>
      </c>
      <c r="D72" s="113" t="s">
        <v>57</v>
      </c>
      <c r="E72" s="113" t="s">
        <v>57</v>
      </c>
      <c r="F72" s="44" t="s">
        <v>33</v>
      </c>
      <c r="G72" s="131">
        <v>8000</v>
      </c>
      <c r="H72" s="81"/>
      <c r="I72" s="43"/>
      <c r="J72" s="39"/>
      <c r="K72" s="40"/>
      <c r="L72" s="62" t="s">
        <v>35</v>
      </c>
      <c r="M72" s="133">
        <v>666.66666666666674</v>
      </c>
    </row>
    <row r="73" spans="2:13" ht="47.25">
      <c r="B73" s="29" t="s">
        <v>2</v>
      </c>
      <c r="C73" s="37">
        <v>66</v>
      </c>
      <c r="D73" s="111" t="s">
        <v>58</v>
      </c>
      <c r="E73" s="111" t="s">
        <v>58</v>
      </c>
      <c r="F73" s="44" t="s">
        <v>33</v>
      </c>
      <c r="G73" s="131">
        <v>40</v>
      </c>
      <c r="H73" s="81"/>
      <c r="I73" s="43"/>
      <c r="J73" s="39"/>
      <c r="K73" s="40"/>
      <c r="L73" s="62" t="s">
        <v>35</v>
      </c>
      <c r="M73" s="133">
        <v>1054.6685199999997</v>
      </c>
    </row>
    <row r="74" spans="2:13" ht="47.25">
      <c r="B74" s="29" t="s">
        <v>2</v>
      </c>
      <c r="C74" s="37">
        <v>67</v>
      </c>
      <c r="D74" s="113" t="s">
        <v>234</v>
      </c>
      <c r="E74" s="113" t="s">
        <v>234</v>
      </c>
      <c r="F74" s="44" t="s">
        <v>33</v>
      </c>
      <c r="G74" s="131">
        <f>3776-480+136</f>
        <v>3432</v>
      </c>
      <c r="H74" s="81"/>
      <c r="I74" s="42"/>
      <c r="J74" s="39"/>
      <c r="K74" s="40"/>
      <c r="L74" s="62" t="s">
        <v>35</v>
      </c>
      <c r="M74" s="133">
        <v>32432.399999999998</v>
      </c>
    </row>
    <row r="75" spans="2:13" ht="47.25">
      <c r="B75" s="29" t="s">
        <v>2</v>
      </c>
      <c r="C75" s="37">
        <v>68</v>
      </c>
      <c r="D75" s="118" t="s">
        <v>235</v>
      </c>
      <c r="E75" s="118" t="s">
        <v>235</v>
      </c>
      <c r="F75" s="44" t="s">
        <v>33</v>
      </c>
      <c r="G75" s="131">
        <f>23144-80-180-1200-330-380-192+10</f>
        <v>20792</v>
      </c>
      <c r="H75" s="81"/>
      <c r="I75" s="42"/>
      <c r="J75" s="39"/>
      <c r="K75" s="40"/>
      <c r="L75" s="62" t="s">
        <v>35</v>
      </c>
      <c r="M75" s="133">
        <v>43469.143729001036</v>
      </c>
    </row>
    <row r="76" spans="2:13" ht="47.25">
      <c r="B76" s="29" t="s">
        <v>2</v>
      </c>
      <c r="C76" s="37">
        <v>69</v>
      </c>
      <c r="D76" s="118" t="s">
        <v>237</v>
      </c>
      <c r="E76" s="118" t="s">
        <v>237</v>
      </c>
      <c r="F76" s="48" t="s">
        <v>33</v>
      </c>
      <c r="G76" s="131">
        <f>3680-80-40-80-400</f>
        <v>3080</v>
      </c>
      <c r="H76" s="81"/>
      <c r="I76" s="45"/>
      <c r="J76" s="39"/>
      <c r="K76" s="40"/>
      <c r="L76" s="62" t="s">
        <v>35</v>
      </c>
      <c r="M76" s="133">
        <v>5544.0000000000009</v>
      </c>
    </row>
    <row r="77" spans="2:13" ht="47.25">
      <c r="B77" s="29" t="s">
        <v>2</v>
      </c>
      <c r="C77" s="37">
        <v>70</v>
      </c>
      <c r="D77" s="118" t="s">
        <v>239</v>
      </c>
      <c r="E77" s="118" t="s">
        <v>239</v>
      </c>
      <c r="F77" s="48" t="s">
        <v>33</v>
      </c>
      <c r="G77" s="131">
        <f>15004-80-16-160+940-1380-56</f>
        <v>14252</v>
      </c>
      <c r="H77" s="81"/>
      <c r="I77" s="45"/>
      <c r="J77" s="39"/>
      <c r="K77" s="40"/>
      <c r="L77" s="62" t="s">
        <v>35</v>
      </c>
      <c r="M77" s="133">
        <v>17316.183799520128</v>
      </c>
    </row>
    <row r="78" spans="2:13" ht="47.25">
      <c r="B78" s="29" t="s">
        <v>2</v>
      </c>
      <c r="C78" s="37">
        <v>71</v>
      </c>
      <c r="D78" s="118" t="s">
        <v>241</v>
      </c>
      <c r="E78" s="118" t="s">
        <v>241</v>
      </c>
      <c r="F78" s="48" t="s">
        <v>33</v>
      </c>
      <c r="G78" s="131">
        <f>28936-80-80-408+870-1520-400-16</f>
        <v>27302</v>
      </c>
      <c r="H78" s="81"/>
      <c r="I78" s="45"/>
      <c r="J78" s="39"/>
      <c r="K78" s="40"/>
      <c r="L78" s="62" t="s">
        <v>35</v>
      </c>
      <c r="M78" s="133">
        <v>54699.55586773203</v>
      </c>
    </row>
    <row r="79" spans="2:13" ht="47.25">
      <c r="B79" s="29" t="s">
        <v>2</v>
      </c>
      <c r="C79" s="37">
        <v>72</v>
      </c>
      <c r="D79" s="118" t="s">
        <v>243</v>
      </c>
      <c r="E79" s="118" t="s">
        <v>243</v>
      </c>
      <c r="F79" s="40" t="s">
        <v>33</v>
      </c>
      <c r="G79" s="131">
        <v>736</v>
      </c>
      <c r="H79" s="81"/>
      <c r="I79" s="46"/>
      <c r="J79" s="39"/>
      <c r="K79" s="40"/>
      <c r="L79" s="62" t="s">
        <v>35</v>
      </c>
      <c r="M79" s="133">
        <v>33028</v>
      </c>
    </row>
    <row r="80" spans="2:13" ht="47.25">
      <c r="B80" s="29" t="s">
        <v>2</v>
      </c>
      <c r="C80" s="37">
        <v>73</v>
      </c>
      <c r="D80" s="118" t="s">
        <v>245</v>
      </c>
      <c r="E80" s="118" t="s">
        <v>245</v>
      </c>
      <c r="F80" s="40" t="s">
        <v>33</v>
      </c>
      <c r="G80" s="131">
        <v>944</v>
      </c>
      <c r="H80" s="81"/>
      <c r="I80" s="46"/>
      <c r="J80" s="39"/>
      <c r="K80" s="40"/>
      <c r="L80" s="62" t="s">
        <v>35</v>
      </c>
      <c r="M80" s="133">
        <v>42362</v>
      </c>
    </row>
    <row r="81" spans="2:13" ht="47.25">
      <c r="B81" s="29" t="s">
        <v>2</v>
      </c>
      <c r="C81" s="37">
        <v>74</v>
      </c>
      <c r="D81" s="118" t="s">
        <v>247</v>
      </c>
      <c r="E81" s="118" t="s">
        <v>247</v>
      </c>
      <c r="F81" s="40" t="s">
        <v>33</v>
      </c>
      <c r="G81" s="131">
        <f>1112+120+2</f>
        <v>1234</v>
      </c>
      <c r="H81" s="81"/>
      <c r="I81" s="46"/>
      <c r="J81" s="39"/>
      <c r="K81" s="40"/>
      <c r="L81" s="62" t="s">
        <v>35</v>
      </c>
      <c r="M81" s="133">
        <v>55375.75</v>
      </c>
    </row>
    <row r="82" spans="2:13" ht="47.25">
      <c r="B82" s="29" t="s">
        <v>2</v>
      </c>
      <c r="C82" s="37">
        <v>75</v>
      </c>
      <c r="D82" s="118" t="s">
        <v>249</v>
      </c>
      <c r="E82" s="118" t="s">
        <v>249</v>
      </c>
      <c r="F82" s="38" t="s">
        <v>33</v>
      </c>
      <c r="G82" s="131">
        <f>1040-80+2</f>
        <v>962</v>
      </c>
      <c r="H82" s="81"/>
      <c r="I82" s="39"/>
      <c r="J82" s="39"/>
      <c r="K82" s="40"/>
      <c r="L82" s="62" t="s">
        <v>35</v>
      </c>
      <c r="M82" s="133">
        <v>45214</v>
      </c>
    </row>
    <row r="83" spans="2:13" ht="47.25">
      <c r="B83" s="29" t="s">
        <v>2</v>
      </c>
      <c r="C83" s="37">
        <v>76</v>
      </c>
      <c r="D83" s="118" t="s">
        <v>251</v>
      </c>
      <c r="E83" s="118" t="s">
        <v>251</v>
      </c>
      <c r="F83" s="38" t="s">
        <v>33</v>
      </c>
      <c r="G83" s="131">
        <f>472+2</f>
        <v>474</v>
      </c>
      <c r="H83" s="81"/>
      <c r="I83" s="39"/>
      <c r="J83" s="39"/>
      <c r="K83" s="40"/>
      <c r="L83" s="62" t="s">
        <v>35</v>
      </c>
      <c r="M83" s="133">
        <v>22278</v>
      </c>
    </row>
    <row r="84" spans="2:13" ht="47.25">
      <c r="B84" s="29" t="s">
        <v>2</v>
      </c>
      <c r="C84" s="37">
        <v>77</v>
      </c>
      <c r="D84" s="118" t="s">
        <v>253</v>
      </c>
      <c r="E84" s="118" t="s">
        <v>253</v>
      </c>
      <c r="F84" s="38" t="s">
        <v>33</v>
      </c>
      <c r="G84" s="131">
        <f>408-64</f>
        <v>344</v>
      </c>
      <c r="H84" s="81"/>
      <c r="I84" s="42"/>
      <c r="J84" s="39"/>
      <c r="K84" s="40"/>
      <c r="L84" s="62" t="s">
        <v>35</v>
      </c>
      <c r="M84" s="133">
        <v>16168</v>
      </c>
    </row>
    <row r="85" spans="2:13" ht="47.25">
      <c r="B85" s="29" t="s">
        <v>2</v>
      </c>
      <c r="C85" s="37">
        <v>78</v>
      </c>
      <c r="D85" s="118" t="s">
        <v>255</v>
      </c>
      <c r="E85" s="118" t="s">
        <v>255</v>
      </c>
      <c r="F85" s="47" t="s">
        <v>34</v>
      </c>
      <c r="G85" s="131">
        <f>460-48</f>
        <v>412</v>
      </c>
      <c r="H85" s="81"/>
      <c r="I85" s="39"/>
      <c r="J85" s="39"/>
      <c r="K85" s="40"/>
      <c r="L85" s="62" t="s">
        <v>35</v>
      </c>
      <c r="M85" s="133">
        <v>19364</v>
      </c>
    </row>
    <row r="86" spans="2:13" ht="47.25">
      <c r="B86" s="29" t="s">
        <v>2</v>
      </c>
      <c r="C86" s="37">
        <v>79</v>
      </c>
      <c r="D86" s="118" t="s">
        <v>257</v>
      </c>
      <c r="E86" s="118" t="s">
        <v>257</v>
      </c>
      <c r="F86" s="38" t="s">
        <v>33</v>
      </c>
      <c r="G86" s="131">
        <f>252-32-24</f>
        <v>196</v>
      </c>
      <c r="H86" s="81"/>
      <c r="I86" s="39"/>
      <c r="J86" s="39"/>
      <c r="K86" s="40"/>
      <c r="L86" s="62" t="s">
        <v>35</v>
      </c>
      <c r="M86" s="133">
        <v>9212</v>
      </c>
    </row>
    <row r="87" spans="2:13" ht="47.25">
      <c r="B87" s="29" t="s">
        <v>2</v>
      </c>
      <c r="C87" s="37">
        <v>80</v>
      </c>
      <c r="D87" s="118" t="s">
        <v>259</v>
      </c>
      <c r="E87" s="118" t="s">
        <v>259</v>
      </c>
      <c r="F87" s="38" t="s">
        <v>33</v>
      </c>
      <c r="G87" s="131">
        <f>380-24</f>
        <v>356</v>
      </c>
      <c r="H87" s="81"/>
      <c r="I87" s="45"/>
      <c r="J87" s="39"/>
      <c r="K87" s="40"/>
      <c r="L87" s="62" t="s">
        <v>35</v>
      </c>
      <c r="M87" s="133">
        <v>16732</v>
      </c>
    </row>
    <row r="88" spans="2:13" ht="47.25">
      <c r="B88" s="29" t="s">
        <v>2</v>
      </c>
      <c r="C88" s="37">
        <v>81</v>
      </c>
      <c r="D88" s="113" t="s">
        <v>59</v>
      </c>
      <c r="E88" s="113" t="s">
        <v>59</v>
      </c>
      <c r="F88" s="38" t="s">
        <v>33</v>
      </c>
      <c r="G88" s="131">
        <f>48+10</f>
        <v>58</v>
      </c>
      <c r="H88" s="81"/>
      <c r="I88" s="45"/>
      <c r="J88" s="39"/>
      <c r="K88" s="40"/>
      <c r="L88" s="62" t="s">
        <v>35</v>
      </c>
      <c r="M88" s="133">
        <v>12992</v>
      </c>
    </row>
    <row r="89" spans="2:13" ht="47.25">
      <c r="B89" s="29" t="s">
        <v>2</v>
      </c>
      <c r="C89" s="37">
        <v>82</v>
      </c>
      <c r="D89" s="118" t="s">
        <v>261</v>
      </c>
      <c r="E89" s="118" t="s">
        <v>261</v>
      </c>
      <c r="F89" s="38" t="s">
        <v>33</v>
      </c>
      <c r="G89" s="131">
        <f>211-6</f>
        <v>205</v>
      </c>
      <c r="H89" s="81"/>
      <c r="I89" s="45"/>
      <c r="J89" s="39"/>
      <c r="K89" s="40"/>
      <c r="L89" s="62" t="s">
        <v>35</v>
      </c>
      <c r="M89" s="133">
        <v>1440.9465648854962</v>
      </c>
    </row>
    <row r="90" spans="2:13" ht="47.25">
      <c r="B90" s="29" t="s">
        <v>2</v>
      </c>
      <c r="C90" s="37">
        <v>83</v>
      </c>
      <c r="D90" s="118" t="s">
        <v>263</v>
      </c>
      <c r="E90" s="118" t="s">
        <v>263</v>
      </c>
      <c r="F90" s="38" t="s">
        <v>33</v>
      </c>
      <c r="G90" s="131">
        <v>47</v>
      </c>
      <c r="H90" s="81"/>
      <c r="I90" s="39"/>
      <c r="J90" s="39"/>
      <c r="K90" s="40"/>
      <c r="L90" s="62" t="s">
        <v>35</v>
      </c>
      <c r="M90" s="133">
        <v>669.09362068965527</v>
      </c>
    </row>
    <row r="91" spans="2:13" ht="47.25">
      <c r="B91" s="29" t="s">
        <v>2</v>
      </c>
      <c r="C91" s="37">
        <v>84</v>
      </c>
      <c r="D91" s="118" t="s">
        <v>265</v>
      </c>
      <c r="E91" s="118" t="s">
        <v>265</v>
      </c>
      <c r="F91" s="38" t="s">
        <v>33</v>
      </c>
      <c r="G91" s="131">
        <f>87-24</f>
        <v>63</v>
      </c>
      <c r="H91" s="81"/>
      <c r="I91" s="39"/>
      <c r="J91" s="39"/>
      <c r="K91" s="40"/>
      <c r="L91" s="62" t="s">
        <v>35</v>
      </c>
      <c r="M91" s="133">
        <v>983.80916666666656</v>
      </c>
    </row>
    <row r="92" spans="2:13" ht="47.25">
      <c r="B92" s="29" t="s">
        <v>2</v>
      </c>
      <c r="C92" s="37">
        <v>85</v>
      </c>
      <c r="D92" s="111" t="s">
        <v>60</v>
      </c>
      <c r="E92" s="111" t="s">
        <v>60</v>
      </c>
      <c r="F92" s="38" t="s">
        <v>33</v>
      </c>
      <c r="G92" s="131">
        <v>240</v>
      </c>
      <c r="H92" s="81"/>
      <c r="I92" s="43"/>
      <c r="J92" s="39"/>
      <c r="K92" s="40"/>
      <c r="L92" s="62" t="s">
        <v>35</v>
      </c>
      <c r="M92" s="133">
        <v>90930</v>
      </c>
    </row>
    <row r="93" spans="2:13" ht="47.25">
      <c r="B93" s="29" t="s">
        <v>2</v>
      </c>
      <c r="C93" s="37">
        <v>86</v>
      </c>
      <c r="D93" s="113" t="s">
        <v>61</v>
      </c>
      <c r="E93" s="113" t="s">
        <v>61</v>
      </c>
      <c r="F93" s="47" t="s">
        <v>33</v>
      </c>
      <c r="G93" s="131">
        <f>52-8+1-4</f>
        <v>41</v>
      </c>
      <c r="H93" s="81"/>
      <c r="I93" s="39"/>
      <c r="J93" s="39"/>
      <c r="K93" s="40"/>
      <c r="L93" s="62" t="s">
        <v>35</v>
      </c>
      <c r="M93" s="133">
        <v>1435</v>
      </c>
    </row>
    <row r="94" spans="2:13" ht="47.25">
      <c r="B94" s="29" t="s">
        <v>2</v>
      </c>
      <c r="C94" s="37">
        <v>87</v>
      </c>
      <c r="D94" s="113" t="s">
        <v>62</v>
      </c>
      <c r="E94" s="113" t="s">
        <v>62</v>
      </c>
      <c r="F94" s="38" t="s">
        <v>33</v>
      </c>
      <c r="G94" s="131">
        <f>40-8+1-4</f>
        <v>29</v>
      </c>
      <c r="H94" s="81"/>
      <c r="I94" s="39"/>
      <c r="J94" s="39"/>
      <c r="K94" s="40"/>
      <c r="L94" s="62" t="s">
        <v>35</v>
      </c>
      <c r="M94" s="133">
        <v>1015</v>
      </c>
    </row>
    <row r="95" spans="2:13" ht="47.25">
      <c r="B95" s="29" t="s">
        <v>2</v>
      </c>
      <c r="C95" s="37">
        <v>88</v>
      </c>
      <c r="D95" s="113" t="s">
        <v>63</v>
      </c>
      <c r="E95" s="113" t="s">
        <v>63</v>
      </c>
      <c r="F95" s="47" t="s">
        <v>33</v>
      </c>
      <c r="G95" s="131">
        <f>68-8-4</f>
        <v>56</v>
      </c>
      <c r="H95" s="81"/>
      <c r="I95" s="49"/>
      <c r="J95" s="39"/>
      <c r="K95" s="40"/>
      <c r="L95" s="62" t="s">
        <v>35</v>
      </c>
      <c r="M95" s="133">
        <v>1960</v>
      </c>
    </row>
    <row r="96" spans="2:13" ht="47.25">
      <c r="B96" s="29" t="s">
        <v>2</v>
      </c>
      <c r="C96" s="37">
        <v>89</v>
      </c>
      <c r="D96" s="113" t="s">
        <v>64</v>
      </c>
      <c r="E96" s="113" t="s">
        <v>64</v>
      </c>
      <c r="F96" s="47" t="s">
        <v>33</v>
      </c>
      <c r="G96" s="131">
        <f>101+1-6-4</f>
        <v>92</v>
      </c>
      <c r="H96" s="81"/>
      <c r="I96" s="39"/>
      <c r="J96" s="39"/>
      <c r="K96" s="40"/>
      <c r="L96" s="62" t="s">
        <v>35</v>
      </c>
      <c r="M96" s="133">
        <v>2612.7999999999997</v>
      </c>
    </row>
    <row r="97" spans="2:13" ht="47.25">
      <c r="B97" s="29" t="s">
        <v>2</v>
      </c>
      <c r="C97" s="37">
        <v>90</v>
      </c>
      <c r="D97" s="113" t="s">
        <v>65</v>
      </c>
      <c r="E97" s="113" t="s">
        <v>65</v>
      </c>
      <c r="F97" s="38" t="s">
        <v>33</v>
      </c>
      <c r="G97" s="131">
        <f>108-8-6-4</f>
        <v>90</v>
      </c>
      <c r="H97" s="81"/>
      <c r="I97" s="42"/>
      <c r="J97" s="39"/>
      <c r="K97" s="40"/>
      <c r="L97" s="62" t="s">
        <v>35</v>
      </c>
      <c r="M97" s="133">
        <v>2556</v>
      </c>
    </row>
    <row r="98" spans="2:13" ht="47.25">
      <c r="B98" s="29" t="s">
        <v>2</v>
      </c>
      <c r="C98" s="37">
        <v>91</v>
      </c>
      <c r="D98" s="111" t="s">
        <v>66</v>
      </c>
      <c r="E98" s="111" t="s">
        <v>66</v>
      </c>
      <c r="F98" s="40" t="s">
        <v>33</v>
      </c>
      <c r="G98" s="131">
        <v>240</v>
      </c>
      <c r="H98" s="81"/>
      <c r="I98" s="46"/>
      <c r="J98" s="39"/>
      <c r="K98" s="40"/>
      <c r="L98" s="62" t="s">
        <v>35</v>
      </c>
      <c r="M98" s="133">
        <v>4416.6000000000004</v>
      </c>
    </row>
    <row r="99" spans="2:13" ht="47.25">
      <c r="B99" s="29" t="s">
        <v>2</v>
      </c>
      <c r="C99" s="37">
        <v>92</v>
      </c>
      <c r="D99" s="121" t="s">
        <v>267</v>
      </c>
      <c r="E99" s="121" t="s">
        <v>267</v>
      </c>
      <c r="F99" s="40" t="s">
        <v>33</v>
      </c>
      <c r="G99" s="132">
        <v>150</v>
      </c>
      <c r="H99" s="81"/>
      <c r="I99" s="46"/>
      <c r="J99" s="39"/>
      <c r="K99" s="40"/>
      <c r="L99" s="62" t="s">
        <v>35</v>
      </c>
      <c r="M99" s="133">
        <v>9000</v>
      </c>
    </row>
    <row r="100" spans="2:13" ht="47.25">
      <c r="B100" s="29" t="s">
        <v>2</v>
      </c>
      <c r="C100" s="37">
        <v>93</v>
      </c>
      <c r="D100" s="113" t="s">
        <v>67</v>
      </c>
      <c r="E100" s="113" t="s">
        <v>67</v>
      </c>
      <c r="F100" s="44" t="s">
        <v>33</v>
      </c>
      <c r="G100" s="131">
        <v>16</v>
      </c>
      <c r="H100" s="81"/>
      <c r="I100" s="42"/>
      <c r="J100" s="39"/>
      <c r="K100" s="40"/>
      <c r="L100" s="62" t="s">
        <v>35</v>
      </c>
      <c r="M100" s="133">
        <v>1122.336</v>
      </c>
    </row>
    <row r="101" spans="2:13" ht="47.25">
      <c r="B101" s="29" t="s">
        <v>2</v>
      </c>
      <c r="C101" s="37">
        <v>94</v>
      </c>
      <c r="D101" s="121" t="s">
        <v>269</v>
      </c>
      <c r="E101" s="121" t="s">
        <v>269</v>
      </c>
      <c r="F101" s="44" t="s">
        <v>33</v>
      </c>
      <c r="G101" s="132">
        <v>250</v>
      </c>
      <c r="H101" s="81"/>
      <c r="I101" s="42"/>
      <c r="J101" s="39"/>
      <c r="K101" s="40"/>
      <c r="L101" s="62" t="s">
        <v>35</v>
      </c>
      <c r="M101" s="133">
        <v>13799.999999999998</v>
      </c>
    </row>
    <row r="102" spans="2:13" ht="47.25">
      <c r="B102" s="29" t="s">
        <v>2</v>
      </c>
      <c r="C102" s="37">
        <v>95</v>
      </c>
      <c r="D102" s="121" t="s">
        <v>271</v>
      </c>
      <c r="E102" s="121" t="s">
        <v>271</v>
      </c>
      <c r="F102" s="44" t="s">
        <v>33</v>
      </c>
      <c r="G102" s="132">
        <v>140</v>
      </c>
      <c r="H102" s="81"/>
      <c r="I102" s="45"/>
      <c r="J102" s="39"/>
      <c r="K102" s="40"/>
      <c r="L102" s="62" t="s">
        <v>35</v>
      </c>
      <c r="M102" s="133">
        <v>4480</v>
      </c>
    </row>
    <row r="103" spans="2:13" ht="47.25">
      <c r="B103" s="29" t="s">
        <v>2</v>
      </c>
      <c r="C103" s="37">
        <v>96</v>
      </c>
      <c r="D103" s="111" t="s">
        <v>68</v>
      </c>
      <c r="E103" s="111" t="s">
        <v>68</v>
      </c>
      <c r="F103" s="47" t="s">
        <v>33</v>
      </c>
      <c r="G103" s="131">
        <v>16</v>
      </c>
      <c r="H103" s="81"/>
      <c r="I103" s="39"/>
      <c r="J103" s="39"/>
      <c r="K103" s="40"/>
      <c r="L103" s="62" t="s">
        <v>35</v>
      </c>
      <c r="M103" s="133">
        <v>1122.336</v>
      </c>
    </row>
    <row r="104" spans="2:13" ht="47.25">
      <c r="B104" s="29" t="s">
        <v>2</v>
      </c>
      <c r="C104" s="37">
        <v>97</v>
      </c>
      <c r="D104" s="111" t="s">
        <v>69</v>
      </c>
      <c r="E104" s="111" t="s">
        <v>69</v>
      </c>
      <c r="F104" s="47" t="s">
        <v>33</v>
      </c>
      <c r="G104" s="131">
        <v>80</v>
      </c>
      <c r="H104" s="81"/>
      <c r="I104" s="39"/>
      <c r="J104" s="39"/>
      <c r="K104" s="40"/>
      <c r="L104" s="62" t="s">
        <v>35</v>
      </c>
      <c r="M104" s="133">
        <v>8666.6666666666679</v>
      </c>
    </row>
    <row r="105" spans="2:13" ht="47.25">
      <c r="B105" s="29" t="s">
        <v>2</v>
      </c>
      <c r="C105" s="37">
        <v>98</v>
      </c>
      <c r="D105" s="118" t="s">
        <v>273</v>
      </c>
      <c r="E105" s="118" t="s">
        <v>273</v>
      </c>
      <c r="F105" s="47" t="s">
        <v>33</v>
      </c>
      <c r="G105" s="131">
        <f>5298+200+60</f>
        <v>5558</v>
      </c>
      <c r="H105" s="81"/>
      <c r="I105" s="39"/>
      <c r="J105" s="39"/>
      <c r="K105" s="40"/>
      <c r="L105" s="62" t="s">
        <v>35</v>
      </c>
      <c r="M105" s="133">
        <v>7361.5709999999999</v>
      </c>
    </row>
    <row r="106" spans="2:13" ht="63">
      <c r="B106" s="29" t="s">
        <v>2</v>
      </c>
      <c r="C106" s="37">
        <v>99</v>
      </c>
      <c r="D106" s="115" t="s">
        <v>70</v>
      </c>
      <c r="E106" s="115" t="s">
        <v>70</v>
      </c>
      <c r="F106" s="44" t="s">
        <v>33</v>
      </c>
      <c r="G106" s="131">
        <v>800</v>
      </c>
      <c r="H106" s="81"/>
      <c r="I106" s="45"/>
      <c r="J106" s="39"/>
      <c r="K106" s="40"/>
      <c r="L106" s="62" t="s">
        <v>35</v>
      </c>
      <c r="M106" s="133">
        <v>8411.9999999999982</v>
      </c>
    </row>
    <row r="107" spans="2:13" ht="47.25">
      <c r="B107" s="29" t="s">
        <v>2</v>
      </c>
      <c r="C107" s="37">
        <v>100</v>
      </c>
      <c r="D107" s="120" t="s">
        <v>275</v>
      </c>
      <c r="E107" s="120" t="s">
        <v>275</v>
      </c>
      <c r="F107" s="40" t="s">
        <v>33</v>
      </c>
      <c r="G107" s="131">
        <f>4800+200</f>
        <v>5000</v>
      </c>
      <c r="H107" s="80"/>
      <c r="I107" s="45"/>
      <c r="J107" s="39"/>
      <c r="K107" s="40"/>
      <c r="L107" s="62" t="s">
        <v>35</v>
      </c>
      <c r="M107" s="133">
        <v>15833.333333333332</v>
      </c>
    </row>
    <row r="108" spans="2:13" ht="47.25">
      <c r="B108" s="29" t="s">
        <v>2</v>
      </c>
      <c r="C108" s="37">
        <v>101</v>
      </c>
      <c r="D108" s="121" t="s">
        <v>277</v>
      </c>
      <c r="E108" s="121" t="s">
        <v>277</v>
      </c>
      <c r="F108" s="38" t="s">
        <v>33</v>
      </c>
      <c r="G108" s="131">
        <v>20000</v>
      </c>
      <c r="H108" s="80"/>
      <c r="I108" s="39"/>
      <c r="J108" s="39"/>
      <c r="K108" s="40"/>
      <c r="L108" s="62" t="s">
        <v>35</v>
      </c>
      <c r="M108" s="133">
        <v>140000</v>
      </c>
    </row>
    <row r="109" spans="2:13" ht="47.25">
      <c r="B109" s="29" t="s">
        <v>2</v>
      </c>
      <c r="C109" s="37">
        <v>102</v>
      </c>
      <c r="D109" s="121" t="s">
        <v>279</v>
      </c>
      <c r="E109" s="121" t="s">
        <v>279</v>
      </c>
      <c r="F109" s="40" t="s">
        <v>33</v>
      </c>
      <c r="G109" s="131">
        <v>25600</v>
      </c>
      <c r="H109" s="80"/>
      <c r="I109" s="45"/>
      <c r="J109" s="39"/>
      <c r="K109" s="40"/>
      <c r="L109" s="62" t="s">
        <v>35</v>
      </c>
      <c r="M109" s="133">
        <v>153600</v>
      </c>
    </row>
    <row r="110" spans="2:13" ht="78.75">
      <c r="B110" s="29" t="s">
        <v>2</v>
      </c>
      <c r="C110" s="37">
        <v>103</v>
      </c>
      <c r="D110" s="118" t="s">
        <v>281</v>
      </c>
      <c r="E110" s="118" t="s">
        <v>281</v>
      </c>
      <c r="F110" s="44" t="s">
        <v>33</v>
      </c>
      <c r="G110" s="131">
        <f>15277-1640</f>
        <v>13637</v>
      </c>
      <c r="H110" s="82"/>
      <c r="I110" s="42"/>
      <c r="J110" s="39"/>
      <c r="K110" s="40"/>
      <c r="L110" s="62" t="s">
        <v>35</v>
      </c>
      <c r="M110" s="133">
        <v>409110</v>
      </c>
    </row>
    <row r="111" spans="2:13" ht="47.25">
      <c r="B111" s="29" t="s">
        <v>2</v>
      </c>
      <c r="C111" s="37">
        <v>104</v>
      </c>
      <c r="D111" s="118" t="s">
        <v>283</v>
      </c>
      <c r="E111" s="118" t="s">
        <v>283</v>
      </c>
      <c r="F111" s="38" t="s">
        <v>33</v>
      </c>
      <c r="G111" s="131">
        <v>160</v>
      </c>
      <c r="H111" s="82"/>
      <c r="I111" s="39"/>
      <c r="J111" s="39"/>
      <c r="K111" s="40"/>
      <c r="L111" s="62" t="s">
        <v>35</v>
      </c>
      <c r="M111" s="133">
        <v>1200</v>
      </c>
    </row>
    <row r="112" spans="2:13" ht="47.25">
      <c r="B112" s="29" t="s">
        <v>2</v>
      </c>
      <c r="C112" s="37">
        <v>105</v>
      </c>
      <c r="D112" s="118" t="s">
        <v>285</v>
      </c>
      <c r="E112" s="118" t="s">
        <v>285</v>
      </c>
      <c r="F112" s="38" t="s">
        <v>33</v>
      </c>
      <c r="G112" s="131">
        <v>560</v>
      </c>
      <c r="H112" s="80"/>
      <c r="I112" s="39"/>
      <c r="J112" s="39"/>
      <c r="K112" s="40"/>
      <c r="L112" s="62" t="s">
        <v>35</v>
      </c>
      <c r="M112" s="133">
        <v>1960</v>
      </c>
    </row>
    <row r="113" spans="2:13" ht="47.25">
      <c r="B113" s="29" t="s">
        <v>2</v>
      </c>
      <c r="C113" s="37">
        <v>106</v>
      </c>
      <c r="D113" s="118" t="s">
        <v>287</v>
      </c>
      <c r="E113" s="118" t="s">
        <v>287</v>
      </c>
      <c r="F113" s="38" t="s">
        <v>33</v>
      </c>
      <c r="G113" s="131">
        <v>24</v>
      </c>
      <c r="H113" s="82"/>
      <c r="I113" s="39"/>
      <c r="J113" s="39"/>
      <c r="K113" s="40"/>
      <c r="L113" s="62" t="s">
        <v>35</v>
      </c>
      <c r="M113" s="133">
        <v>61.8</v>
      </c>
    </row>
    <row r="114" spans="2:13" ht="47.25">
      <c r="B114" s="29" t="s">
        <v>2</v>
      </c>
      <c r="C114" s="37">
        <v>107</v>
      </c>
      <c r="D114" s="120" t="s">
        <v>289</v>
      </c>
      <c r="E114" s="120" t="s">
        <v>289</v>
      </c>
      <c r="F114" s="44" t="s">
        <v>33</v>
      </c>
      <c r="G114" s="131">
        <v>240</v>
      </c>
      <c r="H114" s="80"/>
      <c r="I114" s="43"/>
      <c r="J114" s="39"/>
      <c r="K114" s="40"/>
      <c r="L114" s="62" t="s">
        <v>35</v>
      </c>
      <c r="M114" s="133">
        <v>1320</v>
      </c>
    </row>
    <row r="115" spans="2:13" ht="47.25">
      <c r="B115" s="29" t="s">
        <v>2</v>
      </c>
      <c r="C115" s="37">
        <v>108</v>
      </c>
      <c r="D115" s="120" t="s">
        <v>291</v>
      </c>
      <c r="E115" s="120" t="s">
        <v>291</v>
      </c>
      <c r="F115" s="38" t="s">
        <v>33</v>
      </c>
      <c r="G115" s="131">
        <v>800</v>
      </c>
      <c r="H115" s="82"/>
      <c r="I115" s="39"/>
      <c r="J115" s="39"/>
      <c r="K115" s="40"/>
      <c r="L115" s="62" t="s">
        <v>35</v>
      </c>
      <c r="M115" s="133">
        <v>1440</v>
      </c>
    </row>
    <row r="116" spans="2:13" ht="63">
      <c r="B116" s="29" t="s">
        <v>2</v>
      </c>
      <c r="C116" s="37">
        <v>109</v>
      </c>
      <c r="D116" s="118" t="s">
        <v>293</v>
      </c>
      <c r="E116" s="118" t="s">
        <v>293</v>
      </c>
      <c r="F116" s="47" t="s">
        <v>33</v>
      </c>
      <c r="G116" s="131">
        <f>415-52</f>
        <v>363</v>
      </c>
      <c r="H116" s="81"/>
      <c r="I116" s="49"/>
      <c r="J116" s="39"/>
      <c r="K116" s="40"/>
      <c r="L116" s="62" t="s">
        <v>35</v>
      </c>
      <c r="M116" s="133">
        <v>188760</v>
      </c>
    </row>
    <row r="117" spans="2:13" ht="47.25">
      <c r="B117" s="29" t="s">
        <v>2</v>
      </c>
      <c r="C117" s="37">
        <v>110</v>
      </c>
      <c r="D117" s="113" t="s">
        <v>71</v>
      </c>
      <c r="E117" s="113" t="s">
        <v>71</v>
      </c>
      <c r="F117" s="44" t="s">
        <v>33</v>
      </c>
      <c r="G117" s="131">
        <f>400-12+3+2</f>
        <v>393</v>
      </c>
      <c r="H117" s="80"/>
      <c r="I117" s="45"/>
      <c r="J117" s="39"/>
      <c r="K117" s="40"/>
      <c r="L117" s="62" t="s">
        <v>35</v>
      </c>
      <c r="M117" s="133">
        <v>63443.3</v>
      </c>
    </row>
    <row r="118" spans="2:13" ht="47.25">
      <c r="B118" s="29" t="s">
        <v>2</v>
      </c>
      <c r="C118" s="37">
        <v>111</v>
      </c>
      <c r="D118" s="118" t="s">
        <v>295</v>
      </c>
      <c r="E118" s="118" t="s">
        <v>295</v>
      </c>
      <c r="F118" s="44" t="s">
        <v>33</v>
      </c>
      <c r="G118" s="131">
        <f>1274-24+3-26+20</f>
        <v>1247</v>
      </c>
      <c r="H118" s="80"/>
      <c r="I118" s="43"/>
      <c r="J118" s="39"/>
      <c r="K118" s="40"/>
      <c r="L118" s="62" t="s">
        <v>35</v>
      </c>
      <c r="M118" s="133">
        <v>69832</v>
      </c>
    </row>
    <row r="119" spans="2:13" ht="47.25">
      <c r="B119" s="29" t="s">
        <v>2</v>
      </c>
      <c r="C119" s="37">
        <v>112</v>
      </c>
      <c r="D119" s="112" t="s">
        <v>296</v>
      </c>
      <c r="E119" s="112" t="s">
        <v>296</v>
      </c>
      <c r="F119" s="47" t="s">
        <v>33</v>
      </c>
      <c r="G119" s="132">
        <v>70</v>
      </c>
      <c r="H119" s="80"/>
      <c r="I119" s="49"/>
      <c r="J119" s="39"/>
      <c r="K119" s="40"/>
      <c r="L119" s="62" t="s">
        <v>35</v>
      </c>
      <c r="M119" s="133">
        <v>4120.2</v>
      </c>
    </row>
    <row r="120" spans="2:13" ht="47.25">
      <c r="B120" s="29" t="s">
        <v>2</v>
      </c>
      <c r="C120" s="37">
        <v>113</v>
      </c>
      <c r="D120" s="112" t="s">
        <v>298</v>
      </c>
      <c r="E120" s="112" t="s">
        <v>298</v>
      </c>
      <c r="F120" s="47" t="s">
        <v>33</v>
      </c>
      <c r="G120" s="132">
        <v>70</v>
      </c>
      <c r="H120" s="80"/>
      <c r="I120" s="49"/>
      <c r="J120" s="39"/>
      <c r="K120" s="40"/>
      <c r="L120" s="62" t="s">
        <v>35</v>
      </c>
      <c r="M120" s="133">
        <v>4120.2</v>
      </c>
    </row>
    <row r="121" spans="2:13" ht="47.25">
      <c r="B121" s="29" t="s">
        <v>2</v>
      </c>
      <c r="C121" s="37">
        <v>114</v>
      </c>
      <c r="D121" s="111" t="s">
        <v>72</v>
      </c>
      <c r="E121" s="111" t="s">
        <v>72</v>
      </c>
      <c r="F121" s="47" t="s">
        <v>33</v>
      </c>
      <c r="G121" s="131">
        <v>800</v>
      </c>
      <c r="H121" s="80"/>
      <c r="I121" s="45"/>
      <c r="J121" s="39"/>
      <c r="K121" s="40"/>
      <c r="L121" s="62" t="s">
        <v>35</v>
      </c>
      <c r="M121" s="133">
        <v>2400</v>
      </c>
    </row>
    <row r="122" spans="2:13" ht="47.25">
      <c r="B122" s="29" t="s">
        <v>2</v>
      </c>
      <c r="C122" s="37">
        <v>115</v>
      </c>
      <c r="D122" s="111" t="s">
        <v>300</v>
      </c>
      <c r="E122" s="111" t="s">
        <v>300</v>
      </c>
      <c r="F122" s="47" t="s">
        <v>33</v>
      </c>
      <c r="G122" s="131">
        <v>150</v>
      </c>
      <c r="H122" s="81"/>
      <c r="I122" s="49"/>
      <c r="J122" s="39"/>
      <c r="K122" s="40"/>
      <c r="L122" s="62" t="s">
        <v>35</v>
      </c>
      <c r="M122" s="133">
        <v>452.92499999999995</v>
      </c>
    </row>
    <row r="123" spans="2:13" ht="47.25">
      <c r="B123" s="29" t="s">
        <v>2</v>
      </c>
      <c r="C123" s="37">
        <v>116</v>
      </c>
      <c r="D123" s="118" t="s">
        <v>302</v>
      </c>
      <c r="E123" s="118" t="s">
        <v>302</v>
      </c>
      <c r="F123" s="47" t="s">
        <v>33</v>
      </c>
      <c r="G123" s="131">
        <f>38088-240</f>
        <v>37848</v>
      </c>
      <c r="H123" s="81"/>
      <c r="I123" s="45"/>
      <c r="J123" s="39"/>
      <c r="K123" s="40"/>
      <c r="L123" s="62" t="s">
        <v>35</v>
      </c>
      <c r="M123" s="133">
        <v>50464</v>
      </c>
    </row>
    <row r="124" spans="2:13" ht="47.25">
      <c r="B124" s="29" t="s">
        <v>2</v>
      </c>
      <c r="C124" s="37">
        <v>117</v>
      </c>
      <c r="D124" s="121" t="s">
        <v>304</v>
      </c>
      <c r="E124" s="121" t="s">
        <v>304</v>
      </c>
      <c r="F124" s="47" t="s">
        <v>33</v>
      </c>
      <c r="G124" s="132">
        <v>300</v>
      </c>
      <c r="H124" s="81"/>
      <c r="I124" s="49"/>
      <c r="J124" s="39"/>
      <c r="K124" s="40"/>
      <c r="L124" s="62" t="s">
        <v>35</v>
      </c>
      <c r="M124" s="133">
        <v>4200</v>
      </c>
    </row>
    <row r="125" spans="2:13" ht="47.25">
      <c r="B125" s="29" t="s">
        <v>2</v>
      </c>
      <c r="C125" s="37">
        <v>118</v>
      </c>
      <c r="D125" s="113" t="s">
        <v>73</v>
      </c>
      <c r="E125" s="113" t="s">
        <v>73</v>
      </c>
      <c r="F125" s="44" t="s">
        <v>33</v>
      </c>
      <c r="G125" s="131">
        <v>56</v>
      </c>
      <c r="H125" s="80"/>
      <c r="I125" s="42"/>
      <c r="J125" s="39"/>
      <c r="K125" s="40"/>
      <c r="L125" s="62" t="s">
        <v>35</v>
      </c>
      <c r="M125" s="133">
        <v>32666.663999999997</v>
      </c>
    </row>
    <row r="126" spans="2:13" ht="47.25">
      <c r="B126" s="29" t="s">
        <v>2</v>
      </c>
      <c r="C126" s="37">
        <v>119</v>
      </c>
      <c r="D126" s="118" t="s">
        <v>306</v>
      </c>
      <c r="E126" s="118" t="s">
        <v>306</v>
      </c>
      <c r="F126" s="44" t="s">
        <v>33</v>
      </c>
      <c r="G126" s="131">
        <v>16</v>
      </c>
      <c r="H126" s="82"/>
      <c r="I126" s="39"/>
      <c r="J126" s="39"/>
      <c r="K126" s="40"/>
      <c r="L126" s="62" t="s">
        <v>35</v>
      </c>
      <c r="M126" s="133">
        <v>1413.2159999999999</v>
      </c>
    </row>
    <row r="127" spans="2:13" ht="47.25">
      <c r="B127" s="29" t="s">
        <v>2</v>
      </c>
      <c r="C127" s="37">
        <v>120</v>
      </c>
      <c r="D127" s="120" t="s">
        <v>307</v>
      </c>
      <c r="E127" s="120" t="s">
        <v>307</v>
      </c>
      <c r="F127" s="44" t="s">
        <v>33</v>
      </c>
      <c r="G127" s="131">
        <v>16</v>
      </c>
      <c r="H127" s="82"/>
      <c r="I127" s="45"/>
      <c r="J127" s="39"/>
      <c r="K127" s="40"/>
      <c r="L127" s="62" t="s">
        <v>35</v>
      </c>
      <c r="M127" s="133">
        <v>1413.2159999999999</v>
      </c>
    </row>
    <row r="128" spans="2:13" ht="47.25">
      <c r="B128" s="29" t="s">
        <v>2</v>
      </c>
      <c r="C128" s="37">
        <v>121</v>
      </c>
      <c r="D128" s="118" t="s">
        <v>308</v>
      </c>
      <c r="E128" s="118" t="s">
        <v>308</v>
      </c>
      <c r="F128" s="44" t="s">
        <v>33</v>
      </c>
      <c r="G128" s="131">
        <v>160</v>
      </c>
      <c r="H128" s="82"/>
      <c r="I128" s="45"/>
      <c r="J128" s="39"/>
      <c r="K128" s="40"/>
      <c r="L128" s="62" t="s">
        <v>35</v>
      </c>
      <c r="M128" s="133">
        <v>928</v>
      </c>
    </row>
    <row r="129" spans="2:13" ht="47.25">
      <c r="B129" s="29" t="s">
        <v>2</v>
      </c>
      <c r="C129" s="37">
        <v>122</v>
      </c>
      <c r="D129" s="118" t="s">
        <v>310</v>
      </c>
      <c r="E129" s="118" t="s">
        <v>310</v>
      </c>
      <c r="F129" s="44" t="s">
        <v>33</v>
      </c>
      <c r="G129" s="131">
        <f>8846-16+10-80-20+24-100-50-288</f>
        <v>8326</v>
      </c>
      <c r="H129" s="82"/>
      <c r="I129" s="45"/>
      <c r="J129" s="39"/>
      <c r="K129" s="40"/>
      <c r="L129" s="62" t="s">
        <v>35</v>
      </c>
      <c r="M129" s="133">
        <v>59447.640000000007</v>
      </c>
    </row>
    <row r="130" spans="2:13" ht="47.25">
      <c r="B130" s="50" t="s">
        <v>2</v>
      </c>
      <c r="C130" s="37">
        <v>123</v>
      </c>
      <c r="D130" s="118" t="s">
        <v>312</v>
      </c>
      <c r="E130" s="118" t="s">
        <v>312</v>
      </c>
      <c r="F130" s="38" t="s">
        <v>33</v>
      </c>
      <c r="G130" s="131">
        <v>800</v>
      </c>
      <c r="H130" s="80"/>
      <c r="I130" s="39"/>
      <c r="J130" s="39"/>
      <c r="K130" s="40"/>
      <c r="L130" s="62" t="s">
        <v>35</v>
      </c>
      <c r="M130" s="133">
        <v>150666.66666666669</v>
      </c>
    </row>
    <row r="131" spans="2:13" ht="47.25">
      <c r="B131" s="50" t="s">
        <v>2</v>
      </c>
      <c r="C131" s="37">
        <v>124</v>
      </c>
      <c r="D131" s="118" t="s">
        <v>314</v>
      </c>
      <c r="E131" s="118" t="s">
        <v>314</v>
      </c>
      <c r="F131" s="44" t="s">
        <v>33</v>
      </c>
      <c r="G131" s="131">
        <v>8</v>
      </c>
      <c r="H131" s="80"/>
      <c r="I131" s="51"/>
      <c r="J131" s="39"/>
      <c r="K131" s="40"/>
      <c r="L131" s="62" t="s">
        <v>35</v>
      </c>
      <c r="M131" s="133">
        <v>2400</v>
      </c>
    </row>
    <row r="132" spans="2:13" ht="47.25">
      <c r="B132" s="50" t="s">
        <v>2</v>
      </c>
      <c r="C132" s="37">
        <v>125</v>
      </c>
      <c r="D132" s="112" t="s">
        <v>316</v>
      </c>
      <c r="E132" s="112" t="s">
        <v>316</v>
      </c>
      <c r="F132" s="44" t="s">
        <v>33</v>
      </c>
      <c r="G132" s="132">
        <v>400</v>
      </c>
      <c r="H132" s="80"/>
      <c r="I132" s="51"/>
      <c r="J132" s="39"/>
      <c r="K132" s="40"/>
      <c r="L132" s="62" t="s">
        <v>35</v>
      </c>
      <c r="M132" s="133">
        <v>356</v>
      </c>
    </row>
    <row r="133" spans="2:13" ht="47.25">
      <c r="B133" s="50" t="s">
        <v>2</v>
      </c>
      <c r="C133" s="37">
        <v>126</v>
      </c>
      <c r="D133" s="123" t="s">
        <v>318</v>
      </c>
      <c r="E133" s="123" t="s">
        <v>318</v>
      </c>
      <c r="F133" s="44" t="s">
        <v>33</v>
      </c>
      <c r="G133" s="131">
        <v>1000</v>
      </c>
      <c r="H133" s="80"/>
      <c r="I133" s="51"/>
      <c r="J133" s="39"/>
      <c r="K133" s="40"/>
      <c r="L133" s="62" t="s">
        <v>35</v>
      </c>
      <c r="M133" s="133">
        <v>745</v>
      </c>
    </row>
    <row r="134" spans="2:13" ht="47.25">
      <c r="B134" s="50" t="s">
        <v>2</v>
      </c>
      <c r="C134" s="37">
        <v>127</v>
      </c>
      <c r="D134" s="120" t="s">
        <v>320</v>
      </c>
      <c r="E134" s="120" t="s">
        <v>320</v>
      </c>
      <c r="F134" s="44" t="s">
        <v>33</v>
      </c>
      <c r="G134" s="131">
        <v>26000</v>
      </c>
      <c r="H134" s="80"/>
      <c r="I134" s="51"/>
      <c r="J134" s="39"/>
      <c r="K134" s="40"/>
      <c r="L134" s="62" t="s">
        <v>35</v>
      </c>
      <c r="M134" s="133">
        <v>26000</v>
      </c>
    </row>
    <row r="135" spans="2:13" ht="47.25">
      <c r="B135" s="50" t="s">
        <v>2</v>
      </c>
      <c r="C135" s="37">
        <v>128</v>
      </c>
      <c r="D135" s="123" t="s">
        <v>322</v>
      </c>
      <c r="E135" s="123" t="s">
        <v>322</v>
      </c>
      <c r="F135" s="44" t="s">
        <v>33</v>
      </c>
      <c r="G135" s="131">
        <f>7216-192</f>
        <v>7024</v>
      </c>
      <c r="H135" s="81"/>
      <c r="I135" s="51"/>
      <c r="J135" s="39"/>
      <c r="K135" s="40"/>
      <c r="L135" s="62" t="s">
        <v>35</v>
      </c>
      <c r="M135" s="133">
        <v>133456</v>
      </c>
    </row>
    <row r="136" spans="2:13" ht="47.25">
      <c r="B136" s="50" t="s">
        <v>2</v>
      </c>
      <c r="C136" s="37">
        <v>129</v>
      </c>
      <c r="D136" s="113" t="s">
        <v>324</v>
      </c>
      <c r="E136" s="113" t="s">
        <v>324</v>
      </c>
      <c r="F136" s="44" t="s">
        <v>483</v>
      </c>
      <c r="G136" s="131">
        <f>91240-1500-4500-1800+180-2700+1000+50-800-1920-360-15050-2510+200-1800-400-1800-400-1800-3600-1800-315-9110-145-400</f>
        <v>39960</v>
      </c>
      <c r="H136" s="80"/>
      <c r="I136" s="51"/>
      <c r="J136" s="39"/>
      <c r="K136" s="40"/>
      <c r="L136" s="62" t="s">
        <v>35</v>
      </c>
      <c r="M136" s="133">
        <v>1238760</v>
      </c>
    </row>
    <row r="137" spans="2:13" ht="47.25">
      <c r="B137" s="50" t="s">
        <v>2</v>
      </c>
      <c r="C137" s="37">
        <v>130</v>
      </c>
      <c r="D137" s="118" t="s">
        <v>326</v>
      </c>
      <c r="E137" s="118" t="s">
        <v>326</v>
      </c>
      <c r="F137" s="44" t="s">
        <v>33</v>
      </c>
      <c r="G137" s="131">
        <f>600-160+22</f>
        <v>462</v>
      </c>
      <c r="H137" s="80"/>
      <c r="I137" s="51"/>
      <c r="J137" s="39"/>
      <c r="K137" s="40"/>
      <c r="L137" s="62" t="s">
        <v>35</v>
      </c>
      <c r="M137" s="133">
        <v>10552.08</v>
      </c>
    </row>
    <row r="138" spans="2:13" ht="47.25">
      <c r="B138" s="50" t="s">
        <v>2</v>
      </c>
      <c r="C138" s="37">
        <v>131</v>
      </c>
      <c r="D138" s="118" t="s">
        <v>328</v>
      </c>
      <c r="E138" s="118" t="s">
        <v>328</v>
      </c>
      <c r="F138" s="48" t="s">
        <v>33</v>
      </c>
      <c r="G138" s="131">
        <v>150</v>
      </c>
      <c r="H138" s="80"/>
      <c r="I138" s="39"/>
      <c r="J138" s="39"/>
      <c r="K138" s="40"/>
      <c r="L138" s="62" t="s">
        <v>35</v>
      </c>
      <c r="M138" s="133">
        <v>399</v>
      </c>
    </row>
    <row r="139" spans="2:13" ht="47.25">
      <c r="B139" s="50" t="s">
        <v>2</v>
      </c>
      <c r="C139" s="37">
        <v>132</v>
      </c>
      <c r="D139" s="118" t="s">
        <v>330</v>
      </c>
      <c r="E139" s="118" t="s">
        <v>330</v>
      </c>
      <c r="F139" s="48" t="s">
        <v>33</v>
      </c>
      <c r="G139" s="131">
        <v>150</v>
      </c>
      <c r="H139" s="82"/>
      <c r="I139" s="39"/>
      <c r="J139" s="39"/>
      <c r="K139" s="40"/>
      <c r="L139" s="62" t="s">
        <v>35</v>
      </c>
      <c r="M139" s="133">
        <v>247.5</v>
      </c>
    </row>
    <row r="140" spans="2:13" ht="47.25">
      <c r="B140" s="50" t="s">
        <v>2</v>
      </c>
      <c r="C140" s="37">
        <v>133</v>
      </c>
      <c r="D140" s="118" t="s">
        <v>332</v>
      </c>
      <c r="E140" s="118" t="s">
        <v>332</v>
      </c>
      <c r="F140" s="48" t="s">
        <v>33</v>
      </c>
      <c r="G140" s="131">
        <f>4960+200</f>
        <v>5160</v>
      </c>
      <c r="H140" s="82"/>
      <c r="I140" s="39"/>
      <c r="J140" s="39"/>
      <c r="K140" s="40"/>
      <c r="L140" s="62" t="s">
        <v>35</v>
      </c>
      <c r="M140" s="133">
        <v>7739.9999999999991</v>
      </c>
    </row>
    <row r="141" spans="2:13" ht="47.25">
      <c r="B141" s="50" t="s">
        <v>2</v>
      </c>
      <c r="C141" s="37">
        <v>134</v>
      </c>
      <c r="D141" s="118" t="s">
        <v>334</v>
      </c>
      <c r="E141" s="118" t="s">
        <v>334</v>
      </c>
      <c r="F141" s="48" t="s">
        <v>33</v>
      </c>
      <c r="G141" s="131">
        <v>50</v>
      </c>
      <c r="H141" s="80"/>
      <c r="I141" s="39"/>
      <c r="J141" s="39"/>
      <c r="K141" s="40"/>
      <c r="L141" s="62" t="s">
        <v>35</v>
      </c>
      <c r="M141" s="133">
        <v>2587.5</v>
      </c>
    </row>
    <row r="142" spans="2:13" ht="47.25">
      <c r="B142" s="50" t="s">
        <v>2</v>
      </c>
      <c r="C142" s="37">
        <v>135</v>
      </c>
      <c r="D142" s="121" t="s">
        <v>336</v>
      </c>
      <c r="E142" s="121" t="s">
        <v>336</v>
      </c>
      <c r="F142" s="48" t="s">
        <v>33</v>
      </c>
      <c r="G142" s="131">
        <v>2</v>
      </c>
      <c r="H142" s="82"/>
      <c r="I142" s="39"/>
      <c r="J142" s="39"/>
      <c r="K142" s="40"/>
      <c r="L142" s="62" t="s">
        <v>35</v>
      </c>
      <c r="M142" s="133">
        <v>40000</v>
      </c>
    </row>
    <row r="143" spans="2:13" ht="47.25">
      <c r="B143" s="50" t="s">
        <v>2</v>
      </c>
      <c r="C143" s="37">
        <v>136</v>
      </c>
      <c r="D143" s="118" t="s">
        <v>338</v>
      </c>
      <c r="E143" s="118" t="s">
        <v>338</v>
      </c>
      <c r="F143" s="48" t="s">
        <v>33</v>
      </c>
      <c r="G143" s="131">
        <v>107</v>
      </c>
      <c r="H143" s="80"/>
      <c r="I143" s="39"/>
      <c r="J143" s="39"/>
      <c r="K143" s="40"/>
      <c r="L143" s="62" t="s">
        <v>35</v>
      </c>
      <c r="M143" s="133">
        <v>7802.0860150375938</v>
      </c>
    </row>
    <row r="144" spans="2:13" ht="47.25">
      <c r="B144" s="50" t="s">
        <v>2</v>
      </c>
      <c r="C144" s="37">
        <v>137</v>
      </c>
      <c r="D144" s="118" t="s">
        <v>340</v>
      </c>
      <c r="E144" s="118" t="s">
        <v>340</v>
      </c>
      <c r="F144" s="44" t="s">
        <v>33</v>
      </c>
      <c r="G144" s="131">
        <v>10</v>
      </c>
      <c r="H144" s="80"/>
      <c r="I144" s="51"/>
      <c r="J144" s="39"/>
      <c r="K144" s="40"/>
      <c r="L144" s="62" t="s">
        <v>35</v>
      </c>
      <c r="M144" s="133">
        <v>500</v>
      </c>
    </row>
    <row r="145" spans="2:13" ht="47.25">
      <c r="B145" s="50" t="s">
        <v>2</v>
      </c>
      <c r="C145" s="37">
        <v>138</v>
      </c>
      <c r="D145" s="118" t="s">
        <v>342</v>
      </c>
      <c r="E145" s="118" t="s">
        <v>342</v>
      </c>
      <c r="F145" s="44" t="s">
        <v>33</v>
      </c>
      <c r="G145" s="131">
        <f>105-24+4</f>
        <v>85</v>
      </c>
      <c r="H145" s="80"/>
      <c r="I145" s="51"/>
      <c r="J145" s="39"/>
      <c r="K145" s="40"/>
      <c r="L145" s="62" t="s">
        <v>35</v>
      </c>
      <c r="M145" s="133">
        <v>30600</v>
      </c>
    </row>
    <row r="146" spans="2:13" ht="63">
      <c r="B146" s="50" t="s">
        <v>2</v>
      </c>
      <c r="C146" s="37">
        <v>139</v>
      </c>
      <c r="D146" s="113" t="s">
        <v>74</v>
      </c>
      <c r="E146" s="113" t="s">
        <v>74</v>
      </c>
      <c r="F146" s="44" t="s">
        <v>33</v>
      </c>
      <c r="G146" s="131">
        <v>5</v>
      </c>
      <c r="H146" s="80"/>
      <c r="I146" s="42"/>
      <c r="J146" s="39"/>
      <c r="K146" s="40"/>
      <c r="L146" s="62" t="s">
        <v>35</v>
      </c>
      <c r="M146" s="133">
        <v>1023.75</v>
      </c>
    </row>
    <row r="147" spans="2:13" ht="47.25">
      <c r="B147" s="50" t="s">
        <v>2</v>
      </c>
      <c r="C147" s="37">
        <v>140</v>
      </c>
      <c r="D147" s="113" t="s">
        <v>75</v>
      </c>
      <c r="E147" s="113" t="s">
        <v>75</v>
      </c>
      <c r="F147" s="44" t="s">
        <v>33</v>
      </c>
      <c r="G147" s="131">
        <f>62080-800+900-200</f>
        <v>61980</v>
      </c>
      <c r="H147" s="80"/>
      <c r="I147" s="51"/>
      <c r="J147" s="39"/>
      <c r="K147" s="40"/>
      <c r="L147" s="62" t="s">
        <v>35</v>
      </c>
      <c r="M147" s="133">
        <v>127058.99999999999</v>
      </c>
    </row>
    <row r="148" spans="2:13" ht="47.25">
      <c r="B148" s="50" t="s">
        <v>2</v>
      </c>
      <c r="C148" s="37">
        <v>141</v>
      </c>
      <c r="D148" s="120" t="s">
        <v>344</v>
      </c>
      <c r="E148" s="120" t="s">
        <v>344</v>
      </c>
      <c r="F148" s="48" t="s">
        <v>33</v>
      </c>
      <c r="G148" s="131">
        <v>2400</v>
      </c>
      <c r="H148" s="80"/>
      <c r="I148" s="39"/>
      <c r="J148" s="39"/>
      <c r="K148" s="40"/>
      <c r="L148" s="62" t="s">
        <v>35</v>
      </c>
      <c r="M148" s="133">
        <v>46000</v>
      </c>
    </row>
    <row r="149" spans="2:13" ht="47.25">
      <c r="B149" s="50" t="s">
        <v>2</v>
      </c>
      <c r="C149" s="37">
        <v>142</v>
      </c>
      <c r="D149" s="113" t="s">
        <v>76</v>
      </c>
      <c r="E149" s="113" t="s">
        <v>76</v>
      </c>
      <c r="F149" s="48" t="s">
        <v>33</v>
      </c>
      <c r="G149" s="131">
        <f>32+8</f>
        <v>40</v>
      </c>
      <c r="H149" s="80"/>
      <c r="I149" s="39"/>
      <c r="J149" s="39"/>
      <c r="K149" s="40"/>
      <c r="L149" s="62" t="s">
        <v>35</v>
      </c>
      <c r="M149" s="133">
        <v>500</v>
      </c>
    </row>
    <row r="150" spans="2:13" ht="47.25">
      <c r="B150" s="50" t="s">
        <v>2</v>
      </c>
      <c r="C150" s="37">
        <v>143</v>
      </c>
      <c r="D150" s="118" t="s">
        <v>346</v>
      </c>
      <c r="E150" s="118" t="s">
        <v>346</v>
      </c>
      <c r="F150" s="48" t="s">
        <v>33</v>
      </c>
      <c r="G150" s="131">
        <f>5133-5000</f>
        <v>133</v>
      </c>
      <c r="H150" s="81"/>
      <c r="I150" s="39"/>
      <c r="J150" s="39"/>
      <c r="K150" s="40"/>
      <c r="L150" s="62" t="s">
        <v>35</v>
      </c>
      <c r="M150" s="133">
        <v>61180</v>
      </c>
    </row>
    <row r="151" spans="2:13" ht="47.25">
      <c r="B151" s="50" t="s">
        <v>2</v>
      </c>
      <c r="C151" s="37">
        <v>144</v>
      </c>
      <c r="D151" s="118" t="s">
        <v>348</v>
      </c>
      <c r="E151" s="118" t="s">
        <v>348</v>
      </c>
      <c r="F151" s="48" t="s">
        <v>33</v>
      </c>
      <c r="G151" s="131">
        <f>26056-400+2+5000+4-1000</f>
        <v>29662</v>
      </c>
      <c r="H151" s="82"/>
      <c r="I151" s="39"/>
      <c r="J151" s="39"/>
      <c r="K151" s="40"/>
      <c r="L151" s="62" t="s">
        <v>35</v>
      </c>
      <c r="M151" s="133">
        <v>247183.33333333334</v>
      </c>
    </row>
    <row r="152" spans="2:13" ht="47.25">
      <c r="B152" s="50" t="s">
        <v>2</v>
      </c>
      <c r="C152" s="37">
        <v>145</v>
      </c>
      <c r="D152" s="113" t="s">
        <v>77</v>
      </c>
      <c r="E152" s="113" t="s">
        <v>77</v>
      </c>
      <c r="F152" s="48" t="s">
        <v>33</v>
      </c>
      <c r="G152" s="131">
        <f>12-4</f>
        <v>8</v>
      </c>
      <c r="H152" s="81"/>
      <c r="I152" s="39"/>
      <c r="J152" s="39"/>
      <c r="K152" s="40"/>
      <c r="L152" s="62" t="s">
        <v>35</v>
      </c>
      <c r="M152" s="133">
        <v>880.8</v>
      </c>
    </row>
    <row r="153" spans="2:13" ht="47.25">
      <c r="B153" s="50" t="s">
        <v>2</v>
      </c>
      <c r="C153" s="37">
        <v>146</v>
      </c>
      <c r="D153" s="118" t="s">
        <v>350</v>
      </c>
      <c r="E153" s="118" t="s">
        <v>350</v>
      </c>
      <c r="F153" s="48" t="s">
        <v>33</v>
      </c>
      <c r="G153" s="131">
        <f>6400+2000</f>
        <v>8400</v>
      </c>
      <c r="H153" s="83"/>
      <c r="I153" s="39"/>
      <c r="J153" s="39"/>
      <c r="K153" s="40"/>
      <c r="L153" s="62" t="s">
        <v>35</v>
      </c>
      <c r="M153" s="133">
        <v>140000</v>
      </c>
    </row>
    <row r="154" spans="2:13" ht="47.25">
      <c r="B154" s="50" t="s">
        <v>2</v>
      </c>
      <c r="C154" s="37">
        <v>147</v>
      </c>
      <c r="D154" s="118" t="s">
        <v>352</v>
      </c>
      <c r="E154" s="118" t="s">
        <v>352</v>
      </c>
      <c r="F154" s="48" t="s">
        <v>33</v>
      </c>
      <c r="G154" s="131">
        <f>1646+40-106-384</f>
        <v>1196</v>
      </c>
      <c r="H154" s="82"/>
      <c r="I154" s="39"/>
      <c r="J154" s="39"/>
      <c r="K154" s="40"/>
      <c r="L154" s="62" t="s">
        <v>35</v>
      </c>
      <c r="M154" s="133">
        <v>50830</v>
      </c>
    </row>
    <row r="155" spans="2:13" ht="47.25">
      <c r="B155" s="50" t="s">
        <v>2</v>
      </c>
      <c r="C155" s="37">
        <v>148</v>
      </c>
      <c r="D155" s="111" t="s">
        <v>78</v>
      </c>
      <c r="E155" s="111" t="s">
        <v>78</v>
      </c>
      <c r="F155" s="48" t="s">
        <v>33</v>
      </c>
      <c r="G155" s="131">
        <v>520</v>
      </c>
      <c r="H155" s="82"/>
      <c r="I155" s="39"/>
      <c r="J155" s="39"/>
      <c r="K155" s="40"/>
      <c r="L155" s="62" t="s">
        <v>35</v>
      </c>
      <c r="M155" s="133">
        <v>8233.3333333333321</v>
      </c>
    </row>
    <row r="156" spans="2:13" ht="47.25">
      <c r="B156" s="50" t="s">
        <v>2</v>
      </c>
      <c r="C156" s="37">
        <v>149</v>
      </c>
      <c r="D156" s="121" t="s">
        <v>354</v>
      </c>
      <c r="E156" s="121" t="s">
        <v>354</v>
      </c>
      <c r="F156" s="48" t="s">
        <v>33</v>
      </c>
      <c r="G156" s="131">
        <v>16000</v>
      </c>
      <c r="H156" s="80"/>
      <c r="I156" s="39"/>
      <c r="J156" s="39"/>
      <c r="K156" s="40"/>
      <c r="L156" s="62" t="s">
        <v>35</v>
      </c>
      <c r="M156" s="133">
        <v>72000</v>
      </c>
    </row>
    <row r="157" spans="2:13" ht="47.25">
      <c r="B157" s="50" t="s">
        <v>2</v>
      </c>
      <c r="C157" s="37">
        <v>150</v>
      </c>
      <c r="D157" s="113" t="s">
        <v>79</v>
      </c>
      <c r="E157" s="113" t="s">
        <v>79</v>
      </c>
      <c r="F157" s="38" t="s">
        <v>33</v>
      </c>
      <c r="G157" s="131">
        <f>2059-400-600-3</f>
        <v>1056</v>
      </c>
      <c r="H157" s="80"/>
      <c r="I157" s="39"/>
      <c r="J157" s="39"/>
      <c r="K157" s="40"/>
      <c r="L157" s="62" t="s">
        <v>35</v>
      </c>
      <c r="M157" s="133">
        <v>17952</v>
      </c>
    </row>
    <row r="158" spans="2:13" ht="47.25">
      <c r="B158" s="50" t="s">
        <v>2</v>
      </c>
      <c r="C158" s="37">
        <v>151</v>
      </c>
      <c r="D158" s="113" t="s">
        <v>80</v>
      </c>
      <c r="E158" s="113" t="s">
        <v>80</v>
      </c>
      <c r="F158" s="38" t="s">
        <v>33</v>
      </c>
      <c r="G158" s="131">
        <f>22-16</f>
        <v>6</v>
      </c>
      <c r="H158" s="82"/>
      <c r="I158" s="39"/>
      <c r="J158" s="39"/>
      <c r="K158" s="40"/>
      <c r="L158" s="62" t="s">
        <v>35</v>
      </c>
      <c r="M158" s="133">
        <v>796.50000000000023</v>
      </c>
    </row>
    <row r="159" spans="2:13" ht="47.25">
      <c r="B159" s="50" t="s">
        <v>2</v>
      </c>
      <c r="C159" s="37">
        <v>152</v>
      </c>
      <c r="D159" s="118" t="s">
        <v>356</v>
      </c>
      <c r="E159" s="118" t="s">
        <v>356</v>
      </c>
      <c r="F159" s="38" t="s">
        <v>33</v>
      </c>
      <c r="G159" s="131">
        <v>1300</v>
      </c>
      <c r="H159" s="82"/>
      <c r="I159" s="39"/>
      <c r="J159" s="39"/>
      <c r="K159" s="40"/>
      <c r="L159" s="62" t="s">
        <v>35</v>
      </c>
      <c r="M159" s="133">
        <v>35555</v>
      </c>
    </row>
    <row r="160" spans="2:13" ht="47.25">
      <c r="B160" s="50" t="s">
        <v>2</v>
      </c>
      <c r="C160" s="37">
        <v>153</v>
      </c>
      <c r="D160" s="121" t="s">
        <v>358</v>
      </c>
      <c r="E160" s="121" t="s">
        <v>358</v>
      </c>
      <c r="F160" s="44" t="s">
        <v>33</v>
      </c>
      <c r="G160" s="131">
        <v>200</v>
      </c>
      <c r="H160" s="80"/>
      <c r="I160" s="51"/>
      <c r="J160" s="39"/>
      <c r="K160" s="40"/>
      <c r="L160" s="62" t="s">
        <v>35</v>
      </c>
      <c r="M160" s="133">
        <v>6000</v>
      </c>
    </row>
    <row r="161" spans="2:13" ht="47.25">
      <c r="B161" s="50" t="s">
        <v>2</v>
      </c>
      <c r="C161" s="37">
        <v>154</v>
      </c>
      <c r="D161" s="111" t="s">
        <v>81</v>
      </c>
      <c r="E161" s="111" t="s">
        <v>81</v>
      </c>
      <c r="F161" s="44" t="s">
        <v>33</v>
      </c>
      <c r="G161" s="131">
        <f>16+4</f>
        <v>20</v>
      </c>
      <c r="H161" s="80"/>
      <c r="I161" s="51"/>
      <c r="J161" s="39"/>
      <c r="K161" s="40"/>
      <c r="L161" s="62" t="s">
        <v>35</v>
      </c>
      <c r="M161" s="133">
        <v>166.66666666666663</v>
      </c>
    </row>
    <row r="162" spans="2:13" ht="47.25">
      <c r="B162" s="50" t="s">
        <v>2</v>
      </c>
      <c r="C162" s="37">
        <v>155</v>
      </c>
      <c r="D162" s="113" t="s">
        <v>82</v>
      </c>
      <c r="E162" s="113" t="s">
        <v>82</v>
      </c>
      <c r="F162" s="40" t="s">
        <v>33</v>
      </c>
      <c r="G162" s="131">
        <f>16+4</f>
        <v>20</v>
      </c>
      <c r="H162" s="82"/>
      <c r="I162" s="52"/>
      <c r="J162" s="39"/>
      <c r="K162" s="40"/>
      <c r="L162" s="62" t="s">
        <v>35</v>
      </c>
      <c r="M162" s="133">
        <v>649.5</v>
      </c>
    </row>
    <row r="163" spans="2:13" ht="47.25">
      <c r="B163" s="50" t="s">
        <v>2</v>
      </c>
      <c r="C163" s="37">
        <v>156</v>
      </c>
      <c r="D163" s="118" t="s">
        <v>360</v>
      </c>
      <c r="E163" s="118" t="s">
        <v>360</v>
      </c>
      <c r="F163" s="40" t="s">
        <v>33</v>
      </c>
      <c r="G163" s="131">
        <v>4</v>
      </c>
      <c r="H163" s="82"/>
      <c r="I163" s="52"/>
      <c r="J163" s="39"/>
      <c r="K163" s="40"/>
      <c r="L163" s="62" t="s">
        <v>35</v>
      </c>
      <c r="M163" s="133">
        <v>298</v>
      </c>
    </row>
    <row r="164" spans="2:13" ht="47.25">
      <c r="B164" s="50" t="s">
        <v>2</v>
      </c>
      <c r="C164" s="37">
        <v>157</v>
      </c>
      <c r="D164" s="123" t="s">
        <v>362</v>
      </c>
      <c r="E164" s="123" t="s">
        <v>362</v>
      </c>
      <c r="F164" s="38" t="s">
        <v>33</v>
      </c>
      <c r="G164" s="132">
        <v>10</v>
      </c>
      <c r="H164" s="82"/>
      <c r="I164" s="39"/>
      <c r="J164" s="39"/>
      <c r="K164" s="40"/>
      <c r="L164" s="62" t="s">
        <v>35</v>
      </c>
      <c r="M164" s="133">
        <v>4831.2000000000007</v>
      </c>
    </row>
    <row r="165" spans="2:13" ht="47.25">
      <c r="B165" s="50" t="s">
        <v>2</v>
      </c>
      <c r="C165" s="37">
        <v>158</v>
      </c>
      <c r="D165" s="123" t="s">
        <v>364</v>
      </c>
      <c r="E165" s="123" t="s">
        <v>364</v>
      </c>
      <c r="F165" s="48" t="s">
        <v>33</v>
      </c>
      <c r="G165" s="132">
        <v>10</v>
      </c>
      <c r="H165" s="82"/>
      <c r="I165" s="53"/>
      <c r="J165" s="39"/>
      <c r="K165" s="40"/>
      <c r="L165" s="62" t="s">
        <v>35</v>
      </c>
      <c r="M165" s="133">
        <v>4831.2</v>
      </c>
    </row>
    <row r="166" spans="2:13" ht="47.25">
      <c r="B166" s="50" t="s">
        <v>2</v>
      </c>
      <c r="C166" s="37">
        <v>159</v>
      </c>
      <c r="D166" s="123" t="s">
        <v>366</v>
      </c>
      <c r="E166" s="123" t="s">
        <v>366</v>
      </c>
      <c r="F166" s="48" t="s">
        <v>33</v>
      </c>
      <c r="G166" s="132">
        <v>10</v>
      </c>
      <c r="H166" s="82"/>
      <c r="I166" s="39"/>
      <c r="J166" s="39"/>
      <c r="K166" s="40"/>
      <c r="L166" s="62" t="s">
        <v>35</v>
      </c>
      <c r="M166" s="133">
        <v>4831.2</v>
      </c>
    </row>
    <row r="167" spans="2:13" ht="47.25">
      <c r="B167" s="50" t="s">
        <v>2</v>
      </c>
      <c r="C167" s="37">
        <v>160</v>
      </c>
      <c r="D167" s="123" t="s">
        <v>368</v>
      </c>
      <c r="E167" s="123" t="s">
        <v>368</v>
      </c>
      <c r="F167" s="40" t="s">
        <v>33</v>
      </c>
      <c r="G167" s="132">
        <v>10</v>
      </c>
      <c r="H167" s="82"/>
      <c r="I167" s="39"/>
      <c r="J167" s="39"/>
      <c r="K167" s="40"/>
      <c r="L167" s="62" t="s">
        <v>35</v>
      </c>
      <c r="M167" s="133">
        <v>4831.2</v>
      </c>
    </row>
    <row r="168" spans="2:13" ht="47.25">
      <c r="B168" s="50" t="s">
        <v>2</v>
      </c>
      <c r="C168" s="37">
        <v>161</v>
      </c>
      <c r="D168" s="123" t="s">
        <v>370</v>
      </c>
      <c r="E168" s="123" t="s">
        <v>370</v>
      </c>
      <c r="F168" s="48" t="s">
        <v>33</v>
      </c>
      <c r="G168" s="132">
        <v>10</v>
      </c>
      <c r="H168" s="82"/>
      <c r="I168" s="39"/>
      <c r="J168" s="39"/>
      <c r="K168" s="40"/>
      <c r="L168" s="62" t="s">
        <v>35</v>
      </c>
      <c r="M168" s="133">
        <v>4831.2000000000007</v>
      </c>
    </row>
    <row r="169" spans="2:13" ht="47.25">
      <c r="B169" s="50" t="s">
        <v>2</v>
      </c>
      <c r="C169" s="37">
        <v>162</v>
      </c>
      <c r="D169" s="123" t="s">
        <v>372</v>
      </c>
      <c r="E169" s="123" t="s">
        <v>372</v>
      </c>
      <c r="F169" s="38" t="s">
        <v>33</v>
      </c>
      <c r="G169" s="132">
        <v>10</v>
      </c>
      <c r="H169" s="80"/>
      <c r="I169" s="41"/>
      <c r="J169" s="39"/>
      <c r="K169" s="40"/>
      <c r="L169" s="62" t="s">
        <v>35</v>
      </c>
      <c r="M169" s="133">
        <v>4831.2000000000007</v>
      </c>
    </row>
    <row r="170" spans="2:13" ht="47.25">
      <c r="B170" s="50" t="s">
        <v>2</v>
      </c>
      <c r="C170" s="37">
        <v>163</v>
      </c>
      <c r="D170" s="123" t="s">
        <v>83</v>
      </c>
      <c r="E170" s="123" t="s">
        <v>83</v>
      </c>
      <c r="F170" s="44" t="s">
        <v>33</v>
      </c>
      <c r="G170" s="131">
        <f>920</f>
        <v>920</v>
      </c>
      <c r="H170" s="80"/>
      <c r="I170" s="45"/>
      <c r="J170" s="39"/>
      <c r="K170" s="40"/>
      <c r="L170" s="62" t="s">
        <v>35</v>
      </c>
      <c r="M170" s="133">
        <v>68172</v>
      </c>
    </row>
    <row r="171" spans="2:13" ht="47.25">
      <c r="B171" s="50" t="s">
        <v>2</v>
      </c>
      <c r="C171" s="37">
        <v>164</v>
      </c>
      <c r="D171" s="118" t="s">
        <v>374</v>
      </c>
      <c r="E171" s="118" t="s">
        <v>374</v>
      </c>
      <c r="F171" s="44" t="s">
        <v>33</v>
      </c>
      <c r="G171" s="131">
        <f>688-240-80</f>
        <v>368</v>
      </c>
      <c r="H171" s="80"/>
      <c r="I171" s="45"/>
      <c r="J171" s="39"/>
      <c r="K171" s="40"/>
      <c r="L171" s="62" t="s">
        <v>35</v>
      </c>
      <c r="M171" s="133">
        <v>165029.6</v>
      </c>
    </row>
    <row r="172" spans="2:13" ht="47.25">
      <c r="B172" s="50" t="s">
        <v>2</v>
      </c>
      <c r="C172" s="37">
        <v>165</v>
      </c>
      <c r="D172" s="118" t="s">
        <v>376</v>
      </c>
      <c r="E172" s="118" t="s">
        <v>376</v>
      </c>
      <c r="F172" s="44" t="s">
        <v>33</v>
      </c>
      <c r="G172" s="131">
        <f>45+2</f>
        <v>47</v>
      </c>
      <c r="H172" s="80"/>
      <c r="I172" s="45"/>
      <c r="J172" s="39"/>
      <c r="K172" s="40"/>
      <c r="L172" s="62" t="s">
        <v>35</v>
      </c>
      <c r="M172" s="133">
        <v>65565</v>
      </c>
    </row>
    <row r="173" spans="2:13" ht="47.25">
      <c r="B173" s="50" t="s">
        <v>2</v>
      </c>
      <c r="C173" s="37">
        <v>166</v>
      </c>
      <c r="D173" s="120" t="s">
        <v>378</v>
      </c>
      <c r="E173" s="120" t="s">
        <v>378</v>
      </c>
      <c r="F173" s="47" t="s">
        <v>33</v>
      </c>
      <c r="G173" s="131">
        <v>4</v>
      </c>
      <c r="H173" s="80"/>
      <c r="I173" s="49"/>
      <c r="J173" s="39"/>
      <c r="K173" s="40"/>
      <c r="L173" s="62" t="s">
        <v>35</v>
      </c>
      <c r="M173" s="133">
        <v>1500</v>
      </c>
    </row>
    <row r="174" spans="2:13" ht="47.25">
      <c r="B174" s="50" t="s">
        <v>2</v>
      </c>
      <c r="C174" s="37">
        <v>167</v>
      </c>
      <c r="D174" s="118" t="s">
        <v>380</v>
      </c>
      <c r="E174" s="118" t="s">
        <v>380</v>
      </c>
      <c r="F174" s="47" t="s">
        <v>33</v>
      </c>
      <c r="G174" s="131">
        <v>4</v>
      </c>
      <c r="H174" s="80"/>
      <c r="I174" s="49"/>
      <c r="J174" s="39"/>
      <c r="K174" s="40"/>
      <c r="L174" s="62" t="s">
        <v>35</v>
      </c>
      <c r="M174" s="133">
        <v>1500</v>
      </c>
    </row>
    <row r="175" spans="2:13" ht="47.25">
      <c r="B175" s="50" t="s">
        <v>2</v>
      </c>
      <c r="C175" s="37">
        <v>168</v>
      </c>
      <c r="D175" s="120" t="s">
        <v>382</v>
      </c>
      <c r="E175" s="120" t="s">
        <v>382</v>
      </c>
      <c r="F175" s="47" t="s">
        <v>33</v>
      </c>
      <c r="G175" s="131">
        <v>4</v>
      </c>
      <c r="H175" s="80"/>
      <c r="I175" s="49"/>
      <c r="J175" s="39"/>
      <c r="K175" s="40"/>
      <c r="L175" s="62" t="s">
        <v>35</v>
      </c>
      <c r="M175" s="133">
        <v>1500</v>
      </c>
    </row>
    <row r="176" spans="2:13" ht="47.25">
      <c r="B176" s="50" t="s">
        <v>2</v>
      </c>
      <c r="C176" s="37">
        <v>169</v>
      </c>
      <c r="D176" s="118" t="s">
        <v>384</v>
      </c>
      <c r="E176" s="118" t="s">
        <v>384</v>
      </c>
      <c r="F176" s="47" t="s">
        <v>33</v>
      </c>
      <c r="G176" s="131">
        <v>4</v>
      </c>
      <c r="H176" s="80"/>
      <c r="I176" s="49"/>
      <c r="J176" s="39"/>
      <c r="K176" s="40"/>
      <c r="L176" s="62" t="s">
        <v>35</v>
      </c>
      <c r="M176" s="133">
        <v>1500</v>
      </c>
    </row>
    <row r="177" spans="2:13" ht="47.25">
      <c r="B177" s="50" t="s">
        <v>2</v>
      </c>
      <c r="C177" s="37">
        <v>170</v>
      </c>
      <c r="D177" s="121" t="s">
        <v>386</v>
      </c>
      <c r="E177" s="121" t="s">
        <v>386</v>
      </c>
      <c r="F177" s="47" t="s">
        <v>33</v>
      </c>
      <c r="G177" s="131">
        <v>500</v>
      </c>
      <c r="H177" s="80"/>
      <c r="I177" s="49"/>
      <c r="J177" s="39"/>
      <c r="K177" s="40"/>
      <c r="L177" s="62" t="s">
        <v>35</v>
      </c>
      <c r="M177" s="133">
        <v>150000</v>
      </c>
    </row>
    <row r="178" spans="2:13" ht="47.25">
      <c r="B178" s="50" t="s">
        <v>2</v>
      </c>
      <c r="C178" s="37">
        <v>171</v>
      </c>
      <c r="D178" s="118" t="s">
        <v>388</v>
      </c>
      <c r="E178" s="118" t="s">
        <v>388</v>
      </c>
      <c r="F178" s="47" t="s">
        <v>33</v>
      </c>
      <c r="G178" s="131">
        <f>2311-80</f>
        <v>2231</v>
      </c>
      <c r="H178" s="82"/>
      <c r="I178" s="49"/>
      <c r="J178" s="39"/>
      <c r="K178" s="40"/>
      <c r="L178" s="62" t="s">
        <v>35</v>
      </c>
      <c r="M178" s="133">
        <v>185730.75</v>
      </c>
    </row>
    <row r="179" spans="2:13" ht="47.25">
      <c r="B179" s="50" t="s">
        <v>2</v>
      </c>
      <c r="C179" s="37">
        <v>172</v>
      </c>
      <c r="D179" s="118" t="s">
        <v>390</v>
      </c>
      <c r="E179" s="118" t="s">
        <v>390</v>
      </c>
      <c r="F179" s="47" t="s">
        <v>33</v>
      </c>
      <c r="G179" s="131">
        <v>280</v>
      </c>
      <c r="H179" s="80"/>
      <c r="I179" s="49"/>
      <c r="J179" s="39"/>
      <c r="K179" s="40"/>
      <c r="L179" s="62" t="s">
        <v>35</v>
      </c>
      <c r="M179" s="133">
        <v>57792</v>
      </c>
    </row>
    <row r="180" spans="2:13" ht="47.25">
      <c r="B180" s="50" t="s">
        <v>2</v>
      </c>
      <c r="C180" s="37">
        <v>173</v>
      </c>
      <c r="D180" s="118" t="s">
        <v>392</v>
      </c>
      <c r="E180" s="118" t="s">
        <v>392</v>
      </c>
      <c r="F180" s="47" t="s">
        <v>33</v>
      </c>
      <c r="G180" s="131">
        <v>124</v>
      </c>
      <c r="H180" s="80"/>
      <c r="I180" s="49"/>
      <c r="J180" s="39"/>
      <c r="K180" s="40"/>
      <c r="L180" s="62" t="s">
        <v>35</v>
      </c>
      <c r="M180" s="133">
        <v>36133.599999999999</v>
      </c>
    </row>
    <row r="181" spans="2:13" ht="47.25">
      <c r="B181" s="50" t="s">
        <v>2</v>
      </c>
      <c r="C181" s="37">
        <v>174</v>
      </c>
      <c r="D181" s="118" t="s">
        <v>394</v>
      </c>
      <c r="E181" s="118" t="s">
        <v>394</v>
      </c>
      <c r="F181" s="47" t="s">
        <v>33</v>
      </c>
      <c r="G181" s="131">
        <f>724-160</f>
        <v>564</v>
      </c>
      <c r="H181" s="80"/>
      <c r="I181" s="49"/>
      <c r="J181" s="39"/>
      <c r="K181" s="40"/>
      <c r="L181" s="62" t="s">
        <v>35</v>
      </c>
      <c r="M181" s="133">
        <v>114210</v>
      </c>
    </row>
    <row r="182" spans="2:13" ht="63">
      <c r="B182" s="50" t="s">
        <v>2</v>
      </c>
      <c r="C182" s="37">
        <v>175</v>
      </c>
      <c r="D182" s="113" t="s">
        <v>84</v>
      </c>
      <c r="E182" s="113" t="s">
        <v>84</v>
      </c>
      <c r="F182" s="40" t="s">
        <v>33</v>
      </c>
      <c r="G182" s="131">
        <f>512+2-34</f>
        <v>480</v>
      </c>
      <c r="H182" s="80"/>
      <c r="I182" s="39"/>
      <c r="J182" s="39"/>
      <c r="K182" s="40"/>
      <c r="L182" s="62" t="s">
        <v>35</v>
      </c>
      <c r="M182" s="133">
        <v>288522</v>
      </c>
    </row>
    <row r="183" spans="2:13" ht="47.25">
      <c r="B183" s="50" t="s">
        <v>2</v>
      </c>
      <c r="C183" s="37">
        <v>176</v>
      </c>
      <c r="D183" s="113" t="s">
        <v>85</v>
      </c>
      <c r="E183" s="113" t="s">
        <v>85</v>
      </c>
      <c r="F183" s="47" t="s">
        <v>33</v>
      </c>
      <c r="G183" s="131">
        <f>104-36</f>
        <v>68</v>
      </c>
      <c r="H183" s="80"/>
      <c r="I183" s="39"/>
      <c r="J183" s="39"/>
      <c r="K183" s="40"/>
      <c r="L183" s="62" t="s">
        <v>35</v>
      </c>
      <c r="M183" s="133">
        <v>42160</v>
      </c>
    </row>
    <row r="184" spans="2:13" ht="47.25">
      <c r="B184" s="50" t="s">
        <v>2</v>
      </c>
      <c r="C184" s="37">
        <v>177</v>
      </c>
      <c r="D184" s="113" t="s">
        <v>86</v>
      </c>
      <c r="E184" s="113" t="s">
        <v>86</v>
      </c>
      <c r="F184" s="40" t="s">
        <v>33</v>
      </c>
      <c r="G184" s="131">
        <f>106-36</f>
        <v>70</v>
      </c>
      <c r="H184" s="80"/>
      <c r="I184" s="46"/>
      <c r="J184" s="39"/>
      <c r="K184" s="40"/>
      <c r="L184" s="62" t="s">
        <v>35</v>
      </c>
      <c r="M184" s="133">
        <v>43400</v>
      </c>
    </row>
    <row r="185" spans="2:13" ht="47.25">
      <c r="B185" s="50" t="s">
        <v>2</v>
      </c>
      <c r="C185" s="37">
        <v>178</v>
      </c>
      <c r="D185" s="113" t="s">
        <v>87</v>
      </c>
      <c r="E185" s="113" t="s">
        <v>87</v>
      </c>
      <c r="F185" s="38" t="s">
        <v>33</v>
      </c>
      <c r="G185" s="131">
        <v>160</v>
      </c>
      <c r="H185" s="80"/>
      <c r="I185" s="46"/>
      <c r="J185" s="39"/>
      <c r="K185" s="40"/>
      <c r="L185" s="62" t="s">
        <v>35</v>
      </c>
      <c r="M185" s="133">
        <v>133333.33333333334</v>
      </c>
    </row>
    <row r="186" spans="2:13" ht="47.25">
      <c r="B186" s="50" t="s">
        <v>2</v>
      </c>
      <c r="C186" s="37">
        <v>179</v>
      </c>
      <c r="D186" s="118" t="s">
        <v>396</v>
      </c>
      <c r="E186" s="118" t="s">
        <v>396</v>
      </c>
      <c r="F186" s="40" t="s">
        <v>33</v>
      </c>
      <c r="G186" s="131">
        <f>639-3+36</f>
        <v>672</v>
      </c>
      <c r="H186" s="80"/>
      <c r="I186" s="46"/>
      <c r="J186" s="39"/>
      <c r="K186" s="40"/>
      <c r="L186" s="62" t="s">
        <v>35</v>
      </c>
      <c r="M186" s="133">
        <v>417312</v>
      </c>
    </row>
    <row r="187" spans="2:13" ht="47.25">
      <c r="B187" s="50" t="s">
        <v>2</v>
      </c>
      <c r="C187" s="37">
        <v>180</v>
      </c>
      <c r="D187" s="118" t="s">
        <v>398</v>
      </c>
      <c r="E187" s="118" t="s">
        <v>398</v>
      </c>
      <c r="F187" s="48" t="s">
        <v>33</v>
      </c>
      <c r="G187" s="131">
        <v>73</v>
      </c>
      <c r="H187" s="80"/>
      <c r="I187" s="54"/>
      <c r="J187" s="39"/>
      <c r="K187" s="40"/>
      <c r="L187" s="62" t="s">
        <v>35</v>
      </c>
      <c r="M187" s="133">
        <v>33288</v>
      </c>
    </row>
    <row r="188" spans="2:13" ht="47.25">
      <c r="B188" s="50" t="s">
        <v>2</v>
      </c>
      <c r="C188" s="37">
        <v>181</v>
      </c>
      <c r="D188" s="118" t="s">
        <v>400</v>
      </c>
      <c r="E188" s="118" t="s">
        <v>400</v>
      </c>
      <c r="F188" s="48" t="s">
        <v>33</v>
      </c>
      <c r="G188" s="131">
        <v>108</v>
      </c>
      <c r="H188" s="80"/>
      <c r="I188" s="54"/>
      <c r="J188" s="39"/>
      <c r="K188" s="40"/>
      <c r="L188" s="62" t="s">
        <v>35</v>
      </c>
      <c r="M188" s="133">
        <v>39960</v>
      </c>
    </row>
    <row r="189" spans="2:13" ht="47.25">
      <c r="B189" s="50" t="s">
        <v>2</v>
      </c>
      <c r="C189" s="37">
        <v>182</v>
      </c>
      <c r="D189" s="118" t="s">
        <v>402</v>
      </c>
      <c r="E189" s="118" t="s">
        <v>402</v>
      </c>
      <c r="F189" s="38" t="s">
        <v>33</v>
      </c>
      <c r="G189" s="131">
        <f>138-10</f>
        <v>128</v>
      </c>
      <c r="H189" s="80"/>
      <c r="I189" s="46"/>
      <c r="J189" s="39"/>
      <c r="K189" s="40"/>
      <c r="L189" s="62" t="s">
        <v>35</v>
      </c>
      <c r="M189" s="133">
        <v>47360</v>
      </c>
    </row>
    <row r="190" spans="2:13" ht="47.25">
      <c r="B190" s="50" t="s">
        <v>2</v>
      </c>
      <c r="C190" s="37">
        <v>183</v>
      </c>
      <c r="D190" s="113" t="s">
        <v>88</v>
      </c>
      <c r="E190" s="113" t="s">
        <v>88</v>
      </c>
      <c r="F190" s="44" t="s">
        <v>33</v>
      </c>
      <c r="G190" s="131">
        <v>4</v>
      </c>
      <c r="H190" s="80"/>
      <c r="I190" s="45"/>
      <c r="J190" s="39"/>
      <c r="K190" s="40"/>
      <c r="L190" s="62" t="s">
        <v>35</v>
      </c>
      <c r="M190" s="133">
        <v>3364.8</v>
      </c>
    </row>
    <row r="191" spans="2:13" ht="47.25">
      <c r="B191" s="50" t="s">
        <v>2</v>
      </c>
      <c r="C191" s="37">
        <v>184</v>
      </c>
      <c r="D191" s="118" t="s">
        <v>404</v>
      </c>
      <c r="E191" s="118" t="s">
        <v>404</v>
      </c>
      <c r="F191" s="44" t="s">
        <v>33</v>
      </c>
      <c r="G191" s="131">
        <f>27-8-3-1</f>
        <v>15</v>
      </c>
      <c r="H191" s="80"/>
      <c r="I191" s="45"/>
      <c r="J191" s="39"/>
      <c r="K191" s="40"/>
      <c r="L191" s="62" t="s">
        <v>35</v>
      </c>
      <c r="M191" s="133">
        <v>44152.5</v>
      </c>
    </row>
    <row r="192" spans="2:13" ht="78.75">
      <c r="B192" s="50" t="s">
        <v>2</v>
      </c>
      <c r="C192" s="37">
        <v>185</v>
      </c>
      <c r="D192" s="118" t="s">
        <v>406</v>
      </c>
      <c r="E192" s="118" t="s">
        <v>406</v>
      </c>
      <c r="F192" s="40" t="s">
        <v>33</v>
      </c>
      <c r="G192" s="131">
        <f>120-60</f>
        <v>60</v>
      </c>
      <c r="H192" s="80"/>
      <c r="I192" s="46"/>
      <c r="J192" s="39"/>
      <c r="K192" s="40"/>
      <c r="L192" s="62" t="s">
        <v>35</v>
      </c>
      <c r="M192" s="133">
        <v>180000</v>
      </c>
    </row>
    <row r="193" spans="2:13" ht="47.25">
      <c r="B193" s="50" t="s">
        <v>2</v>
      </c>
      <c r="C193" s="37">
        <v>186</v>
      </c>
      <c r="D193" s="121" t="s">
        <v>408</v>
      </c>
      <c r="E193" s="121" t="s">
        <v>408</v>
      </c>
      <c r="F193" s="47" t="s">
        <v>33</v>
      </c>
      <c r="G193" s="131">
        <v>300</v>
      </c>
      <c r="H193" s="80"/>
      <c r="I193" s="39"/>
      <c r="J193" s="39"/>
      <c r="K193" s="40"/>
      <c r="L193" s="62" t="s">
        <v>35</v>
      </c>
      <c r="M193" s="133">
        <v>9000</v>
      </c>
    </row>
    <row r="194" spans="2:13" ht="47.25">
      <c r="B194" s="50" t="s">
        <v>2</v>
      </c>
      <c r="C194" s="37">
        <v>187</v>
      </c>
      <c r="D194" s="124" t="s">
        <v>89</v>
      </c>
      <c r="E194" s="124" t="s">
        <v>89</v>
      </c>
      <c r="F194" s="38" t="s">
        <v>33</v>
      </c>
      <c r="G194" s="131">
        <v>4</v>
      </c>
      <c r="H194" s="80"/>
      <c r="I194" s="39"/>
      <c r="J194" s="39"/>
      <c r="K194" s="40"/>
      <c r="L194" s="62" t="s">
        <v>35</v>
      </c>
      <c r="M194" s="133">
        <v>5333.333333333333</v>
      </c>
    </row>
    <row r="195" spans="2:13" ht="47.25">
      <c r="B195" s="50" t="s">
        <v>2</v>
      </c>
      <c r="C195" s="37">
        <v>188</v>
      </c>
      <c r="D195" s="118" t="s">
        <v>410</v>
      </c>
      <c r="E195" s="118" t="s">
        <v>410</v>
      </c>
      <c r="F195" s="38" t="s">
        <v>33</v>
      </c>
      <c r="G195" s="131">
        <f>8480-40-600</f>
        <v>7840</v>
      </c>
      <c r="H195" s="80"/>
      <c r="I195" s="39"/>
      <c r="J195" s="39"/>
      <c r="K195" s="40"/>
      <c r="L195" s="62" t="s">
        <v>35</v>
      </c>
      <c r="M195" s="133">
        <v>266011.2</v>
      </c>
    </row>
    <row r="196" spans="2:13" ht="47.25">
      <c r="B196" s="50" t="s">
        <v>2</v>
      </c>
      <c r="C196" s="37">
        <v>189</v>
      </c>
      <c r="D196" s="118" t="s">
        <v>412</v>
      </c>
      <c r="E196" s="118" t="s">
        <v>412</v>
      </c>
      <c r="F196" s="38" t="s">
        <v>33</v>
      </c>
      <c r="G196" s="131">
        <f>64-7-6</f>
        <v>51</v>
      </c>
      <c r="H196" s="80"/>
      <c r="I196" s="39"/>
      <c r="J196" s="39"/>
      <c r="K196" s="40"/>
      <c r="L196" s="62" t="s">
        <v>35</v>
      </c>
      <c r="M196" s="133">
        <v>13260</v>
      </c>
    </row>
    <row r="197" spans="2:13" ht="47.25">
      <c r="B197" s="50" t="s">
        <v>2</v>
      </c>
      <c r="C197" s="37">
        <v>190</v>
      </c>
      <c r="D197" s="125" t="s">
        <v>90</v>
      </c>
      <c r="E197" s="125" t="s">
        <v>90</v>
      </c>
      <c r="F197" s="38" t="s">
        <v>33</v>
      </c>
      <c r="G197" s="131">
        <f>3308-30-8+34-150</f>
        <v>3154</v>
      </c>
      <c r="H197" s="80"/>
      <c r="I197" s="39"/>
      <c r="J197" s="39"/>
      <c r="K197" s="40"/>
      <c r="L197" s="62" t="s">
        <v>35</v>
      </c>
      <c r="M197" s="133">
        <v>5992.5999999999995</v>
      </c>
    </row>
    <row r="198" spans="2:13" ht="47.25">
      <c r="B198" s="50" t="s">
        <v>2</v>
      </c>
      <c r="C198" s="37">
        <v>191</v>
      </c>
      <c r="D198" s="118" t="s">
        <v>414</v>
      </c>
      <c r="E198" s="118" t="s">
        <v>414</v>
      </c>
      <c r="F198" s="38" t="s">
        <v>33</v>
      </c>
      <c r="G198" s="131">
        <f>834-16+2-80+5-18+60+16+3</f>
        <v>806</v>
      </c>
      <c r="H198" s="80"/>
      <c r="I198" s="39"/>
      <c r="J198" s="39"/>
      <c r="K198" s="40"/>
      <c r="L198" s="62" t="s">
        <v>35</v>
      </c>
      <c r="M198" s="133">
        <v>199485</v>
      </c>
    </row>
    <row r="199" spans="2:13" ht="47.25">
      <c r="B199" s="50" t="s">
        <v>2</v>
      </c>
      <c r="C199" s="37">
        <v>192</v>
      </c>
      <c r="D199" s="113" t="s">
        <v>91</v>
      </c>
      <c r="E199" s="113" t="s">
        <v>91</v>
      </c>
      <c r="F199" s="38" t="s">
        <v>33</v>
      </c>
      <c r="G199" s="131">
        <f>240+50</f>
        <v>290</v>
      </c>
      <c r="H199" s="80"/>
      <c r="I199" s="39"/>
      <c r="J199" s="39"/>
      <c r="K199" s="40"/>
      <c r="L199" s="62" t="s">
        <v>35</v>
      </c>
      <c r="M199" s="133">
        <v>406.58</v>
      </c>
    </row>
    <row r="200" spans="2:13" ht="47.25">
      <c r="B200" s="50" t="s">
        <v>2</v>
      </c>
      <c r="C200" s="37">
        <v>193</v>
      </c>
      <c r="D200" s="111" t="s">
        <v>92</v>
      </c>
      <c r="E200" s="111" t="s">
        <v>92</v>
      </c>
      <c r="F200" s="38" t="s">
        <v>33</v>
      </c>
      <c r="G200" s="131">
        <v>640</v>
      </c>
      <c r="H200" s="80"/>
      <c r="I200" s="39"/>
      <c r="J200" s="39"/>
      <c r="K200" s="40"/>
      <c r="L200" s="62" t="s">
        <v>35</v>
      </c>
      <c r="M200" s="133">
        <v>897.28</v>
      </c>
    </row>
    <row r="201" spans="2:13" ht="47.25">
      <c r="B201" s="50" t="s">
        <v>2</v>
      </c>
      <c r="C201" s="37">
        <v>194</v>
      </c>
      <c r="D201" s="118" t="s">
        <v>416</v>
      </c>
      <c r="E201" s="118" t="s">
        <v>416</v>
      </c>
      <c r="F201" s="38" t="s">
        <v>33</v>
      </c>
      <c r="G201" s="131">
        <f>346-13</f>
        <v>333</v>
      </c>
      <c r="H201" s="80"/>
      <c r="I201" s="39"/>
      <c r="J201" s="39"/>
      <c r="K201" s="40"/>
      <c r="L201" s="62" t="s">
        <v>35</v>
      </c>
      <c r="M201" s="133">
        <v>15414.57</v>
      </c>
    </row>
    <row r="202" spans="2:13" ht="47.25">
      <c r="B202" s="50" t="s">
        <v>2</v>
      </c>
      <c r="C202" s="37">
        <v>195</v>
      </c>
      <c r="D202" s="111" t="s">
        <v>93</v>
      </c>
      <c r="E202" s="111" t="s">
        <v>93</v>
      </c>
      <c r="F202" s="38" t="s">
        <v>33</v>
      </c>
      <c r="G202" s="131">
        <v>400</v>
      </c>
      <c r="H202" s="80"/>
      <c r="I202" s="39"/>
      <c r="J202" s="39"/>
      <c r="K202" s="40"/>
      <c r="L202" s="62" t="s">
        <v>35</v>
      </c>
      <c r="M202" s="133">
        <v>1402</v>
      </c>
    </row>
    <row r="203" spans="2:13" ht="47.25">
      <c r="B203" s="50" t="s">
        <v>2</v>
      </c>
      <c r="C203" s="37">
        <v>196</v>
      </c>
      <c r="D203" s="113" t="s">
        <v>94</v>
      </c>
      <c r="E203" s="113" t="s">
        <v>94</v>
      </c>
      <c r="F203" s="38" t="s">
        <v>33</v>
      </c>
      <c r="G203" s="131">
        <f>272+68</f>
        <v>340</v>
      </c>
      <c r="H203" s="80"/>
      <c r="I203" s="39"/>
      <c r="J203" s="39"/>
      <c r="K203" s="40"/>
      <c r="L203" s="62" t="s">
        <v>35</v>
      </c>
      <c r="M203" s="133">
        <v>476.67999999999995</v>
      </c>
    </row>
    <row r="204" spans="2:13" ht="47.25">
      <c r="B204" s="50" t="s">
        <v>2</v>
      </c>
      <c r="C204" s="37">
        <v>197</v>
      </c>
      <c r="D204" s="111" t="s">
        <v>95</v>
      </c>
      <c r="E204" s="111" t="s">
        <v>95</v>
      </c>
      <c r="F204" s="38" t="s">
        <v>33</v>
      </c>
      <c r="G204" s="131">
        <f>240+60</f>
        <v>300</v>
      </c>
      <c r="H204" s="80"/>
      <c r="I204" s="39"/>
      <c r="J204" s="39"/>
      <c r="K204" s="40"/>
      <c r="L204" s="62" t="s">
        <v>35</v>
      </c>
      <c r="M204" s="133">
        <v>420.59999999999997</v>
      </c>
    </row>
    <row r="205" spans="2:13" ht="47.25">
      <c r="B205" s="50" t="s">
        <v>2</v>
      </c>
      <c r="C205" s="37">
        <v>198</v>
      </c>
      <c r="D205" s="127" t="s">
        <v>418</v>
      </c>
      <c r="E205" s="127" t="s">
        <v>418</v>
      </c>
      <c r="F205" s="38" t="s">
        <v>33</v>
      </c>
      <c r="G205" s="131">
        <f>26304-30-1600-87-1200+2000</f>
        <v>25387</v>
      </c>
      <c r="H205" s="80"/>
      <c r="I205" s="39"/>
      <c r="J205" s="39"/>
      <c r="K205" s="40"/>
      <c r="L205" s="62" t="s">
        <v>35</v>
      </c>
      <c r="M205" s="133">
        <v>30993.295833333337</v>
      </c>
    </row>
    <row r="206" spans="2:13" ht="47.25">
      <c r="B206" s="50" t="s">
        <v>2</v>
      </c>
      <c r="C206" s="37">
        <v>199</v>
      </c>
      <c r="D206" s="127" t="s">
        <v>420</v>
      </c>
      <c r="E206" s="127" t="s">
        <v>420</v>
      </c>
      <c r="F206" s="38" t="s">
        <v>33</v>
      </c>
      <c r="G206" s="131">
        <f>141-16-30</f>
        <v>95</v>
      </c>
      <c r="H206" s="80"/>
      <c r="I206" s="39"/>
      <c r="J206" s="39"/>
      <c r="K206" s="40"/>
      <c r="L206" s="62" t="s">
        <v>35</v>
      </c>
      <c r="M206" s="133">
        <v>33250</v>
      </c>
    </row>
    <row r="207" spans="2:13" ht="47.25">
      <c r="B207" s="50" t="s">
        <v>2</v>
      </c>
      <c r="C207" s="37">
        <v>200</v>
      </c>
      <c r="D207" s="127" t="s">
        <v>422</v>
      </c>
      <c r="E207" s="127" t="s">
        <v>422</v>
      </c>
      <c r="F207" s="38" t="s">
        <v>33</v>
      </c>
      <c r="G207" s="131">
        <f>4-1</f>
        <v>3</v>
      </c>
      <c r="H207" s="80"/>
      <c r="I207" s="39"/>
      <c r="J207" s="39"/>
      <c r="K207" s="40"/>
      <c r="L207" s="62" t="s">
        <v>35</v>
      </c>
      <c r="M207" s="133">
        <v>27499.998000000003</v>
      </c>
    </row>
    <row r="208" spans="2:13" ht="47.25">
      <c r="B208" s="50" t="s">
        <v>2</v>
      </c>
      <c r="C208" s="37">
        <v>201</v>
      </c>
      <c r="D208" s="127" t="s">
        <v>424</v>
      </c>
      <c r="E208" s="127" t="s">
        <v>424</v>
      </c>
      <c r="F208" s="38" t="s">
        <v>33</v>
      </c>
      <c r="G208" s="131">
        <f>3-1</f>
        <v>2</v>
      </c>
      <c r="H208" s="80"/>
      <c r="I208" s="39"/>
      <c r="J208" s="39"/>
      <c r="K208" s="40"/>
      <c r="L208" s="62" t="s">
        <v>35</v>
      </c>
      <c r="M208" s="133">
        <v>18333.333333333332</v>
      </c>
    </row>
    <row r="209" spans="2:13" ht="47.25">
      <c r="B209" s="50" t="s">
        <v>2</v>
      </c>
      <c r="C209" s="37">
        <v>202</v>
      </c>
      <c r="D209" s="116" t="s">
        <v>96</v>
      </c>
      <c r="E209" s="116" t="s">
        <v>96</v>
      </c>
      <c r="F209" s="38" t="s">
        <v>33</v>
      </c>
      <c r="G209" s="131">
        <v>56</v>
      </c>
      <c r="H209" s="80"/>
      <c r="I209" s="39"/>
      <c r="J209" s="39"/>
      <c r="K209" s="40"/>
      <c r="L209" s="62" t="s">
        <v>35</v>
      </c>
      <c r="M209" s="133">
        <v>32410</v>
      </c>
    </row>
    <row r="210" spans="2:13" ht="47.25">
      <c r="B210" s="50" t="s">
        <v>2</v>
      </c>
      <c r="C210" s="37">
        <v>203</v>
      </c>
      <c r="D210" s="116" t="s">
        <v>97</v>
      </c>
      <c r="E210" s="116" t="s">
        <v>97</v>
      </c>
      <c r="F210" s="38" t="s">
        <v>33</v>
      </c>
      <c r="G210" s="131">
        <v>56</v>
      </c>
      <c r="H210" s="80"/>
      <c r="I210" s="39"/>
      <c r="J210" s="39"/>
      <c r="K210" s="40"/>
      <c r="L210" s="62" t="s">
        <v>35</v>
      </c>
      <c r="M210" s="133">
        <v>44800</v>
      </c>
    </row>
    <row r="211" spans="2:13" ht="47.25">
      <c r="B211" s="50" t="s">
        <v>2</v>
      </c>
      <c r="C211" s="37">
        <v>204</v>
      </c>
      <c r="D211" s="111" t="s">
        <v>98</v>
      </c>
      <c r="E211" s="111" t="s">
        <v>98</v>
      </c>
      <c r="F211" s="38" t="s">
        <v>33</v>
      </c>
      <c r="G211" s="131">
        <v>4</v>
      </c>
      <c r="H211" s="80"/>
      <c r="I211" s="39"/>
      <c r="J211" s="39"/>
      <c r="K211" s="40"/>
      <c r="L211" s="62" t="s">
        <v>35</v>
      </c>
      <c r="M211" s="133">
        <v>2333.333333333333</v>
      </c>
    </row>
    <row r="212" spans="2:13" ht="47.25">
      <c r="B212" s="50" t="s">
        <v>2</v>
      </c>
      <c r="C212" s="37">
        <v>205</v>
      </c>
      <c r="D212" s="116" t="s">
        <v>425</v>
      </c>
      <c r="E212" s="116" t="s">
        <v>425</v>
      </c>
      <c r="F212" s="38" t="s">
        <v>33</v>
      </c>
      <c r="G212" s="131">
        <v>4800</v>
      </c>
      <c r="H212" s="80"/>
      <c r="I212" s="39"/>
      <c r="J212" s="39"/>
      <c r="K212" s="40"/>
      <c r="L212" s="62" t="s">
        <v>35</v>
      </c>
      <c r="M212" s="133">
        <v>169800.00000000003</v>
      </c>
    </row>
    <row r="213" spans="2:13" ht="47.25">
      <c r="B213" s="50" t="s">
        <v>2</v>
      </c>
      <c r="C213" s="37">
        <v>206</v>
      </c>
      <c r="D213" s="118" t="s">
        <v>427</v>
      </c>
      <c r="E213" s="118" t="s">
        <v>427</v>
      </c>
      <c r="F213" s="38" t="s">
        <v>33</v>
      </c>
      <c r="G213" s="131">
        <f>56+14</f>
        <v>70</v>
      </c>
      <c r="H213" s="80"/>
      <c r="I213" s="39"/>
      <c r="J213" s="39"/>
      <c r="K213" s="40"/>
      <c r="L213" s="62" t="s">
        <v>35</v>
      </c>
      <c r="M213" s="133">
        <v>5833.333333333333</v>
      </c>
    </row>
    <row r="214" spans="2:13" ht="47.25">
      <c r="B214" s="50" t="s">
        <v>2</v>
      </c>
      <c r="C214" s="37">
        <v>207</v>
      </c>
      <c r="D214" s="116" t="s">
        <v>429</v>
      </c>
      <c r="E214" s="116" t="s">
        <v>429</v>
      </c>
      <c r="F214" s="38" t="s">
        <v>33</v>
      </c>
      <c r="G214" s="131">
        <f>53664+20-360</f>
        <v>53324</v>
      </c>
      <c r="H214" s="80"/>
      <c r="I214" s="39"/>
      <c r="J214" s="39"/>
      <c r="K214" s="40"/>
      <c r="L214" s="62" t="s">
        <v>35</v>
      </c>
      <c r="M214" s="133">
        <v>49058.079999999994</v>
      </c>
    </row>
    <row r="215" spans="2:13" ht="47.25">
      <c r="B215" s="50" t="s">
        <v>2</v>
      </c>
      <c r="C215" s="37">
        <v>208</v>
      </c>
      <c r="D215" s="114" t="s">
        <v>431</v>
      </c>
      <c r="E215" s="114" t="s">
        <v>431</v>
      </c>
      <c r="F215" s="38" t="s">
        <v>33</v>
      </c>
      <c r="G215" s="131">
        <f>364-80+12-12</f>
        <v>284</v>
      </c>
      <c r="H215" s="80"/>
      <c r="I215" s="39"/>
      <c r="J215" s="39"/>
      <c r="K215" s="40"/>
      <c r="L215" s="62" t="s">
        <v>35</v>
      </c>
      <c r="M215" s="133">
        <v>53250</v>
      </c>
    </row>
    <row r="216" spans="2:13" ht="47.25">
      <c r="B216" s="50" t="s">
        <v>2</v>
      </c>
      <c r="C216" s="37">
        <v>209</v>
      </c>
      <c r="D216" s="114" t="s">
        <v>433</v>
      </c>
      <c r="E216" s="114" t="s">
        <v>433</v>
      </c>
      <c r="F216" s="38" t="s">
        <v>33</v>
      </c>
      <c r="G216" s="131">
        <v>15</v>
      </c>
      <c r="H216" s="80"/>
      <c r="I216" s="39"/>
      <c r="J216" s="39"/>
      <c r="K216" s="40"/>
      <c r="L216" s="62" t="s">
        <v>35</v>
      </c>
      <c r="M216" s="133">
        <v>3000</v>
      </c>
    </row>
    <row r="217" spans="2:13" ht="47.25">
      <c r="B217" s="50" t="s">
        <v>2</v>
      </c>
      <c r="C217" s="37">
        <v>210</v>
      </c>
      <c r="D217" s="114" t="s">
        <v>435</v>
      </c>
      <c r="E217" s="114" t="s">
        <v>435</v>
      </c>
      <c r="F217" s="38" t="s">
        <v>33</v>
      </c>
      <c r="G217" s="131">
        <v>35</v>
      </c>
      <c r="H217" s="80"/>
      <c r="I217" s="39"/>
      <c r="J217" s="39"/>
      <c r="K217" s="40"/>
      <c r="L217" s="62" t="s">
        <v>35</v>
      </c>
      <c r="M217" s="133">
        <v>6562.5</v>
      </c>
    </row>
    <row r="218" spans="2:13" ht="47.25">
      <c r="B218" s="50" t="s">
        <v>2</v>
      </c>
      <c r="C218" s="37">
        <v>211</v>
      </c>
      <c r="D218" s="114" t="s">
        <v>437</v>
      </c>
      <c r="E218" s="114" t="s">
        <v>437</v>
      </c>
      <c r="F218" s="38" t="s">
        <v>33</v>
      </c>
      <c r="G218" s="131">
        <f>25-3-16</f>
        <v>6</v>
      </c>
      <c r="H218" s="80"/>
      <c r="I218" s="39"/>
      <c r="J218" s="39"/>
      <c r="K218" s="40"/>
      <c r="L218" s="62" t="s">
        <v>35</v>
      </c>
      <c r="M218" s="133">
        <v>295.65096774193546</v>
      </c>
    </row>
    <row r="219" spans="2:13" ht="47.25">
      <c r="B219" s="50" t="s">
        <v>2</v>
      </c>
      <c r="C219" s="37">
        <v>212</v>
      </c>
      <c r="D219" s="114" t="s">
        <v>439</v>
      </c>
      <c r="E219" s="114" t="s">
        <v>439</v>
      </c>
      <c r="F219" s="38" t="s">
        <v>33</v>
      </c>
      <c r="G219" s="131">
        <f>97-12-16</f>
        <v>69</v>
      </c>
      <c r="H219" s="80"/>
      <c r="I219" s="39"/>
      <c r="J219" s="39"/>
      <c r="K219" s="40"/>
      <c r="L219" s="62" t="s">
        <v>35</v>
      </c>
      <c r="M219" s="133">
        <v>3399.9749999999999</v>
      </c>
    </row>
    <row r="220" spans="2:13" ht="47.25">
      <c r="B220" s="50" t="s">
        <v>2</v>
      </c>
      <c r="C220" s="37">
        <v>213</v>
      </c>
      <c r="D220" s="114" t="s">
        <v>441</v>
      </c>
      <c r="E220" s="114" t="s">
        <v>441</v>
      </c>
      <c r="F220" s="38" t="s">
        <v>33</v>
      </c>
      <c r="G220" s="131">
        <f>277-80+20-12-16</f>
        <v>189</v>
      </c>
      <c r="H220" s="80"/>
      <c r="I220" s="39"/>
      <c r="J220" s="39"/>
      <c r="K220" s="40"/>
      <c r="L220" s="62" t="s">
        <v>35</v>
      </c>
      <c r="M220" s="133">
        <v>10073.699999999999</v>
      </c>
    </row>
    <row r="221" spans="2:13" ht="47.25">
      <c r="B221" s="50" t="s">
        <v>2</v>
      </c>
      <c r="C221" s="37">
        <v>214</v>
      </c>
      <c r="D221" s="114" t="s">
        <v>99</v>
      </c>
      <c r="E221" s="114" t="s">
        <v>99</v>
      </c>
      <c r="F221" s="38" t="s">
        <v>33</v>
      </c>
      <c r="G221" s="131">
        <f>75-3-56</f>
        <v>16</v>
      </c>
      <c r="H221" s="80"/>
      <c r="I221" s="39"/>
      <c r="J221" s="39"/>
      <c r="K221" s="40"/>
      <c r="L221" s="62" t="s">
        <v>35</v>
      </c>
      <c r="M221" s="133">
        <v>852.8</v>
      </c>
    </row>
    <row r="222" spans="2:13" ht="47.25">
      <c r="B222" s="50" t="s">
        <v>2</v>
      </c>
      <c r="C222" s="37">
        <v>215</v>
      </c>
      <c r="D222" s="115" t="s">
        <v>443</v>
      </c>
      <c r="E222" s="115" t="s">
        <v>443</v>
      </c>
      <c r="F222" s="38" t="s">
        <v>33</v>
      </c>
      <c r="G222" s="131">
        <f>17691+2-90</f>
        <v>17603</v>
      </c>
      <c r="H222" s="80"/>
      <c r="I222" s="39"/>
      <c r="J222" s="39"/>
      <c r="K222" s="40"/>
      <c r="L222" s="62" t="s">
        <v>35</v>
      </c>
      <c r="M222" s="133">
        <v>265629.27</v>
      </c>
    </row>
    <row r="223" spans="2:13" ht="47.25">
      <c r="B223" s="50" t="s">
        <v>2</v>
      </c>
      <c r="C223" s="37">
        <v>216</v>
      </c>
      <c r="D223" s="115" t="s">
        <v>445</v>
      </c>
      <c r="E223" s="115" t="s">
        <v>445</v>
      </c>
      <c r="F223" s="38" t="s">
        <v>33</v>
      </c>
      <c r="G223" s="131">
        <f>4698-60-800-400</f>
        <v>3438</v>
      </c>
      <c r="H223" s="80"/>
      <c r="I223" s="39"/>
      <c r="J223" s="39"/>
      <c r="K223" s="40"/>
      <c r="L223" s="62" t="s">
        <v>35</v>
      </c>
      <c r="M223" s="133">
        <v>34826.94</v>
      </c>
    </row>
    <row r="224" spans="2:13" ht="47.25">
      <c r="B224" s="50" t="s">
        <v>2</v>
      </c>
      <c r="C224" s="37">
        <v>217</v>
      </c>
      <c r="D224" s="115" t="s">
        <v>447</v>
      </c>
      <c r="E224" s="115" t="s">
        <v>447</v>
      </c>
      <c r="F224" s="38" t="s">
        <v>33</v>
      </c>
      <c r="G224" s="131">
        <v>490</v>
      </c>
      <c r="H224" s="80"/>
      <c r="I224" s="39"/>
      <c r="J224" s="39"/>
      <c r="K224" s="40"/>
      <c r="L224" s="62" t="s">
        <v>35</v>
      </c>
      <c r="M224" s="133">
        <v>39200</v>
      </c>
    </row>
    <row r="225" spans="2:13" ht="47.25">
      <c r="B225" s="50" t="s">
        <v>2</v>
      </c>
      <c r="C225" s="37">
        <v>218</v>
      </c>
      <c r="D225" s="116" t="s">
        <v>448</v>
      </c>
      <c r="E225" s="116" t="s">
        <v>448</v>
      </c>
      <c r="F225" s="38" t="s">
        <v>33</v>
      </c>
      <c r="G225" s="131">
        <f>128+4</f>
        <v>132</v>
      </c>
      <c r="H225" s="80"/>
      <c r="I225" s="39"/>
      <c r="J225" s="39"/>
      <c r="K225" s="40"/>
      <c r="L225" s="62" t="s">
        <v>35</v>
      </c>
      <c r="M225" s="133">
        <v>64350</v>
      </c>
    </row>
    <row r="226" spans="2:13" ht="63">
      <c r="B226" s="50" t="s">
        <v>2</v>
      </c>
      <c r="C226" s="37">
        <v>219</v>
      </c>
      <c r="D226" s="120" t="s">
        <v>450</v>
      </c>
      <c r="E226" s="120" t="s">
        <v>450</v>
      </c>
      <c r="F226" s="38" t="s">
        <v>33</v>
      </c>
      <c r="G226" s="131">
        <v>160</v>
      </c>
      <c r="H226" s="80"/>
      <c r="I226" s="39"/>
      <c r="J226" s="39"/>
      <c r="K226" s="40"/>
      <c r="L226" s="62" t="s">
        <v>35</v>
      </c>
      <c r="M226" s="133">
        <v>28933.333333333328</v>
      </c>
    </row>
    <row r="227" spans="2:13" ht="47.25">
      <c r="B227" s="50" t="s">
        <v>2</v>
      </c>
      <c r="C227" s="37">
        <v>220</v>
      </c>
      <c r="D227" s="118" t="s">
        <v>452</v>
      </c>
      <c r="E227" s="118" t="s">
        <v>452</v>
      </c>
      <c r="F227" s="38" t="s">
        <v>33</v>
      </c>
      <c r="G227" s="131">
        <v>160</v>
      </c>
      <c r="H227" s="80"/>
      <c r="I227" s="39"/>
      <c r="J227" s="39"/>
      <c r="K227" s="40"/>
      <c r="L227" s="62" t="s">
        <v>35</v>
      </c>
      <c r="M227" s="133">
        <v>17600</v>
      </c>
    </row>
    <row r="228" spans="2:13" ht="47.25">
      <c r="B228" s="50" t="s">
        <v>2</v>
      </c>
      <c r="C228" s="37">
        <v>221</v>
      </c>
      <c r="D228" s="112" t="s">
        <v>100</v>
      </c>
      <c r="E228" s="112" t="s">
        <v>100</v>
      </c>
      <c r="F228" s="38" t="s">
        <v>33</v>
      </c>
      <c r="G228" s="131">
        <v>8</v>
      </c>
      <c r="H228" s="80"/>
      <c r="I228" s="39"/>
      <c r="J228" s="39"/>
      <c r="K228" s="40"/>
      <c r="L228" s="62" t="s">
        <v>35</v>
      </c>
      <c r="M228" s="133">
        <v>384</v>
      </c>
    </row>
    <row r="229" spans="2:13" ht="47.25">
      <c r="B229" s="50" t="s">
        <v>2</v>
      </c>
      <c r="C229" s="37">
        <v>222</v>
      </c>
      <c r="D229" s="114" t="s">
        <v>101</v>
      </c>
      <c r="E229" s="114" t="s">
        <v>101</v>
      </c>
      <c r="F229" s="38" t="s">
        <v>33</v>
      </c>
      <c r="G229" s="131">
        <f>1508-80+72-1</f>
        <v>1499</v>
      </c>
      <c r="H229" s="80"/>
      <c r="I229" s="39"/>
      <c r="J229" s="39"/>
      <c r="K229" s="40"/>
      <c r="L229" s="62" t="s">
        <v>35</v>
      </c>
      <c r="M229" s="133">
        <v>12128.41297612732</v>
      </c>
    </row>
    <row r="230" spans="2:13" ht="47.25">
      <c r="B230" s="50" t="s">
        <v>2</v>
      </c>
      <c r="C230" s="37">
        <v>223</v>
      </c>
      <c r="D230" s="114" t="s">
        <v>102</v>
      </c>
      <c r="E230" s="114" t="s">
        <v>102</v>
      </c>
      <c r="F230" s="38" t="s">
        <v>33</v>
      </c>
      <c r="G230" s="131">
        <f>1376-80+20-1</f>
        <v>1315</v>
      </c>
      <c r="H230" s="80"/>
      <c r="I230" s="39"/>
      <c r="J230" s="39"/>
      <c r="K230" s="40"/>
      <c r="L230" s="62" t="s">
        <v>35</v>
      </c>
      <c r="M230" s="133">
        <v>10639.665000000001</v>
      </c>
    </row>
    <row r="231" spans="2:13" ht="47.25">
      <c r="B231" s="50" t="s">
        <v>2</v>
      </c>
      <c r="C231" s="37">
        <v>224</v>
      </c>
      <c r="D231" s="114" t="s">
        <v>103</v>
      </c>
      <c r="E231" s="114" t="s">
        <v>103</v>
      </c>
      <c r="F231" s="38" t="s">
        <v>33</v>
      </c>
      <c r="G231" s="131">
        <f>784-120+10-1</f>
        <v>673</v>
      </c>
      <c r="H231" s="80"/>
      <c r="I231" s="39"/>
      <c r="J231" s="39"/>
      <c r="K231" s="40"/>
      <c r="L231" s="62" t="s">
        <v>35</v>
      </c>
      <c r="M231" s="133">
        <v>5445.2430000000004</v>
      </c>
    </row>
    <row r="232" spans="2:13" ht="47.25">
      <c r="B232" s="50" t="s">
        <v>2</v>
      </c>
      <c r="C232" s="37">
        <v>225</v>
      </c>
      <c r="D232" s="112" t="s">
        <v>453</v>
      </c>
      <c r="E232" s="112" t="s">
        <v>453</v>
      </c>
      <c r="F232" s="38" t="s">
        <v>33</v>
      </c>
      <c r="G232" s="131">
        <f>38+4</f>
        <v>42</v>
      </c>
      <c r="H232" s="80"/>
      <c r="I232" s="39"/>
      <c r="J232" s="39"/>
      <c r="K232" s="40"/>
      <c r="L232" s="62" t="s">
        <v>35</v>
      </c>
      <c r="M232" s="133">
        <v>11760</v>
      </c>
    </row>
    <row r="233" spans="2:13" ht="47.25">
      <c r="B233" s="50" t="s">
        <v>2</v>
      </c>
      <c r="C233" s="37">
        <v>226</v>
      </c>
      <c r="D233" s="112" t="s">
        <v>455</v>
      </c>
      <c r="E233" s="112" t="s">
        <v>455</v>
      </c>
      <c r="F233" s="38" t="s">
        <v>33</v>
      </c>
      <c r="G233" s="131">
        <f>30+2</f>
        <v>32</v>
      </c>
      <c r="H233" s="80"/>
      <c r="I233" s="39"/>
      <c r="J233" s="39"/>
      <c r="K233" s="40"/>
      <c r="L233" s="62" t="s">
        <v>35</v>
      </c>
      <c r="M233" s="133">
        <v>8960</v>
      </c>
    </row>
    <row r="234" spans="2:13" ht="47.25">
      <c r="B234" s="50" t="s">
        <v>2</v>
      </c>
      <c r="C234" s="37">
        <v>227</v>
      </c>
      <c r="D234" s="114" t="s">
        <v>457</v>
      </c>
      <c r="E234" s="114" t="s">
        <v>457</v>
      </c>
      <c r="F234" s="38" t="s">
        <v>33</v>
      </c>
      <c r="G234" s="131">
        <v>1010</v>
      </c>
      <c r="H234" s="80"/>
      <c r="I234" s="39"/>
      <c r="J234" s="39"/>
      <c r="K234" s="40"/>
      <c r="L234" s="62" t="s">
        <v>35</v>
      </c>
      <c r="M234" s="133">
        <v>54540</v>
      </c>
    </row>
    <row r="235" spans="2:13" ht="47.25">
      <c r="B235" s="50" t="s">
        <v>2</v>
      </c>
      <c r="C235" s="37">
        <v>228</v>
      </c>
      <c r="D235" s="114" t="s">
        <v>459</v>
      </c>
      <c r="E235" s="114" t="s">
        <v>459</v>
      </c>
      <c r="F235" s="38" t="s">
        <v>33</v>
      </c>
      <c r="G235" s="131">
        <v>2238</v>
      </c>
      <c r="H235" s="80"/>
      <c r="I235" s="39"/>
      <c r="J235" s="39"/>
      <c r="K235" s="40"/>
      <c r="L235" s="62" t="s">
        <v>35</v>
      </c>
      <c r="M235" s="133">
        <v>120852</v>
      </c>
    </row>
    <row r="236" spans="2:13" ht="47.25">
      <c r="B236" s="50" t="s">
        <v>2</v>
      </c>
      <c r="C236" s="37">
        <v>229</v>
      </c>
      <c r="D236" s="114" t="s">
        <v>461</v>
      </c>
      <c r="E236" s="114" t="s">
        <v>461</v>
      </c>
      <c r="F236" s="38" t="s">
        <v>33</v>
      </c>
      <c r="G236" s="131">
        <v>2032</v>
      </c>
      <c r="H236" s="80"/>
      <c r="I236" s="39"/>
      <c r="J236" s="39"/>
      <c r="K236" s="40"/>
      <c r="L236" s="62" t="s">
        <v>35</v>
      </c>
      <c r="M236" s="133">
        <v>109728</v>
      </c>
    </row>
    <row r="237" spans="2:13" ht="47.25">
      <c r="B237" s="50" t="s">
        <v>2</v>
      </c>
      <c r="C237" s="37">
        <v>230</v>
      </c>
      <c r="D237" s="114" t="s">
        <v>463</v>
      </c>
      <c r="E237" s="114" t="s">
        <v>463</v>
      </c>
      <c r="F237" s="38" t="s">
        <v>33</v>
      </c>
      <c r="G237" s="131">
        <f>690+10</f>
        <v>700</v>
      </c>
      <c r="H237" s="80"/>
      <c r="I237" s="39"/>
      <c r="J237" s="39"/>
      <c r="K237" s="40"/>
      <c r="L237" s="62" t="s">
        <v>35</v>
      </c>
      <c r="M237" s="133">
        <v>37800</v>
      </c>
    </row>
    <row r="238" spans="2:13" ht="47.25">
      <c r="B238" s="50" t="s">
        <v>2</v>
      </c>
      <c r="C238" s="37">
        <v>231</v>
      </c>
      <c r="D238" s="114" t="s">
        <v>465</v>
      </c>
      <c r="E238" s="114" t="s">
        <v>465</v>
      </c>
      <c r="F238" s="38" t="s">
        <v>33</v>
      </c>
      <c r="G238" s="131">
        <f>1810+10</f>
        <v>1820</v>
      </c>
      <c r="H238" s="80"/>
      <c r="I238" s="39"/>
      <c r="J238" s="39"/>
      <c r="K238" s="40"/>
      <c r="L238" s="62" t="s">
        <v>35</v>
      </c>
      <c r="M238" s="133">
        <v>98280</v>
      </c>
    </row>
    <row r="239" spans="2:13" ht="47.25">
      <c r="B239" s="50" t="s">
        <v>2</v>
      </c>
      <c r="C239" s="37">
        <v>232</v>
      </c>
      <c r="D239" s="114" t="s">
        <v>467</v>
      </c>
      <c r="E239" s="114" t="s">
        <v>467</v>
      </c>
      <c r="F239" s="38" t="s">
        <v>33</v>
      </c>
      <c r="G239" s="131">
        <v>1726</v>
      </c>
      <c r="H239" s="80"/>
      <c r="I239" s="39"/>
      <c r="J239" s="39"/>
      <c r="K239" s="40"/>
      <c r="L239" s="62" t="s">
        <v>35</v>
      </c>
      <c r="M239" s="133">
        <v>93204</v>
      </c>
    </row>
    <row r="240" spans="2:13" ht="47.25">
      <c r="B240" s="50" t="s">
        <v>2</v>
      </c>
      <c r="C240" s="37">
        <v>233</v>
      </c>
      <c r="D240" s="121" t="s">
        <v>469</v>
      </c>
      <c r="E240" s="121" t="s">
        <v>469</v>
      </c>
      <c r="F240" s="38" t="s">
        <v>33</v>
      </c>
      <c r="G240" s="131">
        <v>150</v>
      </c>
      <c r="H240" s="80"/>
      <c r="I240" s="39"/>
      <c r="J240" s="39"/>
      <c r="K240" s="40"/>
      <c r="L240" s="62" t="s">
        <v>35</v>
      </c>
      <c r="M240" s="133">
        <v>6750</v>
      </c>
    </row>
    <row r="241" spans="2:21" ht="47.25">
      <c r="B241" s="50" t="s">
        <v>2</v>
      </c>
      <c r="C241" s="37">
        <v>234</v>
      </c>
      <c r="D241" s="114" t="s">
        <v>471</v>
      </c>
      <c r="E241" s="114" t="s">
        <v>471</v>
      </c>
      <c r="F241" s="38" t="s">
        <v>33</v>
      </c>
      <c r="G241" s="131">
        <v>20</v>
      </c>
      <c r="H241" s="80"/>
      <c r="I241" s="39"/>
      <c r="J241" s="39"/>
      <c r="K241" s="40"/>
      <c r="L241" s="62" t="s">
        <v>35</v>
      </c>
      <c r="M241" s="133">
        <v>1190</v>
      </c>
    </row>
    <row r="242" spans="2:21" ht="47.25">
      <c r="B242" s="50" t="s">
        <v>2</v>
      </c>
      <c r="C242" s="37">
        <v>235</v>
      </c>
      <c r="D242" s="114" t="s">
        <v>473</v>
      </c>
      <c r="E242" s="114" t="s">
        <v>473</v>
      </c>
      <c r="F242" s="38" t="s">
        <v>33</v>
      </c>
      <c r="G242" s="131">
        <v>116</v>
      </c>
      <c r="H242" s="80"/>
      <c r="I242" s="39"/>
      <c r="J242" s="39"/>
      <c r="K242" s="40"/>
      <c r="L242" s="62" t="s">
        <v>35</v>
      </c>
      <c r="M242" s="133">
        <v>6902</v>
      </c>
    </row>
    <row r="243" spans="2:21" ht="47.25">
      <c r="B243" s="50" t="s">
        <v>2</v>
      </c>
      <c r="C243" s="37">
        <v>236</v>
      </c>
      <c r="D243" s="114" t="s">
        <v>475</v>
      </c>
      <c r="E243" s="114" t="s">
        <v>475</v>
      </c>
      <c r="F243" s="38" t="s">
        <v>33</v>
      </c>
      <c r="G243" s="131">
        <f>132+2</f>
        <v>134</v>
      </c>
      <c r="H243" s="80"/>
      <c r="I243" s="39"/>
      <c r="J243" s="39"/>
      <c r="K243" s="40"/>
      <c r="L243" s="62" t="s">
        <v>35</v>
      </c>
      <c r="M243" s="133">
        <v>7973</v>
      </c>
    </row>
    <row r="244" spans="2:21" ht="47.25">
      <c r="B244" s="50" t="s">
        <v>2</v>
      </c>
      <c r="C244" s="37">
        <v>237</v>
      </c>
      <c r="D244" s="114" t="s">
        <v>477</v>
      </c>
      <c r="E244" s="114" t="s">
        <v>477</v>
      </c>
      <c r="F244" s="38" t="s">
        <v>33</v>
      </c>
      <c r="G244" s="131">
        <v>8</v>
      </c>
      <c r="H244" s="80"/>
      <c r="I244" s="39"/>
      <c r="J244" s="39"/>
      <c r="K244" s="40"/>
      <c r="L244" s="62" t="s">
        <v>35</v>
      </c>
      <c r="M244" s="133">
        <v>7416</v>
      </c>
    </row>
    <row r="245" spans="2:21" ht="47.25">
      <c r="B245" s="50" t="s">
        <v>2</v>
      </c>
      <c r="C245" s="37">
        <v>238</v>
      </c>
      <c r="D245" s="114" t="s">
        <v>479</v>
      </c>
      <c r="E245" s="114" t="s">
        <v>479</v>
      </c>
      <c r="F245" s="38" t="s">
        <v>33</v>
      </c>
      <c r="G245" s="131">
        <f>12-4</f>
        <v>8</v>
      </c>
      <c r="H245" s="80"/>
      <c r="I245" s="39"/>
      <c r="J245" s="39"/>
      <c r="K245" s="40"/>
      <c r="L245" s="62" t="s">
        <v>35</v>
      </c>
      <c r="M245" s="133">
        <v>7416</v>
      </c>
    </row>
    <row r="246" spans="2:21" ht="47.25">
      <c r="B246" s="50" t="s">
        <v>2</v>
      </c>
      <c r="C246" s="37">
        <v>239</v>
      </c>
      <c r="D246" s="114" t="s">
        <v>481</v>
      </c>
      <c r="E246" s="114" t="s">
        <v>481</v>
      </c>
      <c r="F246" s="38" t="s">
        <v>33</v>
      </c>
      <c r="G246" s="131">
        <f>52-4</f>
        <v>48</v>
      </c>
      <c r="H246" s="80"/>
      <c r="I246" s="39"/>
      <c r="J246" s="39"/>
      <c r="K246" s="40"/>
      <c r="L246" s="62" t="s">
        <v>35</v>
      </c>
      <c r="M246" s="133">
        <v>44496</v>
      </c>
    </row>
    <row r="247" spans="2:21" ht="47.25">
      <c r="B247" s="50" t="s">
        <v>2</v>
      </c>
      <c r="C247" s="37">
        <v>240</v>
      </c>
      <c r="D247" s="113" t="s">
        <v>104</v>
      </c>
      <c r="E247" s="113" t="s">
        <v>104</v>
      </c>
      <c r="F247" s="38" t="s">
        <v>33</v>
      </c>
      <c r="G247" s="131">
        <v>4</v>
      </c>
      <c r="H247" s="80"/>
      <c r="I247" s="39"/>
      <c r="J247" s="39"/>
      <c r="K247" s="40"/>
      <c r="L247" s="62" t="s">
        <v>35</v>
      </c>
      <c r="M247" s="133">
        <v>50</v>
      </c>
    </row>
    <row r="248" spans="2:21" ht="47.25">
      <c r="B248" s="50" t="s">
        <v>2</v>
      </c>
      <c r="C248" s="37">
        <v>241</v>
      </c>
      <c r="D248" s="111" t="s">
        <v>105</v>
      </c>
      <c r="E248" s="111" t="s">
        <v>105</v>
      </c>
      <c r="F248" s="38" t="s">
        <v>33</v>
      </c>
      <c r="G248" s="131">
        <v>4</v>
      </c>
      <c r="H248" s="80"/>
      <c r="I248" s="39"/>
      <c r="J248" s="39"/>
      <c r="K248" s="40"/>
      <c r="L248" s="62" t="s">
        <v>35</v>
      </c>
      <c r="M248" s="133">
        <v>50</v>
      </c>
    </row>
    <row r="249" spans="2:21" ht="47.25">
      <c r="B249" s="50" t="s">
        <v>2</v>
      </c>
      <c r="C249" s="37">
        <v>242</v>
      </c>
      <c r="D249" s="113" t="s">
        <v>106</v>
      </c>
      <c r="E249" s="113" t="s">
        <v>106</v>
      </c>
      <c r="F249" s="38" t="s">
        <v>33</v>
      </c>
      <c r="G249" s="131">
        <v>4</v>
      </c>
      <c r="H249" s="80"/>
      <c r="I249" s="39"/>
      <c r="J249" s="39"/>
      <c r="K249" s="40"/>
      <c r="L249" s="62" t="s">
        <v>35</v>
      </c>
      <c r="M249" s="133">
        <v>50</v>
      </c>
    </row>
    <row r="250" spans="2:21" ht="47.25">
      <c r="B250" s="50" t="s">
        <v>2</v>
      </c>
      <c r="C250" s="37">
        <v>243</v>
      </c>
      <c r="D250" s="116" t="s">
        <v>107</v>
      </c>
      <c r="E250" s="116" t="s">
        <v>107</v>
      </c>
      <c r="F250" s="38" t="s">
        <v>33</v>
      </c>
      <c r="G250" s="131">
        <f>37-8+1</f>
        <v>30</v>
      </c>
      <c r="H250" s="80"/>
      <c r="I250" s="39"/>
      <c r="J250" s="39"/>
      <c r="K250" s="40"/>
      <c r="L250" s="62" t="s">
        <v>35</v>
      </c>
      <c r="M250" s="133">
        <v>2564.9999999999995</v>
      </c>
    </row>
    <row r="251" spans="2:21">
      <c r="F251" s="6"/>
      <c r="G251" s="6"/>
      <c r="H251" s="6"/>
      <c r="I251" s="6"/>
      <c r="J251" s="33"/>
      <c r="K251" s="33"/>
      <c r="L251" s="6"/>
      <c r="M251" s="84"/>
      <c r="N251" s="6"/>
      <c r="O251" s="2"/>
      <c r="P251" s="2"/>
      <c r="Q251" s="2"/>
      <c r="R251" s="2"/>
      <c r="S251" s="2"/>
      <c r="T251" s="2"/>
      <c r="U251" s="2"/>
    </row>
    <row r="252" spans="2:21">
      <c r="F252" s="6"/>
      <c r="G252" s="6"/>
      <c r="H252" s="33" t="s">
        <v>25</v>
      </c>
      <c r="I252" s="33"/>
      <c r="J252" s="69" t="e">
        <f>SUM(#REF!)</f>
        <v>#REF!</v>
      </c>
      <c r="K252" s="69" t="e">
        <f>SUM(#REF!)</f>
        <v>#REF!</v>
      </c>
      <c r="M252" s="84"/>
      <c r="N252" s="6"/>
      <c r="O252" s="2"/>
      <c r="P252" s="2"/>
      <c r="Q252" s="2"/>
      <c r="R252" s="2"/>
      <c r="S252" s="2"/>
      <c r="T252" s="2"/>
      <c r="U252" s="2"/>
    </row>
    <row r="253" spans="2:21">
      <c r="F253" s="2"/>
      <c r="G253" s="2"/>
      <c r="H253" s="2"/>
      <c r="I253" s="2"/>
      <c r="J253" s="2"/>
      <c r="K253" s="2"/>
      <c r="L253" s="2"/>
      <c r="M253" s="85"/>
      <c r="N253" s="2"/>
      <c r="O253" s="2"/>
      <c r="P253" s="2"/>
      <c r="Q253" s="2"/>
      <c r="R253" s="2"/>
      <c r="S253" s="2"/>
      <c r="T253" s="2"/>
      <c r="U253" s="2"/>
    </row>
    <row r="254" spans="2:21">
      <c r="F254" s="2"/>
      <c r="G254" s="2"/>
      <c r="H254" s="2"/>
      <c r="I254" s="2"/>
      <c r="J254" s="2"/>
      <c r="K254" s="2"/>
      <c r="L254" s="2"/>
      <c r="M254" s="85"/>
      <c r="N254" s="2"/>
      <c r="O254" s="2"/>
      <c r="P254" s="2"/>
      <c r="Q254" s="2"/>
      <c r="R254" s="2"/>
      <c r="S254" s="2"/>
      <c r="T254" s="2"/>
      <c r="U254" s="2"/>
    </row>
    <row r="255" spans="2:21" ht="20.25">
      <c r="F255" s="70" t="s">
        <v>15</v>
      </c>
      <c r="G255" s="70"/>
      <c r="H255" s="70"/>
      <c r="I255" s="70"/>
      <c r="J255" s="70"/>
      <c r="K255" s="70"/>
      <c r="L255" s="70"/>
      <c r="M255" s="86"/>
      <c r="N255" s="70"/>
      <c r="O255" s="70"/>
      <c r="P255" s="70"/>
      <c r="Q255" s="70"/>
      <c r="R255" s="70"/>
      <c r="S255" s="70"/>
      <c r="T255" s="70"/>
      <c r="U255" s="70"/>
    </row>
    <row r="256" spans="2:21" ht="20.25">
      <c r="F256" s="70"/>
      <c r="G256" s="70"/>
      <c r="H256" s="70"/>
      <c r="I256" s="70"/>
      <c r="J256" s="70"/>
      <c r="K256" s="70"/>
      <c r="L256" s="70"/>
      <c r="M256" s="86"/>
      <c r="N256" s="70"/>
      <c r="O256" s="70"/>
      <c r="P256" s="70"/>
      <c r="Q256" s="70"/>
      <c r="R256" s="70"/>
      <c r="S256" s="70"/>
      <c r="T256" s="70"/>
      <c r="U256" s="70"/>
    </row>
    <row r="257" spans="6:21" ht="20.25">
      <c r="F257" s="70" t="s">
        <v>16</v>
      </c>
      <c r="G257" s="70"/>
      <c r="H257" s="70"/>
      <c r="I257" s="70"/>
      <c r="J257" s="70"/>
      <c r="K257" s="70"/>
      <c r="L257" s="70"/>
      <c r="M257" s="86"/>
      <c r="N257" s="70"/>
      <c r="O257" s="70"/>
      <c r="P257" s="70"/>
      <c r="Q257" s="70"/>
      <c r="R257" s="70"/>
      <c r="S257" s="70"/>
      <c r="T257" s="70"/>
      <c r="U257" s="70"/>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11" type="noConversion"/>
  <conditionalFormatting sqref="D173:D174">
    <cfRule type="duplicateValues" dxfId="5" priority="6"/>
  </conditionalFormatting>
  <conditionalFormatting sqref="D8:D250">
    <cfRule type="duplicateValues" dxfId="4" priority="4"/>
    <cfRule type="duplicateValues" dxfId="3" priority="5"/>
  </conditionalFormatting>
  <conditionalFormatting sqref="E173:E174">
    <cfRule type="duplicateValues" dxfId="2" priority="3"/>
  </conditionalFormatting>
  <conditionalFormatting sqref="E8:E250">
    <cfRule type="duplicateValues" dxfId="1" priority="1"/>
    <cfRule type="duplicateValues" dxfId="0" priority="2"/>
  </conditionalFormatting>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34" sqref="G34"/>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8" t="s">
        <v>25</v>
      </c>
      <c r="I12" s="108"/>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2024-04-22T06:21:46Z</dcterms:modified>
</cp:coreProperties>
</file>