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30" activeTab="0"/>
  </bookViews>
  <sheets>
    <sheet name="F4.1 LP " sheetId="4" r:id="rId1"/>
    <sheet name="F4.2 LP " sheetId="5" r:id="rId2"/>
    <sheet name="Sheet2" sheetId="7" r:id="rId3"/>
  </sheets>
  <definedNames>
    <definedName name="_xlnm._FilterDatabase" localSheetId="0" hidden="1">'F4.1 LP '!$A$6:$K$132</definedName>
    <definedName name="_xlnm._FilterDatabase" localSheetId="1" hidden="1">'F4.2 LP '!$A$6:$L$133</definedName>
  </definedNames>
  <calcPr calcId="162913"/>
</workbook>
</file>

<file path=xl/sharedStrings.xml><?xml version="1.0" encoding="utf-8"?>
<sst xmlns="http://schemas.openxmlformats.org/spreadsheetml/2006/main" count="1050" uniqueCount="410">
  <si>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</si>
  <si>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</si>
  <si>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</si>
  <si>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</si>
  <si>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</si>
  <si>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</si>
  <si>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</si>
  <si>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</si>
  <si>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</si>
  <si>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</si>
  <si>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</si>
  <si>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</si>
  <si>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</si>
  <si>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</si>
  <si>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</si>
  <si>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</si>
  <si>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</si>
  <si>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</si>
  <si>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</si>
  <si>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</si>
  <si>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</si>
  <si>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</si>
  <si>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</si>
  <si>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</si>
  <si>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</si>
  <si>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</si>
  <si>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</si>
  <si>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</si>
  <si>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</si>
  <si>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</si>
  <si>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</si>
  <si>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</si>
  <si>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ml</t>
  </si>
  <si>
    <t>Eprubetă, tip III</t>
  </si>
  <si>
    <t>33100000-2</t>
  </si>
  <si>
    <t>33100000-3</t>
  </si>
  <si>
    <t>33100000-4</t>
  </si>
  <si>
    <t>set</t>
  </si>
  <si>
    <t>Valoarea estimată</t>
  </si>
  <si>
    <t xml:space="preserve">Pipetă, tip VII </t>
  </si>
  <si>
    <t>Con , tip VIII</t>
  </si>
  <si>
    <t>Con, tip V</t>
  </si>
  <si>
    <t>Con, tip VI</t>
  </si>
  <si>
    <t>Eprubetă, tip I</t>
  </si>
  <si>
    <t>Eprubetă, tip VI</t>
  </si>
  <si>
    <t>Eprubetă, tip VII</t>
  </si>
  <si>
    <t>Tub Eppindorf, tip II</t>
  </si>
  <si>
    <t>Ricipient pentru colectarea urinei (Urocultor)</t>
  </si>
  <si>
    <t xml:space="preserve">Placa, tip II 
</t>
  </si>
  <si>
    <t xml:space="preserve">Placa, tip II </t>
  </si>
  <si>
    <t>Clemă (cronţang), tipI</t>
  </si>
  <si>
    <t>Set consumabile pentru realizarea plasmaferezei</t>
  </si>
  <si>
    <t xml:space="preserve">Certificări: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 Destinaţie: pentru recoltarea componentelor sanguine de la donator.
Proprietăţile componentelor obligatorii a setului:
Sistema: 
a)materiale de bază ale plasticului – polivinilhlorid  și  dietilftalat;
b)de uz unic;
c)compatibilă cu echipamentul NIGALE Digipla 80
Sistemul  de recoltare a probei sanguine de laborator:
a)  pentru eprubetă vacum;
b) dotată cu holder şi ac tip 16 G, cu fisura laterală:
c)integrat în sistemul închis şi steril al tubulaturii de recoltare; 
d) asigurat cu clamă;
e)amplasat pe tubulatura de recoltare pînă la ramificarea racordului Y.
Sistemul de capisonare a acului post-donare cu utilizare ulterioară inofensivă – obligatoriu prezent.
Bol-centrifugă pentru colectarea componentelor sanguine compatibilă cu echipamentul NIGALE Digipla 80
Soluţie anticoagulantă volum de 200 ml:
a) conţinut de citrat de natriu  4%;
b) steril, apirogen;
c) în recipient de plastic,  asigurat cu element ce va permite fixarea acestuia  în suport.
Containerul pentru colectarea componentelor sanguine asigurat cu:
a)  2 (două) unități fiecare cu capacitatea de recolatare în volum de 1 (unu) litru ;
b) două orificii, în partea superioara, pentru fixarea acestuia în presele de separare a dispozitivului de separare în componente sanguine;
a) două racorduri, în partea superioară pentru conexiunea la sistemul de transfuzie
b) fantă pe partea inferioară, pentru suspendarea containerului în suportul de transfuzie.
Etichetele de fond şi marcajul  - inviolabile şi rezistente la T minus 80°C şi umiditate sporită.
Tubulaturile de conexiune la soluţia FF şi soluţia anticoagulantă fiind asigurate cu clame.
Tubulatura de prelevare a componentelor sanguine asigurat:
b)  cu  prezența codului numeric de  identificare a acestora;
c) asigurat cu clamă 
Eticheta de fond şi marcajul containerului pentru colectarea plasmei:
a) inviolabilă,  rezistentă la T minus 80°C şi umiditate sporită;
b) cu inscripţiile obligatorii despre tipul, volumul containerului, lot/serie, termenii de valabilitate, producătorul şi notificarea “STERIL”.
Forma de ambalare: toate componentele setului să fie integrate într-un sistem închis, în ambalaj securizat, marcat şi etichetat de producător cu menţionarea datelor de identitate (denumire, număr lot/serie, termeni de valabilitate, condiţii de păstrare) şi prezenţa notificărilor „DE UZ UNIC”, „STERIL”. Datele de identitate expuse pe ambalaj vor coincide în mod obligator cu cele de pe fiecare set sau componentă a acestuia.
</t>
  </si>
  <si>
    <t>Garou</t>
  </si>
  <si>
    <t>Hîrtie  de pergament</t>
  </si>
  <si>
    <t>Pahar, tip VI</t>
  </si>
  <si>
    <t>Degetare</t>
  </si>
  <si>
    <t>Tub tip I</t>
  </si>
  <si>
    <t>Tub tip II</t>
  </si>
  <si>
    <t>Tub tip III</t>
  </si>
  <si>
    <t>Furtun tip III</t>
  </si>
  <si>
    <t>Furtun,tip V</t>
  </si>
  <si>
    <t>Azopiram</t>
  </si>
  <si>
    <t xml:space="preserve">Hidroxid de sodiu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</si>
  <si>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determinarea examinărilor fizico-chimice în corecția pH-ului pentru controlul calității preparatului biomedical din sînge;
Proprietăţi: bucăţi higroscopice sau formă cilindră, de culoare albă, chimic curat,
Concentraţie: nu mai puţin de 95%;
Forma de ambalare: ermetic închis, în vas de sticlă întunecat sau de plastic, cu eticheta pe ambalaj, pe care este necesar de a fi  indicată denumirea reactivului, formula chimică, data de pregătire, valabilitatea şi condiţiile de păstrare.
</t>
  </si>
  <si>
    <t>Nitrat de argint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</si>
  <si>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incolore, fără miros 
Formula chimică – AgNO3
Forma de ambalare:ermetic închis, etichetare conform cu Directivele EC (denumirea reactivului, formula chimică, data de pregă tire, valabilitatea şi condiţiile de păstrare.
</t>
  </si>
  <si>
    <t>Potasiu permanganat, 0,1N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</si>
  <si>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de culoare violet, miros inodor
Formula chimică – KMnO4
Forma de ambalare:  fixanal  ermetic închis, etichetare conform cu Directivele EC (denumirea reactivului, formula chimică, data de pregă tire, valabilitatea şi condiţiile de păstrare.
</t>
  </si>
  <si>
    <t>Oxalat de sodiu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</si>
  <si>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albă,fără miros, masa mol-133.999 g/mol;
Formula chimică –Na2 C2O4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</si>
  <si>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Destinaţie:se întrebuinţează ca stabilizator la  producerea Albuminei.
Proprietăţi: pulbere de culoare albă, chimic curat.
Formula chimică:  C8H15NaO2
Forma de ambalare: ermetic închis în vas de sticlă sau de plastic, etichetare conform cu Directivele EC (denumirea reactivului, formula chimică, data de pregătire, valabilitatea  şi condiţiile de păstrare.
</t>
  </si>
  <si>
    <t>Caprilat de sodiu</t>
  </si>
  <si>
    <t>Clorura de sodiu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</si>
  <si>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fracţionarea imunoglobulinilor, producerea imunoglobulinelor şi pregătirea soluţiilor.
Proprietăţi: pulbere de culoare albă, chimic curat.
Formula chimică:  NaCl
Forma de ambalare:  ermetic închis în vas de sticlă sau de plastic, etichetare conform cu Directivele EC (denumirea reactivului, formula chimică, data de pregătire, valabilitatea  şi condiţiile de păstrare. 
</t>
  </si>
  <si>
    <t xml:space="preserve">Glucosa –monohidrat D+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</si>
  <si>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preparatelor biomedicale din sînge .
Proprietăţi: pulbere de culoare albă, chimic curată.
Formula chimică – C6H12O6 x H2O
Forma de ambalare: ermetic închis în vas de sticlă întunecat sau de plastic, cu etichetă pe ambalaj,pe care este necesar de a fi indicată denumirea reactivului,formula chimică,data de pregătire, valabilitatea  şi condiţiile de păstrare
</t>
  </si>
  <si>
    <t>Clorura de calciu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</si>
  <si>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serului standard izohemoglutinant 0AB.
Proprietăţi: soluţie cristalică, higroscopic. 
Formula chimică – Ca Cl2
Forma de ambalare: ermetic închis în vas de sticlă sau de plastic, cu etichetă pe ambalaj, pe care este necesar de a fi indicată denumirea reactivului, formula chimică,data de pregătire, valabilitatea  şi condiţiile de păstrare.
</t>
  </si>
  <si>
    <t>Amoniac soluţie 25%</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</si>
  <si>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fabricarea produselor biomedicale din sînge şi examinări de laborator.
Proprietăţi: Lichid limpede, încolor, miros –înţepător, concen traţia nu mai puţin 25%
Formula chimică – NH4OH
Forma de ambalare: ermetic închis, etichetare conform cu Directivele EC (denumirea reactivului, formula chimică, data de pregătire, valabilitatea şi condiţiile de păstrare.
</t>
  </si>
  <si>
    <t>Clorură de cobalt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</si>
  <si>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controlul colorației preparatului biomedical Glunat.
Proprietăţi: Cristale de culoare roşie sau roşie-violet, uşor  solubil în apă şi alcool.                                                   
Formula chimică –  CоCl2 x 6H2O 
Forma de ambalare: ermetic închis, în vas sticlă sau plastic întunecat, cu eticheta pe ambalaj, pe care este necesar de a fi indicată denumirea reactivului, formula chimică, data de pregătire, valabilitatea şi condiţiile de păstrare.
</t>
  </si>
  <si>
    <t>Uranin (Fluoresceină)</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</si>
  <si>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AB0.
Proprietăţi: Pulbere de culoare roşie sau roşu- oranj. 
Formula chimică:  C20H12O5
Forma de ambalare: ermetic închis în vas de sticlă întunecat sau de plastic, cu etichetă pe ambalaj, pe care este necesar de a fi indicată denumirea reactivului, formula chimică, data de pregătire, valabilitatea  şi condiţiile de păstrare.
Numar: CAS 518-47-8; CE 208-253-0
</t>
  </si>
  <si>
    <t xml:space="preserve">Hidrogenocarbonat de sodiu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</si>
  <si>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fracţionarea imunoglobulinilor, producerea imunoglobulinelor  şi Glunatului.
Proprietăţi: pulbere de culoare albă, chimic curată.
Formula chimică –NaHCO3
Forma de ambalare:  ermetic închis în vas de sticlă sau de plastic, etichetare conform cu Directivele EC (denumirea reactivului, formula chimică, data de pregătire, valabilitatea  şi condiţiile de păstrare.
</t>
  </si>
  <si>
    <t xml:space="preserve">Verde de briliant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</si>
  <si>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AB0.
Proprietăţi: Cristale/pulbere aurii sau albastru, sau verde, sau albastru-verde strălucitor.
Formula chimică: C27H34N2O4S
Forma de ambalare: ermetic închis în vas de sticlă întunecat sau de plastic, cu etichetă pe ambalaj, pe care este necesar de a fi indicată denumirea reactivului, formula chimică, data de pregătire, valabilitatea şi condiţiile de păstrare.
</t>
  </si>
  <si>
    <t>Eozin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</si>
  <si>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Proprietăţi: Praf de culoare roşie.
Formula chimică:  C20H6Br4Na205+C20H8Br2Na205
Forma de ambalare: ermetic închis în vas de sticlă întunecat sau de plastic, cu etichetă pe ambalaj, pe care este necesar de a fi indicată denumirea reactivului, formula chimică, data de pregătire, valabilitatea  şi condiţiile de păstrare
</t>
  </si>
  <si>
    <t>Albastru de metilen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</si>
  <si>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
Proprietăţi: Cristale de culoare verde întunecat, la dizolvarea în apă capătă culoarea albastră.
Formula chimică:  C16H18ClN3S
Forma de ambalare:  ermetic închis în vas de sticlă sau de plastic, etichetare conform cu Directivele EC (denumirea reactivului, formula chimică, data de pregătire, valabilitatea  şi condiţiile de păstrare.  
</t>
  </si>
  <si>
    <t>Albastru de trypan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</si>
  <si>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
Proprietăţi: Praf de culoare albastră.
Formula chimică:  C34H24N6Na4O14S4
Forma de ambalare:  ermetic închis în vas de sticlă sau de plastic, etichetare conform cu Directivele EC (denumirea reactivului, formula chimică,data de pregătire, valabilitatea  şi condiţiile de păstrare.  
</t>
  </si>
  <si>
    <t>Levomicetină  (chloramphenicolum)</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</si>
  <si>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gălbue,  chimic curat,putin solubil în soluţii apoase ,uşor solubil în alcool etilic.Formula chimică –C11H12Cl2N2O5
Forma de ambalare: ermetic închis în vas de sticlă întunecat sau de plastic, cu etichetă pe ambalaj, pe care este necesar de a fi indicată denumirea reactivului, formula chimică, data de pregătire, valabilitatea şi condiţiile de păstrare.
</t>
  </si>
  <si>
    <t>Neomicină sulfat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</si>
  <si>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crem,  chimic curat, ușor solubil în apă,insolubil în dizolvanți organici.
Formula chimică – C23H48N6O17S  
Forma de ambalare: ermetic închis în vas de sticlă întunecat sau de plastic, cu etichetă pe ambalaj, pe care este necesar de a fi indicată denumirea reactivului, formula chimică, data de pregătire, valabilitatea şi condiţiile de păstrare.
</t>
  </si>
  <si>
    <t>Gentamicină sulfat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</si>
  <si>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albă sau ușor crem,  chimic curată,hygroscopic,ușor solubil în apă,insolubil în alcool
Formula chimică – C19-21H39-43N5O7 2,5H2SO4 
Forma de ambalare: ermetic închis în vas de sticlă întunecat sau de plastic, cu etichetă pe ambalaj, pe care este necesar de a fi indicată denumirea reactivului, formula chimică, data de pregătire, valabilitatea şi condiţiile de
</t>
  </si>
  <si>
    <t>Acid sulfuric</t>
  </si>
  <si>
    <t xml:space="preserve">Certificare:
Fişa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lichid, incolor, fără miros.
Formula chimică – H2SO4
Concentraţia: 95,6%
Forma de ambalare: ermetic închis, etichetare conform cu Directivele EC (denumirea reactivului, formula chimică, data de pregătire, valabilitatea şi condiţiile de păstrare.
</t>
  </si>
  <si>
    <t>Acid de oxalat, 0,1N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</si>
  <si>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Lichid, incolor, miros inodor.
Formula chimică – (COOH)2x2H2O
Forma de ambalare: Fixanal, etichetare conform cu Directivele EC (denumirea reactivului, formula chimică, data de pregătire, valabilitatea şi condiţiile de păstrare.
Număr CAS 144-62-7; CE 205-634-3.
</t>
  </si>
  <si>
    <t xml:space="preserve">Geloză nutritivă </t>
  </si>
  <si>
    <t>Definilamin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</si>
  <si>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albe, cu miros puţin caracteristic insolubil în apă, solubil în alcool.
Formula chimică – C6H5NHC6H5.
Forma de ambalare: ermetic închis, etichetare conform cu Directivele EC (denumirea reactivului, formula chimică, data de pregătire, valabilitatea şi condiţiile de păstrare.
</t>
  </si>
  <si>
    <t>Bicromat  de potasiu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</si>
  <si>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determinarea examinărilor fizico-chimice a apei distilate.
Proprietăţi: Cristale galben-roşietică, uşor solubile în apă, chimic curat
Concentraţia: nu mai puţin de 99,8%
Formula chimică – K2Cr2O7
Forma de ambalare:  ermetic închis, etichetare conform cu Directivele EC (denumirea reactivului, formula chimică, data de pregătire, valabilitatea şi condiţiile de păstrare.
</t>
  </si>
  <si>
    <t>Sulfat de sodiu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</si>
  <si>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alb, fără miros, uşor solubile în apă.
Formula chimică – Na2SO4,
Forma de ambalare:  ermetic închis, etichetare conform cu Directivele EC (denumirea reactivului, formula chimică, data de pregă tire, valabilitatea şi condiţiile de păstrare.
</t>
  </si>
  <si>
    <t>Sulfat de potasiu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</si>
  <si>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încolor spre alb,fără miros. uşor solubile în apă.
Formula chimică – K2SO4
Conţenutul: nu mai puţin 99,8%
Forma de ambalare:  ermetic închis, etichetare conform cu Directivele EC (denumirea reactivului, formula chimică, data de pregătire, valabilitatea şi condiţiile de păstrare.
</t>
  </si>
  <si>
    <t>Azid de sodiu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</si>
  <si>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Serului standard izohemaglutinant 0AB.
Proprietăţi: pulbere de culoare albă, chimic curat.
Formula chimică:  NaN3
Forma de ambalare: ermetic închis în vas de sticlă sau de plastic, etichetare conform cu Directivele EC (denumirea reactivului, formula chimică,data de pregătire, valabilitatea  şi condiţiile de păstrare.
Număr CAS:  26628-22-8.
</t>
  </si>
  <si>
    <t xml:space="preserve">Acetat de sodiu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</si>
  <si>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examinării de laborator
Proprietăţi: solid, incolor, miros- asemanator acidului acetic.
Formula chimică - CH3COONa x 3H2O.
Forma de ambalare: ermetic închis în vas de sticlă întunecat sau de plastic, etichetare conform cu Directivele EC (denumirea reactivului, formula chimică, data de pregătire, valabilitate şi condiţiile de păstrare.
</t>
  </si>
  <si>
    <t>Sulfat de cupru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</si>
  <si>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culoare albastra, fara miros, uşor solubile  în apă.
Formula chimică – CuSO4 x 5H2O
Forma de ambalare: ermetic închis, etichetare conform cu Directivele EC (denumirea reactivului, formula chimică, data de pregătire, valabilitatea şi condiţiile de păstrare.
</t>
  </si>
  <si>
    <t>Acid clorhidric concentrat</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</si>
  <si>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fracţionarea albuminei şi imunoglobulinilor, polibiolinei la corecţia  PH –ului.
Proprietăţi: lichid incolor sau slab gălbui cu miros puternic înţepător, chimic curat, concentraţie nu mai mic de 37%.
Formula chimică – HCl
Forma de ambalare: ermetic închis în vas de sticlă întunecat sau de plastic,cu etichetă pe ambalaj,pe care este necesar de a fi indicată denumirea reactivului,formula chimică,data de pregătire, valabilitatea şi condiţiile de păstrare.
</t>
  </si>
  <si>
    <t>Sulfid de sodiu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</si>
  <si>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Cristale incolore, solubile în apă, chimic curat.
Formula chimică – Na2Sx9H2O
Concentraţie: 97%
Forma de ambalare:  ermetic închis, etichetare conform cu Directivele EC (denumirea reactivului, formula chimică, data de pregă tire, valabilitatea şi condiţiile de păstrare).
</t>
  </si>
  <si>
    <t>Reactiv Nessler</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</si>
  <si>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lichid, de coloare galbenă, miros inodor.
Formula chimică –K2[HgI4]x2H2O
Forma de ambalare: ermetic închis, etichetare conform cu Directivele EC (denumirea reactivului, formula chimică, data de pregătire, valabilitatea şi condiţiile de păstrare.
</t>
  </si>
  <si>
    <t>Oxalat de amoniu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</si>
  <si>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încolor, solubil în apă.
Formula chimică – (СOONH4)2 x H2O
Forma de ambalare:  ermetic închis, etichetare conform cu Directivele EC (denumirea reactivului, formula chimică, data de pregătire, valabilitatea şi condiţiile de păstrare.
</t>
  </si>
  <si>
    <t>Acetat de plumb</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</si>
  <si>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alb, miros înţepător 
Formula chimică – C4H6O4Pbx3H2O
Forma de ambalare: ermetic închis, etichetare conform cu Directivele EC (denumirea reactivului, formula chimică, data de pregătire, valabilitatea şi condiţiile de păstrare.
</t>
  </si>
  <si>
    <t>Carbonat de calciu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</si>
  <si>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Pulbere de culoare albă, miros inodor.
Formula chimică – CaCO3
Forma de ambalare:  ermetic închis, etichetare conform cu Directivele EC (denumirea reactivului, formula chimică, data de pregătire, valabilitatea şi condiţiile de păstrare.
</t>
  </si>
  <si>
    <t>Fenolftalein</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</si>
  <si>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Cristale albe sau slab galbue, fără miros, puţin solubil în apă, solubil în alcool.
Formula chimică – C20H14O4
Forma de ambalare: ermetic închis, etichetare conform cu Directivele EC (denumirea reactivului, formula chimică, data de pregătire, valabilitatea şi condiţiile de păstrare.
</t>
  </si>
  <si>
    <t>Clorură de potasiu 0,1 N</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</si>
  <si>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determinarea examinărilor fizico-chimice a apei distilate.
Proprietăţi: Cristale incolore uşor solubile în apă.
Formula chimică – KCl 
Concentraţia: nu mai puţin 99,8%
Tip - fixonal
Forma de ambalare: ermetic închis, în vas de sticlă - fiole cu eticheta pe ambalaj, pe care este necesar de a fi indicată denumirea reactivului, formula chimică, data de pregătire, valabilitatea şi condiţiile de păstrare.
</t>
  </si>
  <si>
    <t>Clorură de bariu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</si>
  <si>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încolor, fără miros, uşor solubil în apă.
Formula chimică – Ba Cl2x 2H2O
Forma de ambalare: ermetic închis, etichetare conform cu Directivele EC (denumirea reactivului, formula chimică, data de pregătire, valabilitatea şi condiţiile de păstrare.
</t>
  </si>
  <si>
    <t>Clorură de amoniu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</si>
  <si>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alb,fără miros. uşor solubile în apă.
Formula chimică – NH4Cl
Forma de ambalare:  ermetic închis, etichetare conform cu Directivele EC (denumirea reactivului, formula chimică, data de pregătire, valabilitatea şi condiţiile de păstrare;
</t>
  </si>
  <si>
    <t>Oxid de zinc</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</si>
  <si>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
Proprietăţi: Solid, pudră albă aproape insolubilă în apă, chimic curată
Formula chimică – ZnO
Forma de ambalare:  ermetic închis, etichetare conform cu Directivele EC (denumirea reactivului, formula chimică, data de pregătire, valabilitatea şi condiţiile de păstrare;
</t>
  </si>
  <si>
    <t>Gelatină alimentară</t>
  </si>
  <si>
    <t>Sulfacil de sodiu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</si>
  <si>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
Proprietăţi: Solid, cristale albe, fără miros, ușor solubil în apă,insolubil în alcool etilic, chimic curat, efect antimicrobian.
Formula chimică - C8H11N2NaO4S
Forma de ambalare:  ermetic închis, etichetare conform cu Directivele EC (denumirea reactivului, formula chimică, data de pregătire, valabilitatea şi condiţiile de păstrare;
</t>
  </si>
  <si>
    <t>Etacridină lactat</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</si>
  <si>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Proprietăţi: Solid,pulbere microcristalică galbenă, fără miros,gust amar, ușor solubil în apă,insolubil în alcool etilic, chimic curat, efect antimicrobian.
Formula chimică - C15H15N3O
Forma de ambalare:  ermetic închis, etichetare conform cu Directivele EC (denumirea reactivului, formula chimică, data de pregătire, valabilitatea şi condiţiile de păstrare;
</t>
  </si>
  <si>
    <t>Toxin stafilococic</t>
  </si>
  <si>
    <t>Standard alfastafilalizin</t>
  </si>
  <si>
    <t>Anatoxină antistafilococică</t>
  </si>
  <si>
    <t>Test pentru determinarea AgHBs,</t>
  </si>
  <si>
    <t xml:space="preserve">Test pentru determinarea anticorpilor anti-HCV, </t>
  </si>
  <si>
    <t xml:space="preserve">Test pentru determinarea anticorpilor anti Treponema Pallidum, </t>
  </si>
  <si>
    <t xml:space="preserve">Test pentru determinartea simultană a Ag HIV-1 p24 si abticopilor anti-HIV1/anti-HIV2, </t>
  </si>
  <si>
    <t>Reagent Albumina</t>
  </si>
  <si>
    <t>Proteina Totală</t>
  </si>
  <si>
    <t xml:space="preserve">Proba cu Timol  </t>
  </si>
  <si>
    <t>Test Combina 3</t>
  </si>
  <si>
    <t xml:space="preserve">Material de control, nivel înalt, </t>
  </si>
  <si>
    <t xml:space="preserve">Material de control, de nivel scăzut, </t>
  </si>
  <si>
    <t>Material de control, nivel normal</t>
  </si>
  <si>
    <t>Reagent pentru lizarea eritrocitelor în scopul enumerării leucocitelor şi hemoglobinei</t>
  </si>
  <si>
    <t>Detergent pentru îndepărtarea resturilor de lizant, reziduri celulare, proteine</t>
  </si>
  <si>
    <t xml:space="preserve">Reagent pentru diluarea tuturor fracţiilor celulare </t>
  </si>
  <si>
    <t>Set pentru electroforeză</t>
  </si>
  <si>
    <t>Set pentru determinarea glucozei</t>
  </si>
  <si>
    <t>Spatule din lemn (apasatoare de limba),sterile</t>
  </si>
  <si>
    <t>Indicator chimic, tip I</t>
  </si>
  <si>
    <t xml:space="preserve">Indicator chimic, tip II         </t>
  </si>
  <si>
    <t xml:space="preserve">Indicator   chimic, tip III           </t>
  </si>
  <si>
    <t>Indicator chimic , tip IV</t>
  </si>
  <si>
    <t>Indicator   chimic, tip V</t>
  </si>
  <si>
    <t>Ace getabile pentru seringi</t>
  </si>
  <si>
    <t>Stripuri B.Stearothermophilius</t>
  </si>
  <si>
    <t>Tulpini de referință Staphylococcus aureus</t>
  </si>
  <si>
    <t>Tulpini de referință pentru Esherichia Coli</t>
  </si>
  <si>
    <t>Tulpini de referință pentru Pseudomonas aerogenosa</t>
  </si>
  <si>
    <t>Tulpini de referință pentru Candida albicans</t>
  </si>
  <si>
    <t>Tulpini de referință pentru Bacillus subtilis</t>
  </si>
  <si>
    <t>Spiritus aethylicus 70% -1000 ml</t>
  </si>
  <si>
    <t>Dezinfecţia suprafețelor cu semnificație epidemiologică cît și alte tipuri de suprafețe        (alternativa 1)</t>
  </si>
  <si>
    <t>Dezinfecţia suprafețelor cu semnificație epidemiologică cît și alte tipuri de suprafețe        (alternativa 2)</t>
  </si>
  <si>
    <t>Dezinfecţia  deșeurilor medicale</t>
  </si>
  <si>
    <t>Pentru dezinfecţia articolelor de uz medical, ainstrumentariului medical şi articolelor medicale cu semnificaţie epidemiologic sporită</t>
  </si>
  <si>
    <t>Dezinfecţia igienică şi chirurgicală a mîinilor</t>
  </si>
  <si>
    <t>Pentru dezinfecţia articolelor de uz medical, a instrumentariului medical şi articolelor medicale cu semnificaţie epidemiologic sporită alternativa 1</t>
  </si>
  <si>
    <t xml:space="preserve">*cantitate  suficientă  pentru  soluția  de lucru  
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certificate CE și/sau SM  șin /sau declarația de conformitate în funcție de evaluarea conformității, cu anexele corespunzătoare  confirmată prin aplicarea semnăturii și ștampilei Participantului
- certificate ISO 13485 și /sau ISO 9001 – confirmată prin aplicarea semnăturii și ștampilei Participantului;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Acțiunea dezinfectantului:
virucidă,
bactericidă,
tuberculocidă 
Proprietăţi - - substanţă activă: perborat de sodiu, tetra acetil etilen diamină; 
-Ph neutru
- concentrat pulbere/praf sau lichid, 
- cu inhibitori de coroziune;
Expoziția: pînă la 15 minute
Termen total de valabilitate produs nu mai puțin de 2 an  
 Forma de ambalare: livrate în ambalaj, marcat şi etichetat de producător cu menţionarea datelor de identitate (denumire, număr lot, seria, termenii de valabilitate, condiţii de păstrare)
</t>
  </si>
  <si>
    <t>Dezinfectarea, curățarea utilajului medical, sistemelor de ventilare și climatizatoare pentru spațiile medicale alternativa 2</t>
  </si>
  <si>
    <t xml:space="preserve">cantitate  suficientă  pentru  soluția  de lucru  
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certificate CE și/sau SM și /sau declarația de conformitate în funcție de evaluarea conformității, cu anexele corespunzătoare  confirmată prin aplicarea semnăturii și ștampilei Participantului
- certificate ISO 13485 și /sau ISO 9001 – confirmată prin aplicarea semnăturii și ștampilei Participantului;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virucidă,
bactericidă,
tuberculocidă 
Proprietăţi - - substanţă activă: aldehidă glutarică, sare cuaternară de amoniu sau/ori dodecil diamin clorid
-Ph neutru
- produs concentrate lichid, 
- cu inhibitori de coroziune;
Expoziția: pînă la 15 minute  
Termen total de valabilitate produs nu mai puțin de 2 ani  
Forma de ambalare: livrate în ambalaj, marcat şi etichetat de producător cu menţionarea datelor de identitate (denumire, număr lot, seria, termenii de valabilitate, condiţii de păstrare
</t>
  </si>
  <si>
    <t xml:space="preserve">Sistem de transfuzie cu ac de polimer </t>
  </si>
  <si>
    <t xml:space="preserve">Seringa, cu ac, 10ml sau 12ml, 3 compon, ac 21Gx1½  0,8x40mm, sterila </t>
  </si>
  <si>
    <t xml:space="preserve">Seringa, cu ac, 20 ml sau 24ml, 3 compon, ac 21Gx1½  0,8x40mm, sterila, </t>
  </si>
  <si>
    <t xml:space="preserve">Seringa, cu ac, 2ml sau 3ml, 3 compon, ac 23Gx1¼  0,6x30mm, sterila, </t>
  </si>
  <si>
    <t xml:space="preserve">Seringa, cu ac, 5ml sau 6ml, 3 compon, ac 22Gx1½  0,7x40mm, sterila </t>
  </si>
  <si>
    <t>Tampon steril</t>
  </si>
  <si>
    <t>Tampon mare îmbibat cu alcool</t>
  </si>
  <si>
    <t>Tampon îmbibat cu soluție dezinfectantă cu conținut de iod</t>
  </si>
  <si>
    <t>Bandaj (Fase) de tifon, 7m x 14cm, nesterila, densitatea min. 32 g/m2</t>
  </si>
  <si>
    <t xml:space="preserve">Tifon medical nesteril, 90 cm, densitatea min. 32 g/m2 </t>
  </si>
  <si>
    <t>Manusi chirurgicale nesterile de latex, fara pudra, netede Nr.7</t>
  </si>
  <si>
    <t>Vata medicala 100,0g</t>
  </si>
  <si>
    <t>Emplastru ~ 2.5x500cm</t>
  </si>
  <si>
    <t>Emplastru bactericid (2,5x7,2)</t>
  </si>
  <si>
    <t>Cearșafuri medicale 200*90 cm</t>
  </si>
  <si>
    <t>Cearșafuri medicale 50*40cm</t>
  </si>
  <si>
    <t>Cearșafuri medicale 200*150cm</t>
  </si>
  <si>
    <t>Bahile (de unică folosință) la aparat</t>
  </si>
  <si>
    <t>Bonete medicale bufante</t>
  </si>
  <si>
    <t>33100000-5</t>
  </si>
  <si>
    <t>33100000-6</t>
  </si>
  <si>
    <t>33100000-7</t>
  </si>
  <si>
    <t>33100000-8</t>
  </si>
  <si>
    <t>33100000-9</t>
  </si>
  <si>
    <t>33100000-10</t>
  </si>
  <si>
    <t>33100000-11</t>
  </si>
  <si>
    <t>33100000-12</t>
  </si>
  <si>
    <t>33100000-13</t>
  </si>
  <si>
    <t>33100000-14</t>
  </si>
  <si>
    <t>33100000-15</t>
  </si>
  <si>
    <t>33100000-16</t>
  </si>
  <si>
    <t>33100000-17</t>
  </si>
  <si>
    <t>33100000-18</t>
  </si>
  <si>
    <t>33100000-19</t>
  </si>
  <si>
    <t>33100000-20</t>
  </si>
  <si>
    <t>33100000-21</t>
  </si>
  <si>
    <t>33100000-22</t>
  </si>
  <si>
    <t>33100000-23</t>
  </si>
  <si>
    <t>33100000-24</t>
  </si>
  <si>
    <t>33100000-25</t>
  </si>
  <si>
    <t>33100000-26</t>
  </si>
  <si>
    <t>33100000-27</t>
  </si>
  <si>
    <t>33100000-28</t>
  </si>
  <si>
    <t>33100000-29</t>
  </si>
  <si>
    <t>33100000-30</t>
  </si>
  <si>
    <t>33100000-31</t>
  </si>
  <si>
    <t>33100000-33</t>
  </si>
  <si>
    <t>33100000-34</t>
  </si>
  <si>
    <t>33100000-35</t>
  </si>
  <si>
    <t>33100000-36</t>
  </si>
  <si>
    <t>33100000-37</t>
  </si>
  <si>
    <t>33100000-38</t>
  </si>
  <si>
    <t>33100000-39</t>
  </si>
  <si>
    <t>33100000-40</t>
  </si>
  <si>
    <t>33100000-41</t>
  </si>
  <si>
    <t>33100000-42</t>
  </si>
  <si>
    <t>33100000-43</t>
  </si>
  <si>
    <t>33100000-44</t>
  </si>
  <si>
    <t>33100000-45</t>
  </si>
  <si>
    <t>33100000-46</t>
  </si>
  <si>
    <t>33100000-47</t>
  </si>
  <si>
    <t>33100000-48</t>
  </si>
  <si>
    <t>33100000-49</t>
  </si>
  <si>
    <t>33100000-50</t>
  </si>
  <si>
    <t>33100000-51</t>
  </si>
  <si>
    <t>33100000-52</t>
  </si>
  <si>
    <t>33100000-53</t>
  </si>
  <si>
    <t>33100000-54</t>
  </si>
  <si>
    <t>33100000-55</t>
  </si>
  <si>
    <t>33100000-56</t>
  </si>
  <si>
    <t>33100000-57</t>
  </si>
  <si>
    <t>33100000-58</t>
  </si>
  <si>
    <t>33100000-59</t>
  </si>
  <si>
    <t>33100000-60</t>
  </si>
  <si>
    <t>33100000-61</t>
  </si>
  <si>
    <t>33100000-62</t>
  </si>
  <si>
    <t>33100000-63</t>
  </si>
  <si>
    <t>33100000-64</t>
  </si>
  <si>
    <t>33100000-65</t>
  </si>
  <si>
    <t>33100000-66</t>
  </si>
  <si>
    <t>33100000-67</t>
  </si>
  <si>
    <t>33100000-68</t>
  </si>
  <si>
    <t>33100000-69</t>
  </si>
  <si>
    <t>33100000-70</t>
  </si>
  <si>
    <t>33100000-71</t>
  </si>
  <si>
    <t>33100000-72</t>
  </si>
  <si>
    <t>33100000-73</t>
  </si>
  <si>
    <t>33100000-74</t>
  </si>
  <si>
    <t>33100000-75</t>
  </si>
  <si>
    <t>33100000-76</t>
  </si>
  <si>
    <t>33100000-77</t>
  </si>
  <si>
    <t>33100000-78</t>
  </si>
  <si>
    <t>33100000-79</t>
  </si>
  <si>
    <t>33100000-80</t>
  </si>
  <si>
    <t>33100000-81</t>
  </si>
  <si>
    <t>33100000-82</t>
  </si>
  <si>
    <t>33100000-83</t>
  </si>
  <si>
    <t>33100000-84</t>
  </si>
  <si>
    <t>33100000-85</t>
  </si>
  <si>
    <t>33100000-86</t>
  </si>
  <si>
    <t>33100000-87</t>
  </si>
  <si>
    <t>33100000-88</t>
  </si>
  <si>
    <t>33100000-89</t>
  </si>
  <si>
    <t>33100000-90</t>
  </si>
  <si>
    <t>33100000-91</t>
  </si>
  <si>
    <t>33100000-92</t>
  </si>
  <si>
    <t>33100000-93</t>
  </si>
  <si>
    <t>33100000-94</t>
  </si>
  <si>
    <t>33100000-95</t>
  </si>
  <si>
    <t>33100000-96</t>
  </si>
  <si>
    <t>33100000-97</t>
  </si>
  <si>
    <t>33100000-98</t>
  </si>
  <si>
    <t>33100000-99</t>
  </si>
  <si>
    <t>33100000-100</t>
  </si>
  <si>
    <t>33100000-101</t>
  </si>
  <si>
    <t>33100000-102</t>
  </si>
  <si>
    <t>33100000-103</t>
  </si>
  <si>
    <t>33100000-104</t>
  </si>
  <si>
    <t>33100000-105</t>
  </si>
  <si>
    <t>33100000-106</t>
  </si>
  <si>
    <t>33100000-107</t>
  </si>
  <si>
    <t>33100000-108</t>
  </si>
  <si>
    <t>33100000-109</t>
  </si>
  <si>
    <t>33100000-110</t>
  </si>
  <si>
    <t>33100000-111</t>
  </si>
  <si>
    <t>33100000-113</t>
  </si>
  <si>
    <t>33100000-114</t>
  </si>
  <si>
    <t>20 de zile de zile de la solicitare, începând cu data de 01.01.2023</t>
  </si>
  <si>
    <t>bucată</t>
  </si>
  <si>
    <t>kg</t>
  </si>
  <si>
    <t>metru</t>
  </si>
  <si>
    <t>fiole</t>
  </si>
  <si>
    <t>litri</t>
  </si>
  <si>
    <t>gr</t>
  </si>
  <si>
    <t>teste</t>
  </si>
  <si>
    <t>flacon</t>
  </si>
  <si>
    <t>metri</t>
  </si>
  <si>
    <t>rulou</t>
  </si>
  <si>
    <t>Total</t>
  </si>
  <si>
    <t xml:space="preserve">
-prezenţa instrucţiunii de utilizare a produsului, în limba de stat, în care se confirmă cerințele produsului;
- Confirmarea prezentării certificatului de calitate pentru fiecare lot la fiecare tranşă 
Destinaţie: pentru pipetarea componentelor în realizarea examinărilor de laborator imunohematologice.
Proprietăţi: 
a) din plastic transparent;
b) nesterile;
c) gradată;
d) volum 1 ml.
Forma de ambalare: livrat în ambalaj, marcat şi etichetat de producător cu menţionarea datelor de identitate.
</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</si>
  <si>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0-5000mcl.
Forma de ambalare: livrat în ambalaj, marcat şi etichetat de producător cu menţionarea datelor de identitate (denumire produs, număr lot/serie, condiţii de păstrare) şi notificarea „DE UZ UNIC”.
</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</si>
  <si>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0-200mcl.
Forma de ambalare: livrat în ambalaj, marcat şi etichetat de producător cu menţionarea datelor de identitate (denumire produs, număr lot/serie, condiţii de păstrare) şi notificarea „DE UZ UNIC”.
</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</si>
  <si>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0-1000mcl.
Forma de ambalare: livrat în ambalaj, marcat şi etichetat de producător cu menţionarea datelor de identitate (denumire produs, număr lot/serie, condiţii de păstrare) şi notificarea „DE UZ UNIC”.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</si>
  <si>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recolatrea sîngelui destinat examinărilor de laborator.
Proprietăţi: volum 6 ml,  fără  gel/soluţii de conservare  şi/sau anticoagulanţi, asigurată cu presiune vid şi clot activator pulverizat pe peretele intern a eprubetei, va permite recoltarea sîngelui prin dispozitivul de fixare a eprubetei (holder) dotat cu ac.
Forma de ambalare: livrat în ambalaj, marcat şi etichetat de producător cu menţionarea datelor de identitate (denumire produs, număr lot/serie, termenii de valabilitate, condiţii de păstrare) şi notificările “DE UZ UNIC”, “STERIL în interior”. Datele de identitate expuse pe cutie vor coincide în mod obligator cu cele de pe etichetele fiecărei eprubete.
</t>
  </si>
  <si>
    <t xml:space="preserve">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Destinaţie: pentru recolatrea sîngelui destinat examinărilor de laborator.
Proprietăţi: 
a)volum 8ml, 9ml, 10 ml;
b) asigurată cu presiune vid;
c) cu conservant tip EDTA K3;
d) cu capacitate de recoltare a sângelui prin dispozitivul de fixare a eprubetei (holder) dotat cu ac.
Forma de ambalare: livrat în ambalaj, marcat şi etichetat de producător cu menţionarea datelor de identitate (denumire produs, număr lot/serie, termenii de valabilitate, condiţii de păstrare) şi notificările “DE UZ UNIC”, “STERIL în interior”. Datele de identitate expuse pe cutie vor coincide în mod obligator cu cele de pe eticheta eprubetei..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</si>
  <si>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investigarea funcţiei hemostazei.                                          
Proprietăţi: 
a) din plastic;
b) volum 10 ml;
c) fără gel/soluţii de conservare şi/sau anticoagulanţi;
d) formă conică negradată.
Forma de ambalare: livrat în ambalaj, marcat şi etichetat de producător cu menţionarea datelor de identitate.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</si>
  <si>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realizarea examinărilor imunohematologice, metoda în tub.
Proprietăţi: dimensiuni 10mm×75mm, fără gel/soluţii de conservare şi/sau anticoagulanţi.
Forma de ambalare: livrat în ambalaj, marcat şi etichetat de producător cu menţionarea datelor de identitate.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</si>
  <si>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stocarea probelor de laborator şi păstrarea în seroteca
Proprietăţi:
a) volum de 1,5 ml;
b) din plastic;
c) cu capac plat;
d)capacul se va închide ermetic.
Forma de ambalare: livrat în ambalaj, marcat şi etichetat de producător cu menţionarea datelor de identitate (denumire produs, număr lot/serie) şi notificarea „DE UZ UNIC”.
Prezența mostrei: 5 unități
</t>
  </si>
  <si>
    <t xml:space="preserve">
Prezenţa instrucţiunii de utilizare a produsului, în limba de stat, în care se confirmă cerințele produsului;
-  Confirmarea prezentării certificatului de calitate pentru fiecare lot la fiecare tranşă;
Destinaţie: pentru colectarea urinei                                          
Proprietăţi: din plastic cu capac, volum 200 ml
formă conică negradată 
Forma de ambalare: livrat în ambalaj, marcat şi etichetat de producător cu menţionarea datelor de identitate (denumire produs, număr lot/serie, termenii de valabilitate, condiţii de păstrare).
</t>
  </si>
  <si>
    <t xml:space="preserve">
Destinaţie: pentru determinarea grupelor sanguine.
Proprietăţi:
Placă:
a) din plastic alb;
b) cu 50 de godeuri;
c)godeul cu diametrul de la 20 mm pînă la 25 mm;
d)godeul cu adîncimea 1,5-2,5 mm
Dimensiuni: 29,0 cm x 19,0 cm.
Forma de ambalare: livrat în ambalaj, marcat şi etichetat de producător
cu menţionarea datelor de identitate.
</t>
  </si>
  <si>
    <t xml:space="preserve">
Prezenţa instrucţiunii de utilizare a produsului, în limba de stat, în care se confirmă cerințele produsului;
-  Confirmarea prezentării certificatului de calitate pentru fiecare lot la fiecare tranşă;
Destinaţia: pentru realizarea procesului de filtrare a preparatelor biomedicale din sînge, la toate  etapele de producere.
Proprietăţi:  
a)tip - medical
b)lungimea – 260 mm.,
c)cu vîrf drept, fără zîmţi.
d) din oţel inoxidabil, rezistent la agenţi chimici.
Forma de ambalare: livrat în ambalaj, marcat şi etichetat de producător cu menţionarea datelor de identitate.
</t>
  </si>
  <si>
    <t xml:space="preserve">
Destinaţie: pentru fixarea braţului în timpul recoltării sângelui.
Proprietăţi: bandă/tub elastic, de cauciuc, rezistent la prelucrarea cu soluţii dezinfectante, şi uşor de manevrat la detaşare cu o singură mînă; 
Forma de ambalare: livrate în ambalaj, marcat şi etichetat de producător cu menţionarea datelor de identitate (denumire, număr lot, seria).
Prezența mostrei: 3 unități
</t>
  </si>
  <si>
    <t xml:space="preserve">
Destinaţia: pentru ambalarea veselei de laborator în procesul de sterilizare.
Aspectul: rulouri sau folii
Forma de ambalare: livrate în ambalaj, marcat şi etichetat de producător cu menţionarea datelor de identitate (denumire, număr lot, seria, condiţii de păstrare).
</t>
  </si>
  <si>
    <t xml:space="preserve">
-Prezenţa instrucţiunii de utilizare a produsului, în limba de stat, în care se confirmă cerințele produsului;
- confirmarea precum la livrare va dispune de certificat al controlului metrologic în Republica Moldova
Destinaţie:  pentru realizarea examinărilor de laborator.
Proprietăţi: 
a)fund plat;
b)de formă cilindrică;
c) cu cioc; 
d) clasificat Н-1-50;
e) gradată din 10ml în 10ml.
Materialul de bază:
a)sticlă neutră;
b) termorezistentă;
c) incoloră;
Forma de ambalare: livrat în ambalaj, marcat şi etichetat de producător cu menţionarea datelor de identitate.
</t>
  </si>
  <si>
    <t xml:space="preserve">
- Confirmarea prezentării certificatului de calitate pentru fiecare lot la fiecare tranşă;
Destinație: Protectie pentru degete 
Proprietăți : 
- marime universala;
- material latex;
- culoare transparent.
Forma de ambalare: livrat în ambalaj, marcat şi etichetat de producător cu menţionarea datelor de identitate.
</t>
  </si>
  <si>
    <t xml:space="preserve">
- Confirmarea prezentării certificatului de calitate pentru fiecare lot la fiecare tranşă;
Destinaţie: pentru conexiune la sistemul de filtrare a preparatelor şi soluţiilor.
Proprietăţi: 
Tub de silicon de uz farmaceutic.
Dimensiuni: 
a) diametrul intern – 9,5 mm.
b) diametrul extern  - 15,9 mm. 
Rezistent la reagenţi chimici.
Forma de ambalare: livrate în ambalaj, marcat şi etichetat de producător cu menţionarea datelor de identitate (denumire, număr lot, seria, condiţii de păstrare).
Prezenta mostrei obligatoriu cel putin 1 metru de tub
</t>
  </si>
  <si>
    <t xml:space="preserve">
Prezenţa instrucţiunii de utilizare a produsului, în limba de stat, în care se confirmă cerințele produsului;
- Confirmarea prezentării certificatului de calitate pentru fiecare lot la fiecare tranşă;
 Destinaţie: pentru conexiune la sistemul de filtrare a preparatelor şi soluţiilor. 
Proprietăţi: 
Tub de silicon de uz farmaceutic
Dimensiuni: 
a)diametrul intern – 9 mm
b)diametrulextern  - 12 mm.     
Rezistent la reagenţi chimici.
Forma de ambalare: livrate în ambalaj, marcat şi etichetat de producător cu menţionarea datelor de identitate (denumire, număr lot, seria, condiţii de păstrare). Prezenta mostrei obligatoriu cel putin 1 metru de tub
</t>
  </si>
  <si>
    <t xml:space="preserve">
Prezenţa instrucţiunii de utilizare a produsului, în limba de stat, în care se confirmă cerințele produsului;
- Confirmarea prezentării certificatului de calitate pentru fiecare lot la fiecare tranşă;
Destinaţie: pentru conexiune la sistemul de filtrare a preparatelor şi soluţiilor.
Proprietăţi: 
Tub de silicon de uz farmaceutic
Dimensiuni: 
a)diametrul intern – 4 mm
b)diametrul extern  -5 mm.     
Rezistent la reagenţi chimici.
Forma de ambalare: livrate în ambalaj, marcat şi etichetat de producător cu menţionarea datelor de identitate (denumire, număr lot, seria, condiţii de păstrare).
Prezenta mostrei obligatoriu cel putin 1 metru de tub
</t>
  </si>
  <si>
    <t xml:space="preserve">
Prezenţa instrucţiunii de utilizare a produsului, în limba de stat, în care se confirmă cerințele produsului;
- Confirmarea prezentării certificatului de calitate pentru fiecare lot la fiecare tranşă;
Destinaţia: se utilizează la turnarea centrifugatului fără presiune.
Proprietăţi: 
Furtunuri cu suprafață interioară netedă și hidrofobă, biocompatibilitate, nu este toxic 
Dimensiuni:
a)diametrul ID–1,6 mm.
b)diametrul OD–2,4 mm.
c)grosime perete tub–4,8 mm.
d) raza minimă de îndoire-6,2 mm
e) presiune maximă la T+22° - 1,5 atm
f) presiune maximă T+71° - 1,4 atm
Tip material - Tygon  3350  
Tip tub – NSF,  T3302-23;
Forma de ambalare: livrate în ambalaj, marcat şi etichetat de producător cu menţionarea datelor de identitate (denumire, număr lot, seria, condiţii de păstrare).
Prezenta mostrei obligatoriu: cel putin 1 metru de furtun
</t>
  </si>
  <si>
    <t xml:space="preserve">
Prezenţa instrucţiunii de utilizare a produsului, în limba de stat, în care se confirmă cerințele produsului;
- Confirmarea prezentării certificatului de calitate pentru fiecare lot la fiecare tranşă;
Destinaţia: se utilizează la turnarea centrifugatului fără presiune.
Proprietăţi: 
Furtunuri cu suprafață interioară netedă și hidrofobă, biocompatibilitate, nu este toxic 
Dimensiuni:
a)diametrul ID–8,0 mm.
b)diametrul OD–14,4 mm.
c)grosime perete tub–3,2 mm.
d) raza minimă de îndoire-22,0 mm
e) presiune maximă la T+22° - 2,4 atm
Tip material - Tygon  R 3603  
Tip tub – NSF
Forma de ambalare: livrate în ambalaj, marcat şi etichetat de producător cu menţionarea datelor de identitate (denumire, număr lot, seria, condiţii de păstrare).
Prezenta mostrei obligatoriu: cel putin 1 metru de furtun
</t>
  </si>
  <si>
    <t xml:space="preserve">
- confirmare că produsul va fi nu mai mic de 80% din termenul total de valabilitate a acestuia
-confirmarea prezentării certificatului de calitate pentru fiecare lot la fiecare tranşă
Destinaţie: pentru controlul calităţii în pregătirea instrumentariului medical şi veselei de laborator.
Proprietăţi: conţine amidopirina 10%, anilina 0,10-0,15%, acid clorhidric.
Forma de ambalare: livrat în ambalaj, marcat şi etichetat de producător cu menţionarea datelor de identitate (denumire produs, număr lot/serie, termenii de valabilitate, condiţiile de păstrare).
</t>
  </si>
  <si>
    <t xml:space="preserve">
- confirmare că produsul va fi nu mai mic de 80% din termenul total de valabilitate a acestuia
-confirmarea prezentării certificatului de calitate pentru fiecare lot la fiecare tranşă
Destinaţie: Pentru examinări diagnostice in- vitro de laborator.
Proprietăţi: Pulbere pal –galbue, solubilă în apă.
Forma de ambalare:   livrate în ambalaj securizat, marcat şi etichetat de producător cu menţionarea datelor de identitate (denumire, număr lot, seria, termenii de valabilitate, condiţii de păstrare). Datele de identitate expuse pe cutie vor coincide în mod obligator cu cele de pe fiecare componentă..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</si>
  <si>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pregătirea pastei Unna .
Proprietăţi: Solid sub formă de pulbere granulate sau foi ușor gălbui sau incolore, fără miros și fără gust, Se dizolvă în apă caldă, formând soluții coloidale.
Formula chimică:
Gelatina este o materie proteică formată dintr-un șir de aminoacizi (glicină, prolină, alanină, valină, hidroxiprolină) cu masa molară medie de cca. 60000
Forma de ambalare: livrat în ambalaj, marcat şi etichetat de producător cu menţionarea datelor de identitate (denumire produs, număr lot/serie, termenii de valabilitate, condiţiile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</si>
  <si>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SîngeluiDestinaţie: pentru determinarea activităţii factorului VIII în ser/plasma umană de donator şi preparate sanguine;
Destinaţie: pentru determinarea nivelului de anticorpi specifici (anti alfa-stafilolizin) în ser/plasma umană de donator şi preparate sanguine specifice;
Proprietăţi: 
Lichid 
a) transparent de culoare galbenă; 
b) fără incluziuni mecanice; 
c)fără acţiune hemolitică la eritrocitele de iepure;
d)pentru test în vitro; 
Limita acţiunii hemolitice de la 0,1 ml pînă la 0,2 ml; 
Forma de ambalare: Fiole a cîte 25ml, 30ml şi 35 ml, plasate în container metallic,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</si>
  <si>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SîngeluiDestinaţie: pentru determinarea activităţii factorului VIII în ser/plasma umană de donator şi preparate sanguine;
Destinaţie: standard pentru controlul limitei acţiunii hemolitice a toxinei stafilococice;
Proprietăţi: soluţie incoloră, fără incluziuni mecanice cu o activitate de cel puţin 22 UI/ml, 
Forma de ambalare: flacoane a cîte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</si>
  <si>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SîngeluiDestinaţie: pentru determinarea activităţii factorului VIII în ser/plasma umană de donator şi preparate sanguine;
Destinaţie: pentru imunizarea donatorilor de sînge/componente sanguine.
Proprietăţi: Suspenzie 
a) opalescentă de culoare albă–gălbuie,
b) conţine anatoxin antistafilococic în formă purificată şi adsorbată;
Conţinutul de anatoxină stafilococică în 1 ml de preparat – 2 doze;
Forma de ambalare: fiole/flacon a cîte 1 ml, livrate în ambalaj securizat, marcat şi etichetat de producător cu menţionarea datelor de identitate (denumire, număr lot, seria, termenii de valabilitate, condiţii de păstrare). Datele de identitate expuse pe cutie vor coincide în mod obligator cu cele de pe eticheta fiolei/flaconului.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</si>
  <si>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hepatita virală B.
Metoda de aplicatre în reacția de testare: 
a) în tehnologie de tip închis;
b) automatizată;
c) chemiluminiscentă, inclusiv cu diverse opțiuni de identificare a antigenului.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a AgHBs;
c) cel puțin 10 genotipuri, inclusiv cel puțin 3  subtipuri caracteristice regiunii Europene
d) antigenului în fereastra imunologică/serologică cu cea mai mică perioadă în zile;
2) test cu sensibilitate 100% pe probe a donatorilor de sânge;
3) test cu specificitate nu mai mica de 99,88% inclusiv, pe probe a donatorilor de sânge;
4) test cu sensibilitate analitică (limita de detecție) - de până la 0,13 UI/ml.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</si>
  <si>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hepatita virală C.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a anticorpilor la virusul hepatitei virale С;
c) anticorpilor în fereastra imunologică/serologică cu cea mai mică perioadă în zile;
2) test cu sensibilitate 100% pe probe a donatorilor de sânge;
3) test cu specificitate nu mai mica de 99,84% inclusiv,   
  pe probe a donatorilor de sânge;
4) testul va detecta combinația de  anticorpilor circulanți la antigene virale nucleu Core, proteine NS3, NS4, inclusiv cel puți 3 subtipuri caracteristice regiunii Europene.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</si>
  <si>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anticorpi anti Treponema Pallidum.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proiectat pentru detectarea calitativă a anticorpilor la Treponema Pallidum în plasma umană, utilizat în screeningul sângelui donat și destinat pentru transfuzie sau materie primă pentru producerea preparatelor din plasmă umană;
2) test cu sensibilitate 100% pe probe a donatorilor de sânge;
3) test cu specificitate nu mai mica de 99,88% inclusiv, pe probe a donatorilor de sânge.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</si>
  <si>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antigen Ag-HIV-1 P24 și anticorpilor anti-HIV1/HIV2.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simultană a Ag HIV-1 p24 și anticorpilor anti-HIV1/HIV2;
c) antigenului și anticorpilor în fereastra imunologică/serologică cu cea mai mică perioadă în zile;
2) test cu sensibilitate 100% pe probe a donatorilor de sânge;
3) test cu specificitate nu mai mica de 99,88% inclusiv, pe probe a donatorilor de sânge;
4) test cu sensibilitate analitică (limita de detecție) - de până la 2UI/ml inclusiv, pentru antigenul P24.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</si>
  <si>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 confirmare că produsul va fi nu mai mic de 80% din termenul total de valabilitate a acestuia
-confirmarea prezentării certificatului de calitate pentru fiecare lot la fiecare tranşă
Destinaţie: pentru aprecierea albuminei în sîngele uman.
Proprietăţi:
Metoda de determinare – fotometrică, determinare cinetică;
Tipul reagentului - lichid stabil gata pentru folosire, monoreagent cu prezenţa  standardului la set;
Material pentru investigaţii - ser/plasmă umană, plasma EDTA.
Forma de ambalare: Flacoane cu volumul de 125ml, 250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</si>
  <si>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-prezenţa instrucţiunii de utilizare a produsului, în limba de stat, în care se confirmă cerințele produsului;
-confirmarea prezentării certificatului de calitate pentru fiecare lot la fiecare tranşă;
-confirmarea precum la livrare termenul de valabilitate a produsului va fi nu mai mic de 80% din termenul total de valabilitate a acestuia;
Destinaţie: pentru aprecierea proteinei în sîngele uman
Proprietăţi:
Metoda de determinare — fotometrică cu biuret, determinare cinetică;
Tipul reagentului - lichid stabil gata pentru folosire, monoreagent cu
prezenţa standardului la set;
Material pentru investigaţii - ser/plasmă umană, plasma pe EDTA.
Forma de ambalare: Flacoane cu volumul de 125ml, 250 ml,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</si>
  <si>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confirmare că produsul va fi nu mai mic de 80% din termenul total de valabilitate a acestuia
-confirmarea prezentării certificatului de calitate pentru fiecare lot la fiecare tranşă
Destinaţie: pentru aprecierea indicilor biochimici în sîngele uman.
Proprietăţi:
Metoda de determinare – fotometrică fermentativă
Tipul reagentului - lichid 
Reactivul 1 - Concentrat al unei soluții de timol în tampon trismaleat 
Reactivul 2-soluție de clorură de bariu 48 mmol/l 
Reactivul 3 - soluție de acid sulfuric 2,0 N 
Material pentru investigaţii - ser/plasmă umană, plasma EDTA.
Forma de ambalare: set livrat în ambalaj,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</si>
  <si>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confirmare că produsul va fi nu mai mic de 80% din termenul total de valabilitate a acestuia
-confirmarea prezentării certificatului de calitate pentru fiecare lot la fiecare tranşă
Destinaţia: pentru examinarea parametrilor Ph, proteina, glucoza urinei.
Proprietăţi: test cu prezenţa indicatorilor coloraţi pentru fiecare parametru în parte.
Material pentru investigaţii: urina
Forma de ambalare: livrate în ambalaj,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</si>
  <si>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evaluarea rezultatului examinării realizate.
Proprietăţi: compatibil cu tehnologia existentă.
Forma de ambalare: flacon 1,5ml, 2,5ml, 4,5ml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</si>
  <si>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SîngeluiDestinaţie: lizarea eritrocitelor  în scopul enumerarii leucocitelor şi hemoglobinei. 
Proprietăţi: compatibil tehnologia existentă.
Forma de ambalare: set din 3 flacoane cu volume, în cantități suficiente pentru funcționalitatea dispozitivului existent,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</si>
  <si>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SîngeluiDestinaţie: curăţirea sistemului hidraulic al analizatorului.
Destinaţie: curăţirea sistemului hidraulic al analizatorului.
Proprietăţi: compatibil cu tehnologia existentă.
Forma de ambalare:  flacon cu volum suficient pentru funcționalitatea dispozitivului existent, livrat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</si>
  <si>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pregătirea sistemului hidraulic al analizatorului.
Proprietăţi: compatibil cu tehnologia existentă.
Forma de ambalare: recipient cu volum suficient pentru funcționalitatea disozitivului existent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</si>
  <si>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determinarea activităţii factorului VIII în ser/plasma umană de donator şi preparate sanguine;
Destinaţie: pentru aprecierea fracţiei proteice prin metoda electroforeză în preparate biomedicale din sînge. 
Proprietăţi:
Metoda de determinare – electroforeză;
Conţinutul setului:
-Bufer SPE –3 fl (3x100 ml bufer concentrat),
-Colorant concentrat - 1 fl (1x100ml)
-Hîrtie de filtru 2 x 10 buc
-Aplicator 2x10 buc
-Peliculă cu agarogeloza 10 buc pentru 10 examinări/gel.
Forma de ambalare: Flacoane,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</si>
  <si>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examinări de laborator . 
Proprietăţi:
a)Reagent N1, 5fl x 80ml=400ml
b)Reagent N2, 1fl x 100ml
c)Glucoza Standard100mg/dl, 1fl x 5ml
Forma de ambalare: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</si>
  <si>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confirmarea precum la livrare termenul de valabilitate a produsului va fi nu mai mic de 80% din termenul total de valabilitate a acestuia; 
-confirmarea prezentării certificatului de calitate pentru fiecare lot la fiecare tranşă;
Mostre - Se vor prezenta 2 buc. ambalate si etichetate (se accepta inscriptia pe ambalaj in una din limbile de circulate intemationala)
Destinație: pentru examinarea cavitații bucale și a orofaringelui la donatori
Proprietăţi: sterile 
Material: din lemn 
Dimensiuni: 150 x 18x 1.6 mm
Forma de ambalare: Livrate în ambalaj securizat  individual a cîte 100 buc,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</si>
  <si>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indicator chimic de unică folosinţă, din hîrtie cu strat termoindicator, adeziv, în exterior   - T°C de topire 132° ±2, 1,8 – 2,0 atmosfere.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</si>
  <si>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indicator chimic de unică folosinţă, din hîrtie cu strat termoindicator, în interior T°de topire 132° ±2 şi 1,8 – 2,0 atmosfere.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</si>
  <si>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Proprietăţi: indicator chimic de unică folosinţă, din hîrtie cu strat termoindicator, adeziv, T°de topire 120° C ±2 şi 1,1 - 1,2 atmosfere.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</si>
  <si>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a) chimic;
b) de unică folosinţă;
c) din hîrtie cu strat termoindicator;
d) adeziv;
e) T°de topire 118° ±2, 0,7 - 0,9 atmosfere.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</si>
  <si>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aer uscat, în dulapurile de sterilizare.
Proprietăţi: indicator chimic de unică folosinţă, din hîrtie cu strat termoindicator, adeziv, T°de topire 180°  - 200 ºC
Forma de ambalare: livrate în ambalaj, marcat şi etichetat de producător cu menţionarea datelor de identitate (denumire, număr lot, seria, termenii de valabilitate, condiţii de păstrare) cu prezenţa notificării “DE UZ UNIC”.
</t>
  </si>
  <si>
    <t xml:space="preserve">
- confirmarea prezentării certificatului de calitate pentru fiecare lot la fiecare tranşă;
Destinaţie: pentru venepuncţie.
Proprietăţi: sterile, apirogene, de uz unic;
Dimensiuni-21Gx11/2 0,8x40
Forma de ambalare: fiecare unitate ambalată separat; livrate în ambalaj securizat, marcate şi etichetate de producător cu menţionarea datelor de identitate cu inscripţiile informative privind denumirea produsului, lot/serie, termenii de valabilitate condiţii de păstrare,menţiunile “STERIL”,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</si>
  <si>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controlul sterilizării.
Proprietăţi: Indicator
a)biologic; 
b)din hîrtie sub formă de benzi.
Temperatură de sterilizare: plus,121°C, 132°C, 180°C.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</si>
  <si>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</si>
  <si>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</si>
  <si>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confirmarea efectuării programării mersului reacţiilor de testare şi examinare de laborator la echipamentul existent în Centrele de Transfuzie a Sîngelui.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</si>
  <si>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</si>
  <si>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
- confirmarea prezentării certificatului de calitate pentru fiecare lot la fiecare tranşă;
confirmare precum la livrare  termenul de valabilitate a produsului va fi nu mai mic de 80% din termenul total de valabilitate a acestuia.
Destinaţie: pentru prelucrarea utilajului în profilaxia infecțiilor nozocomiale 
Proprietăţi alcool etilic 70%
DCI-ul substanţei active
Spiritus aethylicus
Compoziţia
100 ml soluție conține:
Substanţa activă:alcool etilic 96%-72,92ml;
excipienți: apă purificată.
Forma de ambalare: livrate în ambalaj, marcat şi etichetat de producător cu menţionarea datelor de identitate (denumire, număr lot/ seria, condiţii de păstrare
</t>
  </si>
  <si>
    <t xml:space="preserve">*cantitate  suficientă  pentru  soluția  de lucru  
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a)virucidă
b)bactericidă,
c)tuberculocidă, 
d)fungicidă,
e)sporicidă
Proprietăţi: 
a)substanţă activă: diclorizocianurat de sodiu, 
b)produs concentrat solid (comprimate,  tablete sau pastile);
Expoziția: pînă la 30 minute  
Termen total de valabilitate produs nu mai puțin de 2 ani  
Forma de ambalare: livrate în ambalaj, marcat şi etichetat de producător cu menţionarea datelor de identitate (denumire, număr lot, seria, termenii de valabilitate, condiţii de păstrare) 
</t>
  </si>
  <si>
    <t xml:space="preserve">*cantitate  suficientă  pentru  soluția  de lucru  
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a)virucidă
b)bactericidă,
c)tuberculocidă, 
d)fungicidă,
e)sporicidă
Proprietăţi: 
a)substanţă activă: clorură de alchidimetilbenzil amoniu, aldehidă glutarică 
b)produs concentrat lichid;
Expoziția: pînă la 30 minute 
Termen total de valabilitate produs nu mai puțin de 2 ani  
Forma de ambalare: livrate în ambalaj, marcat şi etichetat de producător cu menţionarea datelor de identitate (denumire, număr lot, seria, termenii de valabilitate, condiţii de păstrare) 
</t>
  </si>
  <si>
    <t xml:space="preserve">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a)virucidă,
b)bactericidă,
c)tuberculocidă
Proprietăţi: 
a)cubstanța activă - clor activ 26% -32%
b) produs concentrat pulbere;
c) pentru toate formele de deșeuri medicale.
Termen total de valabilitate produs nu mai puțin de 1 an  
Forma de ambalare: livrate în ambalaj, marcat şi etichetat de producător cu menţionarea datelor de identitate (denumire, număr lot, seria, termenii de valabilitate, condiţii de păstrare)
</t>
  </si>
  <si>
    <t xml:space="preserve">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a)virucidă
b)bactericidă,
c)tuberculocidă,
d)fungicidă,
e)sporicidă
Proprietăţi:
a) substanța activă: peroxid de hidrogen de la 30%-40%
b) produs concentrat lichid
c) utilizare simultan pentru dezinfecţie  și  prelucrare
Expoziția: 120 minute  
Termen total de valabilitate produs nu mai puțin de 2 ani  
Forma de ambalare: livrate în ambalaj, marcat şi etichetat de producător cu menţionarea datelor de identitate (denumire, număr lot, seria, termenii de valabilitate, condiţii de păstrare)
</t>
  </si>
  <si>
    <t xml:space="preserve">Certificări: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-confirmarea precum la livrare termenul de valabilitate a produsului va fi nu mai mic de 80% din termenul total de valabilitate a acestuia;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 virucidă, 
b) bactericidă,
c) tuberculocidă.
Proprietăți:
a)dotat cu dozator
b)substanța activă bazată pe etanol și bigluconat de clorhedrină sau etanol și didecildimetilammoniu clorid
c)produs concentrat lichid sau gel cu Ph neutru;
d)să nu provoace alergii, iritații a pielii;
Expoziția : 30 secunde  
Termen total de valabilitate produs nu mai puțin de 1 an  
Forma de ambalare: livrate în ambalaj,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</si>
  <si>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Destinaţia:  pentru transfuzia componentelor sanguine 
Proprietăţile componentelor obligatorii a sistemei:
-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(1.0+-0.1)g de apă distilată la temperatura (20+-2)°C;
- clema cu rola pentru reglarea debitului; 
- manson de cauciuc între tub și acul metalic pentru administrarea suplimentară a medicamentelor;
- tipul de conectare a tubului și acului Luer-Slip, 
- lungimea tubului minim 155cm maxim 165cm
- acul metalic al perfuzorului este fabricat din oțel-inox, dimensiunea 18G x 1 1/2,  apirogen, netoxic, 
Forma de ambalare: livrat în în ambalaj securizat, marcat şi etichetat de producător cu menţionarea datelor de identitate (denumire, număr lot/serie, termeni de valabilitate, condiţii de păstrare) şi prezenţa notificărilor „DE UZ UNIC”, „STERIL”. Datele de identitate expuse pe ambalaj vor coincide în mod obligator cu cele de pe fiecare set sau componentă a acestuia.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</si>
  <si>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în controlul sterilităţii pentru însămînţarea mostrelor și în controlul biologic pentru preparate stabile şi soluţii perfuzabile
Proprietăţi: 
Seringă sterilă, jetabilă
- 3 piese (piston, corp, garnitură),                                 
- capacitate de 10 ml sau 12 ml                                                                                                                                                                        - ac 21Gx1½  0,8x40mm                                                                                                         
-  conector la amboul acului de tip  Luer-Slip;
- transparentă
- gradație din ml în ml
- stopper pentru a preveni ieșirea pistonului din seringă
- garnitură de etanșare a pistonului cu 2 trepte, care nu permite refluarea soluției în timpul administrării
- rezistent la presiune
- alunecare uniformă a pistonului seringii
- netoxice, apirogene 
Forma de ambalare:fiecare seringă ambalată separat, ambalajul fiecărei seringi va include informaţia privind denumirea produsului, codul produsului (după caz), conţinutul acestuia, termenul de valabilitate şi notificarea “DE UZ EXTERN”, “DE UZ UNIC”, “STERIL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</si>
  <si>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la producerea preparatelor diagnostice şi biomedicale din sînge.
Proprietăţi:Seringi sterilă, jetabilă
- 3 piese (piston, corp, garnitură),                               
- capacitate de 20 ml sau 24 ml,                                                                                                                                                                        - ac 21Gx1½  0,8x40mm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Forma de ambalare:fiecare seringă ambalată separat, ambalajul fiecărei seringi va include informaţia privind denumirea produsului, codul produsului (după caz), conţinutul acestuia, termenul de valabilitate şi notificarea “DE UZ EXTERN”, “DE UZ UNIC”, “STERIL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</si>
  <si>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în controlul biologic pentru preparate stabile şi soluţii perfuzabile
Proprietăți: Seringă sterilă, jetabilă
- 3 piese (piston, corp, garnitură),                                  
- capacitate de 2 ml sau 3 ml,                                                                                                                                                                          - ac 23Gx1¼  0,6x30mm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Forma de ambalare:fiecare seringă ambalată separat, ambalajul fiecărei seringi va include informaţia privind denumirea produsului, codul produsului (după caz), conţinutul acestuia, termenul de valabilitate şi notificarea “DE UZ EXTERN”, “DE UZ UNIC”, “STERIL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</si>
  <si>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la producerea preparatelor diagnostice şi biomedicale din sînge.
Proprietăţi: Seringă sterilă, jetabilă
- 3 piese (piston, corp, garnitură),                       
-capacitate de 5 ml sau 6 ml,                                                                                                                                                                         - ac 22Gx1½  0,7x40mm                                                                                                                    
-  conector la amboul acului de tip  Luer-Slip 
- transparentă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Forma de ambalare:fiecare seringă ambalată separat, ambalajul fiecărei seringi va include informaţia privind denumirea produsului, codul produsului (după caz), conţinutul acestuia, termenul de valabilitate şi notificarea “DE UZ EXTERN”, “DE UZ UNIC”, “STERIL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</si>
  <si>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Destinaţia: pentru pansamentul locului de venepuncţie și asigurarea profilaxiei infecțiilor nozocomiale.
Proprietăţi: 
a) steril;
b)  pentru uz medical;
c)  de uz unic;
d)  uscat
Tipul materialului: 
a)material nețesut - viscoză;
b)capacitate sporită de  reţinere a lichidelor;
c)densitatea 70-90g/m.p. 
Dimensiuni:
a)lungimea şi lăţimea pernuţei a câte 40 mm;
b)grosimea pernuţei– 6 mm
Forma de ambalare: fiecare tampon va fi ambalată separat;
ambalajul fiecărui set va include informaţia privind denumirea produsului, codul produsului (după caz), conţinutul acestuia, termenul de valabilitate şi notificarea “DE UZ EXTERN”, “DE UZ UNIC”, “STERIL”.
Mostră: prezentarea a 20 unităţi pentru testarea tehnică,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</si>
  <si>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prezentarea a 2 metri pentru testarea tehnică, acestea fiind însoţite de certificate de calitate.
Destinaţie: la producerea preparatelor diagnostice și biomedicale din sînge
Proprietăţi: 
Tifon medical,  nesteril, 90 cm, densitatea min. 32 g/m2 
- Bumbac 100 %,
- este rulat și condiționat în ambalaj individual, fără cusături și defecte de țesere
- țesatura feșii nu permite desprinderea de fire libere pe margini
Caracteristici fizico-mecanice:
- lățime 90cm ±1.5cm
- densitate minimă 32 g/m2 ±2g
- caracteristici fizico-chimice: hidrofilie pînă la 10 sec.
- agentul de albire utilizat: non-toxic, non-alergic, non-iflamabil
Forma de ambalare: livrat în ambalaj, marcat şi etichetat de producător cu menţionarea datelor de identitate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</si>
  <si>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prezentarea a 5 unităţi pentru testarea tehnică, acestea fiind însoţite de certificate de calitate.
Destinaţie: pentru asigurarea profilaxiei infecţiilor nozocomiale
Proprietăţi: 
Fașă/bandaj din tifon hidrofil, 7m x 14cm, nesterila, densitatea min. 32 g/m2 
- Bumbac 100 %,
- este rulata și condiționată în ambalaj individual, fără cusături și defecte de țesere
- țesatura feșii nu permite desprinderea de fire libere pe margini
Caracteristici:
- lățime 14 cm
- lungime 7 m
- densitate minim 32 g/m2
- legătura țesăturii=pânză
- caracteristici fizico-chimice: hidrofilie înaltă
- agentul de albire utilizat: non-toxic, non-alergic, non-iflamabil
Forma de ambalare: livrat în ambalaj, marcat şi etichetat de producător cu menţionarea datelor de identitate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</si>
  <si>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profilaxiei infecţiilor nozocomiale
Proprietăţi: 
a)nesterile;
b)fără pudră;
c) netede;
d)ambidextre;
e) de unică folosinţă;
f) material din latex.
Forma de ambalare: livrat în ambalaj, marcat şi etichetat de producător cu menţionarea datelor de identitate.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</si>
  <si>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profilaxiei infecţiilor nozocomiale
Proprietăţi: 
Vata hidrofilă de uz medical
- Tip B
- componența: bumbac pur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 sec.
Forma de ambalare: livrat în ambalaj individual, masa 100gr, marcat şi etichetat de producător cu menţionarea datelor de identitate.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</si>
  <si>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profilaxia infecțiilor nozocomiale 
Proprietăţi
l.Adeziv 
2.Material tesut 
3. Neiritant, nonalergic, testat dermatologic 
4.Dimensiuni ~ 2.5x500cm 
Forma de ambalare: livrate în ambalaj, marcat şi etichetat de producător cu menţionarea datelor de identitate (denumire, număr lot/ seria, condiţii de păstrare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</si>
  <si>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profilaxia infecțiilor nozocomiale 
Proprietăţi
1.emplastru bactericid 
2.mărime: 2.5 X 7.2 
Forma de ambalare: livrate în ambalaj, marcat şi etichetat de producător cu menţionarea datelor de identitate (denumire, număr lot/ seria, condiţii de păstrare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</si>
  <si>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profilaxiei infecţiilor medicale asociate
Proprietăţi: 
1) material nețesut, laminat (cu peliculă) prelucrabil, SPP 90g/m.p
2.dimensiune: ~200*150 cm 
Forma de ambalare: livrat în ambalaj, marcat şi etichetat de producător cu menţionarea datelor de identitate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</si>
  <si>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regimului sanitar și profilaxia infecțiilor nozocomiale 
Proprietăţi
impermiabile (HDPE, LDPE, CPE) ~ 15-20µm
2.Mărime universală ~ 41*15cm
3.Dotate cu bandă elastică
4.De unică folosință
5. copmatibile cu apartul OTO
Forma de ambalare: livrate în ambalaj, marcat şi etichetat de producător cu menţionarea datelor de identitate (denumire, număr lot/ seria, condiţii de păstrare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</si>
  <si>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regimului sanitar și profilaxia infecțiilor nozocomiale 
Proprietăţi
1. de unică folosință 
2.material: nețesut (polipropilenă) 
3.ambalat: cîte 50 - 100 buc. 
4.greutatea unității nu mai puțin de 3.8 g. 
5. Circumferința la extindere min 60 cm
Forma de ambalare: livrate în ambalaj, marcat şi etichetat de producător cu menţionarea datelor de identitate (denumire, număr lot/ seria, condiţii de păstrare
</t>
  </si>
  <si>
    <t>Achiziția produselor diagnostice, materiale consumabile, reagenți pentru investigații biochimice și consumabile de laborator, reactivi  și dezinfectanți conform necesităților Centrul Național de Transfuzie a Sângelui, pentru anul 2023</t>
  </si>
  <si>
    <t>chiziția produselor diagnostice, materiale consumabile, reagenți pentru investigații biochimice și consumabile de laborator, reactivi  și dezinfectanți conform necesităților Centrul Național de Transfuzie a Sângelui, pentru anul 2023</t>
  </si>
  <si>
    <t>Cearșafuri medicale 200 m*90 cm</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</si>
  <si>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profilaxiei infecţiilor medicale asociate
Proprietăţi: 
-material: nețesut, SMS, 29-35 g/m.p. 
- dimensiune: ~200 m*90 cm 
Forma de ambalare: livrat în ambalaj, marcat şi etichetat de producător cu menţionarea datelor de identitate
</t>
  </si>
  <si>
    <t>Cearșafuri medicale 50 cm*40cm</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</si>
  <si>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profilaxiei infecţiilor medicale asociate
Proprietăţi: 
-material: nețesut, SMS, 29-35 g/m.p. 
- dimensiune: ~50 cm*40 cm 
Forma de ambalare: livrat în ambalaj, marcat şi etichetat de producător cu menţionarea datelor de identitate
</t>
  </si>
  <si>
    <r>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Destinaţia: pentru asigurarea profilaxiei infecţiilor nozocomiale
Proprietăţi: 
a)steril;
b) pentru uz medical;
c) de uz unic;
d)saturat (îmbibat) cu alcool de destinaţie medicală, concentraţie de 70%, uz extern;
Tipul materialului: 
a)material nețesut - Viscoză;
b)capacitate sporită de  reţinere a lichidelor;
c)densitatea 70-90g/m.p.
Dimensiuni: tip mare „LARGE</t>
    </r>
    <r>
      <rPr>
        <sz val="12"/>
        <color theme="1"/>
        <rFont val="Times New Roman"/>
        <family val="1"/>
      </rPr>
      <t>” ≥4cmx≥4cm</t>
    </r>
    <r>
      <rPr>
        <sz val="12"/>
        <rFont val="Times New Roman"/>
        <family val="1"/>
      </rPr>
      <t xml:space="preserve">.
Forma de ambalare:fiecare tampon ambalat separat, ambalajul fiecărui tampon va include informaţia privind denumirea produsului, codul produsului (după caz), conţinutul acestuia, termenul de valabilitate şi notificarea “DE UZ EXTERN”, “DE UZ UNIC”, “STERIL”,” LARGE”.
Mostră: prezentarea a 20 unităţi pentru testarea tehnică, 
</t>
    </r>
  </si>
  <si>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asigurarea profilaxiei infecţiilor nozocomiale
Proprietăţi: 
a)steril;
b)pentru uz medical;
c) de uz unic;
d)saturat (îmbibat) în soluţie dezinfectantă cu conţinut de iod 10%, concentraţia iodului de 1%,  uz extern.
Tipul materialului: 
a)material nețesut - viscoză;
b)capacitate sporită de  reţinere a lichidelor;
c)densitatea 70-90g/m.p.
Dimensiuni: tip mare „LARGE”, ≥3cmx≥3cm.
Forma de ambalare:fiecare tampon ambalat separat, ambalajul fiecărui tampon va include informaţia privind denumirea produsului, codul produsului (după caz), conţinutul acestuia, termenul de valabilitate şi notificarea “DE UZ EXTERN”, “DE UZ UNIC”, “STERIL”.
Mostră: prezentarea a 20 unităţi pentru testarea tehnică,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</si>
</sst>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
      <sz val="12"/>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3">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center" wrapText="1"/>
      <protection/>
    </xf>
    <xf numFmtId="0" fontId="6" fillId="3" borderId="1" xfId="0" applyFont="1" applyFill="1" applyBorder="1" applyAlignment="1" applyProtection="1">
      <alignment horizontal="left"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2" fillId="3" borderId="3" xfId="0" applyFont="1" applyFill="1" applyBorder="1" applyAlignment="1" applyProtection="1">
      <alignment horizontal="left" vertical="center" wrapText="1"/>
      <protection locked="0"/>
    </xf>
    <xf numFmtId="0" fontId="5" fillId="0" borderId="0" xfId="20" applyFont="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6" fillId="3" borderId="2" xfId="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4" borderId="1" xfId="2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2" fontId="2" fillId="0" borderId="1" xfId="2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1" fontId="4" fillId="3" borderId="1" xfId="20" applyNumberFormat="1" applyFont="1" applyFill="1" applyBorder="1" applyAlignment="1" applyProtection="1">
      <alignment horizontal="center" vertical="center" wrapText="1"/>
      <protection/>
    </xf>
    <xf numFmtId="2" fontId="2" fillId="0" borderId="1" xfId="0" applyNumberFormat="1" applyFont="1" applyBorder="1" applyAlignment="1">
      <alignment horizontal="center" vertical="center"/>
    </xf>
    <xf numFmtId="0" fontId="1" fillId="0" borderId="0" xfId="20" applyFont="1" applyAlignment="1" applyProtection="1">
      <alignment horizontal="center" vertical="center"/>
      <protection locked="0"/>
    </xf>
    <xf numFmtId="0" fontId="1" fillId="0" borderId="0" xfId="20"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1" fillId="0" borderId="1" xfId="20"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2" borderId="4"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2"/>
  <sheetViews>
    <sheetView tabSelected="1" zoomScale="90" zoomScaleNormal="90" workbookViewId="0" topLeftCell="A121">
      <selection activeCell="H121" sqref="H121"/>
    </sheetView>
  </sheetViews>
  <sheetFormatPr defaultColWidth="9.140625" defaultRowHeight="12.75"/>
  <cols>
    <col min="1" max="1" width="5.7109375" style="22" customWidth="1"/>
    <col min="2" max="2" width="4.421875" style="22" customWidth="1"/>
    <col min="3" max="3" width="25.8515625" style="22" customWidth="1"/>
    <col min="4" max="4" width="28.00390625" style="30" customWidth="1"/>
    <col min="5" max="5" width="10.57421875" style="22" hidden="1" customWidth="1"/>
    <col min="6" max="6" width="11.28125" style="22" hidden="1" customWidth="1"/>
    <col min="7" max="7" width="10.7109375" style="22" hidden="1" customWidth="1"/>
    <col min="8" max="8" width="105.8515625" style="14" customWidth="1"/>
    <col min="9" max="9" width="30.7109375" style="22" customWidth="1"/>
    <col min="10" max="10" width="28.57421875" style="22" customWidth="1"/>
    <col min="11" max="11" width="1.7109375" style="22" customWidth="1"/>
    <col min="12" max="16384" width="9.140625" style="22" customWidth="1"/>
  </cols>
  <sheetData>
    <row r="1" spans="3:10" ht="12.75">
      <c r="C1" s="70" t="s">
        <v>18</v>
      </c>
      <c r="D1" s="70"/>
      <c r="E1" s="70"/>
      <c r="F1" s="70"/>
      <c r="G1" s="70"/>
      <c r="H1" s="70"/>
      <c r="I1" s="70"/>
      <c r="J1" s="70"/>
    </row>
    <row r="2" spans="4:8" ht="12.75">
      <c r="D2" s="71" t="s">
        <v>17</v>
      </c>
      <c r="E2" s="71"/>
      <c r="F2" s="71"/>
      <c r="G2" s="71"/>
      <c r="H2" s="71"/>
    </row>
    <row r="3" spans="1:10" ht="12.75">
      <c r="A3" s="72" t="s">
        <v>12</v>
      </c>
      <c r="B3" s="72"/>
      <c r="C3" s="72"/>
      <c r="D3" s="73" t="s">
        <v>31</v>
      </c>
      <c r="E3" s="73"/>
      <c r="F3" s="73"/>
      <c r="G3" s="73"/>
      <c r="H3" s="73"/>
      <c r="I3" s="22" t="s">
        <v>13</v>
      </c>
      <c r="J3" s="22" t="s">
        <v>15</v>
      </c>
    </row>
    <row r="4" spans="1:11" s="24" customFormat="1" ht="59.25" customHeight="1">
      <c r="A4" s="68" t="s">
        <v>11</v>
      </c>
      <c r="B4" s="68"/>
      <c r="C4" s="68"/>
      <c r="D4" s="74" t="s">
        <v>402</v>
      </c>
      <c r="E4" s="74"/>
      <c r="F4" s="74"/>
      <c r="G4" s="74"/>
      <c r="H4" s="74"/>
      <c r="I4" s="23" t="s">
        <v>14</v>
      </c>
      <c r="J4" s="23" t="s">
        <v>16</v>
      </c>
      <c r="K4" s="23"/>
    </row>
    <row r="5" spans="4:11" s="25" customFormat="1" ht="12.75">
      <c r="D5" s="68"/>
      <c r="E5" s="68"/>
      <c r="F5" s="68"/>
      <c r="G5" s="68"/>
      <c r="H5" s="68"/>
      <c r="I5" s="68"/>
      <c r="J5" s="68"/>
      <c r="K5" s="23"/>
    </row>
    <row r="6" spans="1:11" ht="31.5">
      <c r="A6" s="13" t="s">
        <v>3</v>
      </c>
      <c r="B6" s="13" t="s">
        <v>0</v>
      </c>
      <c r="C6" s="13" t="s">
        <v>1</v>
      </c>
      <c r="D6" s="13" t="s">
        <v>4</v>
      </c>
      <c r="E6" s="13" t="s">
        <v>5</v>
      </c>
      <c r="F6" s="13" t="s">
        <v>6</v>
      </c>
      <c r="G6" s="13" t="s">
        <v>7</v>
      </c>
      <c r="H6" s="33" t="s">
        <v>8</v>
      </c>
      <c r="I6" s="13" t="s">
        <v>9</v>
      </c>
      <c r="J6" s="13" t="s">
        <v>10</v>
      </c>
      <c r="K6" s="26"/>
    </row>
    <row r="7" spans="1:11" ht="12.75">
      <c r="A7" s="13">
        <v>1</v>
      </c>
      <c r="B7" s="69">
        <v>2</v>
      </c>
      <c r="C7" s="69"/>
      <c r="D7" s="69"/>
      <c r="E7" s="13">
        <v>3</v>
      </c>
      <c r="F7" s="13">
        <v>4</v>
      </c>
      <c r="G7" s="13">
        <v>5</v>
      </c>
      <c r="H7" s="33">
        <v>6</v>
      </c>
      <c r="I7" s="13">
        <v>7</v>
      </c>
      <c r="J7" s="13">
        <v>8</v>
      </c>
      <c r="K7" s="26"/>
    </row>
    <row r="8" spans="1:11" ht="173.25">
      <c r="A8" s="19" t="s">
        <v>2</v>
      </c>
      <c r="B8" s="16">
        <v>1</v>
      </c>
      <c r="C8" s="27" t="s">
        <v>39</v>
      </c>
      <c r="D8" s="27" t="s">
        <v>39</v>
      </c>
      <c r="E8" s="27"/>
      <c r="F8" s="27"/>
      <c r="G8" s="27"/>
      <c r="H8" s="20" t="s">
        <v>328</v>
      </c>
      <c r="I8" s="16"/>
      <c r="J8" s="16"/>
      <c r="K8" s="26"/>
    </row>
    <row r="9" spans="1:10" ht="114.75">
      <c r="A9" s="19" t="s">
        <v>2</v>
      </c>
      <c r="B9" s="11">
        <v>2</v>
      </c>
      <c r="C9" s="28" t="s">
        <v>40</v>
      </c>
      <c r="D9" s="12" t="s">
        <v>40</v>
      </c>
      <c r="E9" s="29"/>
      <c r="F9" s="29"/>
      <c r="G9" s="29"/>
      <c r="H9" s="21" t="s">
        <v>329</v>
      </c>
      <c r="I9" s="30"/>
      <c r="J9" s="30"/>
    </row>
    <row r="10" spans="1:10" ht="102">
      <c r="A10" s="19" t="s">
        <v>2</v>
      </c>
      <c r="B10" s="16">
        <v>3</v>
      </c>
      <c r="C10" s="31" t="s">
        <v>41</v>
      </c>
      <c r="D10" s="12" t="s">
        <v>41</v>
      </c>
      <c r="E10" s="29"/>
      <c r="F10" s="29"/>
      <c r="G10" s="29"/>
      <c r="H10" s="21" t="s">
        <v>330</v>
      </c>
      <c r="I10" s="30"/>
      <c r="J10" s="30"/>
    </row>
    <row r="11" spans="1:10" ht="126">
      <c r="A11" s="19" t="s">
        <v>2</v>
      </c>
      <c r="B11" s="11">
        <v>4</v>
      </c>
      <c r="C11" s="27" t="s">
        <v>42</v>
      </c>
      <c r="D11" s="19" t="s">
        <v>42</v>
      </c>
      <c r="E11" s="32"/>
      <c r="F11" s="32"/>
      <c r="G11" s="32"/>
      <c r="H11" s="34" t="s">
        <v>331</v>
      </c>
      <c r="I11" s="30"/>
      <c r="J11" s="30"/>
    </row>
    <row r="12" spans="2:8" ht="204.75">
      <c r="B12" s="16">
        <v>5</v>
      </c>
      <c r="C12" s="30" t="s">
        <v>43</v>
      </c>
      <c r="D12" s="30" t="s">
        <v>43</v>
      </c>
      <c r="H12" s="44" t="s">
        <v>332</v>
      </c>
    </row>
    <row r="13" spans="2:8" ht="252">
      <c r="B13" s="11">
        <v>6</v>
      </c>
      <c r="C13" s="30" t="s">
        <v>33</v>
      </c>
      <c r="D13" s="30" t="s">
        <v>33</v>
      </c>
      <c r="H13" s="44" t="s">
        <v>333</v>
      </c>
    </row>
    <row r="14" spans="2:8" ht="301.5" customHeight="1">
      <c r="B14" s="16">
        <v>7</v>
      </c>
      <c r="C14" s="30" t="s">
        <v>44</v>
      </c>
      <c r="D14" s="30" t="s">
        <v>44</v>
      </c>
      <c r="H14" s="44" t="s">
        <v>334</v>
      </c>
    </row>
    <row r="15" spans="2:8" ht="141.75">
      <c r="B15" s="11">
        <v>8</v>
      </c>
      <c r="C15" s="30" t="s">
        <v>45</v>
      </c>
      <c r="D15" s="30" t="s">
        <v>45</v>
      </c>
      <c r="H15" s="44" t="s">
        <v>335</v>
      </c>
    </row>
    <row r="16" spans="2:8" ht="236.25">
      <c r="B16" s="16">
        <v>9</v>
      </c>
      <c r="C16" s="59" t="s">
        <v>46</v>
      </c>
      <c r="D16" s="30" t="s">
        <v>46</v>
      </c>
      <c r="H16" s="44" t="s">
        <v>336</v>
      </c>
    </row>
    <row r="17" spans="2:8" ht="141.75">
      <c r="B17" s="11">
        <v>10</v>
      </c>
      <c r="C17" s="30" t="s">
        <v>47</v>
      </c>
      <c r="D17" s="30" t="s">
        <v>47</v>
      </c>
      <c r="H17" s="44" t="s">
        <v>337</v>
      </c>
    </row>
    <row r="18" spans="2:8" ht="189">
      <c r="B18" s="16">
        <v>11</v>
      </c>
      <c r="C18" s="30" t="s">
        <v>48</v>
      </c>
      <c r="D18" s="30" t="s">
        <v>49</v>
      </c>
      <c r="H18" s="44" t="s">
        <v>338</v>
      </c>
    </row>
    <row r="19" spans="2:8" ht="173.25">
      <c r="B19" s="11">
        <v>12</v>
      </c>
      <c r="C19" s="55" t="s">
        <v>50</v>
      </c>
      <c r="D19" s="30" t="s">
        <v>50</v>
      </c>
      <c r="H19" s="44" t="s">
        <v>339</v>
      </c>
    </row>
    <row r="20" spans="2:8" ht="409.5">
      <c r="B20" s="16">
        <v>13</v>
      </c>
      <c r="C20" s="59" t="s">
        <v>51</v>
      </c>
      <c r="D20" s="30" t="s">
        <v>51</v>
      </c>
      <c r="H20" s="44" t="s">
        <v>52</v>
      </c>
    </row>
    <row r="21" spans="2:8" ht="126">
      <c r="B21" s="11">
        <v>14</v>
      </c>
      <c r="C21" s="30" t="s">
        <v>53</v>
      </c>
      <c r="D21" s="30" t="s">
        <v>53</v>
      </c>
      <c r="H21" s="44" t="s">
        <v>340</v>
      </c>
    </row>
    <row r="22" spans="2:8" ht="94.5">
      <c r="B22" s="22">
        <v>15</v>
      </c>
      <c r="C22" s="59" t="s">
        <v>54</v>
      </c>
      <c r="D22" s="30" t="s">
        <v>54</v>
      </c>
      <c r="H22" s="44" t="s">
        <v>341</v>
      </c>
    </row>
    <row r="23" spans="2:8" ht="252">
      <c r="B23" s="22">
        <v>16</v>
      </c>
      <c r="C23" s="59" t="s">
        <v>55</v>
      </c>
      <c r="D23" s="30" t="s">
        <v>55</v>
      </c>
      <c r="H23" s="44" t="s">
        <v>342</v>
      </c>
    </row>
    <row r="24" spans="2:8" ht="141.75">
      <c r="B24" s="22">
        <v>17</v>
      </c>
      <c r="C24" s="59" t="s">
        <v>56</v>
      </c>
      <c r="D24" s="30" t="s">
        <v>56</v>
      </c>
      <c r="H24" s="44" t="s">
        <v>343</v>
      </c>
    </row>
    <row r="25" spans="2:8" ht="204.75">
      <c r="B25" s="22">
        <v>18</v>
      </c>
      <c r="C25" s="59" t="s">
        <v>57</v>
      </c>
      <c r="D25" s="30" t="s">
        <v>57</v>
      </c>
      <c r="H25" s="44" t="s">
        <v>344</v>
      </c>
    </row>
    <row r="26" spans="2:8" ht="204.75">
      <c r="B26" s="59">
        <v>19</v>
      </c>
      <c r="C26" s="59" t="s">
        <v>58</v>
      </c>
      <c r="D26" s="30" t="s">
        <v>58</v>
      </c>
      <c r="H26" s="44" t="s">
        <v>345</v>
      </c>
    </row>
    <row r="27" spans="2:8" ht="220.5">
      <c r="B27" s="59">
        <v>20</v>
      </c>
      <c r="C27" s="59" t="s">
        <v>59</v>
      </c>
      <c r="D27" s="30" t="s">
        <v>59</v>
      </c>
      <c r="H27" s="44" t="s">
        <v>346</v>
      </c>
    </row>
    <row r="28" spans="2:8" ht="299.25">
      <c r="B28" s="22">
        <v>21</v>
      </c>
      <c r="C28" s="59" t="s">
        <v>60</v>
      </c>
      <c r="D28" s="30" t="s">
        <v>60</v>
      </c>
      <c r="H28" s="44" t="s">
        <v>347</v>
      </c>
    </row>
    <row r="29" spans="2:8" ht="283.5">
      <c r="B29" s="22">
        <v>22</v>
      </c>
      <c r="C29" s="59" t="s">
        <v>61</v>
      </c>
      <c r="D29" s="30" t="s">
        <v>61</v>
      </c>
      <c r="H29" s="44" t="s">
        <v>348</v>
      </c>
    </row>
    <row r="30" spans="2:8" ht="126">
      <c r="B30" s="22">
        <v>23</v>
      </c>
      <c r="C30" s="22" t="s">
        <v>62</v>
      </c>
      <c r="D30" s="59" t="s">
        <v>62</v>
      </c>
      <c r="H30" s="44" t="s">
        <v>349</v>
      </c>
    </row>
    <row r="31" spans="2:8" ht="173.25">
      <c r="B31" s="22">
        <v>24</v>
      </c>
      <c r="C31" s="59" t="s">
        <v>63</v>
      </c>
      <c r="D31" s="30" t="s">
        <v>63</v>
      </c>
      <c r="H31" s="44" t="s">
        <v>64</v>
      </c>
    </row>
    <row r="32" spans="2:8" ht="157.5">
      <c r="B32" s="22">
        <v>25</v>
      </c>
      <c r="C32" s="59" t="s">
        <v>65</v>
      </c>
      <c r="D32" s="30" t="s">
        <v>65</v>
      </c>
      <c r="H32" s="44" t="s">
        <v>66</v>
      </c>
    </row>
    <row r="33" spans="2:8" ht="157.5">
      <c r="B33" s="22">
        <v>26</v>
      </c>
      <c r="C33" s="59" t="s">
        <v>67</v>
      </c>
      <c r="D33" s="30" t="s">
        <v>67</v>
      </c>
      <c r="H33" s="44" t="s">
        <v>68</v>
      </c>
    </row>
    <row r="34" spans="2:8" ht="157.5">
      <c r="B34" s="22">
        <v>27</v>
      </c>
      <c r="C34" s="59" t="s">
        <v>69</v>
      </c>
      <c r="D34" s="30" t="s">
        <v>69</v>
      </c>
      <c r="H34" s="44" t="s">
        <v>70</v>
      </c>
    </row>
    <row r="35" spans="2:8" ht="157.5">
      <c r="B35" s="22">
        <v>28</v>
      </c>
      <c r="C35" s="59" t="s">
        <v>72</v>
      </c>
      <c r="D35" s="30" t="s">
        <v>72</v>
      </c>
      <c r="H35" s="44" t="s">
        <v>71</v>
      </c>
    </row>
    <row r="36" spans="2:8" ht="173.25">
      <c r="B36" s="22">
        <v>29</v>
      </c>
      <c r="C36" s="59" t="s">
        <v>73</v>
      </c>
      <c r="D36" s="30" t="s">
        <v>73</v>
      </c>
      <c r="H36" s="44" t="s">
        <v>74</v>
      </c>
    </row>
    <row r="37" spans="2:8" ht="173.25">
      <c r="B37" s="22">
        <v>30</v>
      </c>
      <c r="C37" s="59" t="s">
        <v>75</v>
      </c>
      <c r="D37" s="30" t="s">
        <v>75</v>
      </c>
      <c r="H37" s="44" t="s">
        <v>76</v>
      </c>
    </row>
    <row r="38" spans="2:8" ht="157.5">
      <c r="B38" s="22">
        <v>31</v>
      </c>
      <c r="C38" s="59" t="s">
        <v>77</v>
      </c>
      <c r="D38" s="30" t="s">
        <v>77</v>
      </c>
      <c r="H38" s="44" t="s">
        <v>78</v>
      </c>
    </row>
    <row r="39" spans="2:8" ht="157.5">
      <c r="B39" s="22">
        <v>32</v>
      </c>
      <c r="C39" s="59" t="s">
        <v>79</v>
      </c>
      <c r="D39" s="30" t="s">
        <v>79</v>
      </c>
      <c r="H39" s="44" t="s">
        <v>80</v>
      </c>
    </row>
    <row r="40" spans="2:8" ht="173.25">
      <c r="B40" s="22">
        <v>33</v>
      </c>
      <c r="C40" s="59" t="s">
        <v>81</v>
      </c>
      <c r="D40" s="30" t="s">
        <v>81</v>
      </c>
      <c r="H40" s="44" t="s">
        <v>82</v>
      </c>
    </row>
    <row r="41" spans="2:8" ht="173.25">
      <c r="B41" s="22">
        <v>34</v>
      </c>
      <c r="C41" s="59" t="s">
        <v>83</v>
      </c>
      <c r="D41" s="30" t="s">
        <v>83</v>
      </c>
      <c r="H41" s="44" t="s">
        <v>84</v>
      </c>
    </row>
    <row r="42" spans="2:8" ht="157.5">
      <c r="B42" s="22">
        <v>35</v>
      </c>
      <c r="C42" s="59" t="s">
        <v>85</v>
      </c>
      <c r="D42" s="30" t="s">
        <v>85</v>
      </c>
      <c r="H42" s="44" t="s">
        <v>86</v>
      </c>
    </row>
    <row r="43" spans="2:8" ht="157.5">
      <c r="B43" s="22">
        <v>36</v>
      </c>
      <c r="C43" s="59" t="s">
        <v>87</v>
      </c>
      <c r="D43" s="30" t="s">
        <v>87</v>
      </c>
      <c r="H43" s="44" t="s">
        <v>88</v>
      </c>
    </row>
    <row r="44" spans="2:8" ht="157.5">
      <c r="B44" s="22">
        <v>37</v>
      </c>
      <c r="C44" s="59" t="s">
        <v>89</v>
      </c>
      <c r="D44" s="30" t="s">
        <v>89</v>
      </c>
      <c r="H44" s="44" t="s">
        <v>90</v>
      </c>
    </row>
    <row r="45" spans="2:8" ht="157.5">
      <c r="B45" s="22">
        <v>38</v>
      </c>
      <c r="C45" s="59" t="s">
        <v>91</v>
      </c>
      <c r="D45" s="30" t="s">
        <v>91</v>
      </c>
      <c r="H45" s="44" t="s">
        <v>92</v>
      </c>
    </row>
    <row r="46" spans="2:8" ht="157.5">
      <c r="B46" s="22">
        <v>39</v>
      </c>
      <c r="C46" s="22" t="s">
        <v>93</v>
      </c>
      <c r="D46" s="30" t="s">
        <v>93</v>
      </c>
      <c r="H46" s="44" t="s">
        <v>94</v>
      </c>
    </row>
    <row r="47" spans="2:8" ht="173.25">
      <c r="B47" s="22">
        <v>40</v>
      </c>
      <c r="C47" s="59" t="s">
        <v>95</v>
      </c>
      <c r="D47" s="30" t="s">
        <v>95</v>
      </c>
      <c r="H47" s="44" t="s">
        <v>96</v>
      </c>
    </row>
    <row r="48" spans="2:8" ht="173.25">
      <c r="B48" s="22">
        <v>41</v>
      </c>
      <c r="C48" s="59" t="s">
        <v>97</v>
      </c>
      <c r="D48" s="30" t="s">
        <v>97</v>
      </c>
      <c r="H48" s="44" t="s">
        <v>98</v>
      </c>
    </row>
    <row r="49" spans="2:8" ht="173.25">
      <c r="B49" s="22">
        <v>42</v>
      </c>
      <c r="C49" s="59" t="s">
        <v>99</v>
      </c>
      <c r="D49" s="30" t="s">
        <v>99</v>
      </c>
      <c r="H49" s="44" t="s">
        <v>100</v>
      </c>
    </row>
    <row r="50" spans="2:8" ht="189">
      <c r="B50" s="22">
        <v>43</v>
      </c>
      <c r="C50" s="22" t="s">
        <v>101</v>
      </c>
      <c r="D50" s="30" t="s">
        <v>101</v>
      </c>
      <c r="H50" s="44" t="s">
        <v>102</v>
      </c>
    </row>
    <row r="51" spans="2:8" ht="173.25">
      <c r="B51" s="22">
        <v>44</v>
      </c>
      <c r="C51" s="59" t="s">
        <v>103</v>
      </c>
      <c r="D51" s="59" t="s">
        <v>103</v>
      </c>
      <c r="H51" s="44" t="s">
        <v>104</v>
      </c>
    </row>
    <row r="52" spans="2:8" ht="157.5">
      <c r="B52" s="22">
        <v>45</v>
      </c>
      <c r="C52" s="22" t="s">
        <v>105</v>
      </c>
      <c r="D52" s="30" t="s">
        <v>105</v>
      </c>
      <c r="H52" s="44" t="s">
        <v>350</v>
      </c>
    </row>
    <row r="53" spans="2:8" ht="157.5">
      <c r="B53" s="22">
        <v>46</v>
      </c>
      <c r="C53" s="59" t="s">
        <v>106</v>
      </c>
      <c r="D53" s="30" t="s">
        <v>106</v>
      </c>
      <c r="H53" s="44" t="s">
        <v>107</v>
      </c>
    </row>
    <row r="54" spans="2:8" ht="173.25">
      <c r="B54" s="22">
        <v>47</v>
      </c>
      <c r="C54" s="59" t="s">
        <v>108</v>
      </c>
      <c r="D54" s="30" t="s">
        <v>108</v>
      </c>
      <c r="H54" s="44" t="s">
        <v>109</v>
      </c>
    </row>
    <row r="55" spans="2:8" ht="157.5">
      <c r="B55" s="22">
        <v>48</v>
      </c>
      <c r="C55" s="59" t="s">
        <v>110</v>
      </c>
      <c r="D55" s="30" t="s">
        <v>110</v>
      </c>
      <c r="H55" s="44" t="s">
        <v>111</v>
      </c>
    </row>
    <row r="56" spans="2:8" ht="173.25">
      <c r="B56" s="22">
        <v>49</v>
      </c>
      <c r="C56" s="59" t="s">
        <v>112</v>
      </c>
      <c r="D56" s="30" t="s">
        <v>112</v>
      </c>
      <c r="H56" s="44" t="s">
        <v>113</v>
      </c>
    </row>
    <row r="57" spans="2:8" ht="173.25">
      <c r="B57" s="22">
        <v>50</v>
      </c>
      <c r="C57" s="59" t="s">
        <v>114</v>
      </c>
      <c r="D57" s="30" t="s">
        <v>114</v>
      </c>
      <c r="H57" s="44" t="s">
        <v>115</v>
      </c>
    </row>
    <row r="58" spans="2:8" ht="157.5">
      <c r="B58" s="22">
        <v>51</v>
      </c>
      <c r="C58" s="22" t="s">
        <v>116</v>
      </c>
      <c r="D58" s="30" t="s">
        <v>116</v>
      </c>
      <c r="H58" s="44" t="s">
        <v>117</v>
      </c>
    </row>
    <row r="59" spans="2:8" ht="157.5">
      <c r="B59" s="22">
        <v>52</v>
      </c>
      <c r="C59" s="59" t="s">
        <v>118</v>
      </c>
      <c r="D59" s="30" t="s">
        <v>118</v>
      </c>
      <c r="H59" s="44" t="s">
        <v>119</v>
      </c>
    </row>
    <row r="60" spans="2:8" ht="189">
      <c r="B60" s="22">
        <v>53</v>
      </c>
      <c r="C60" s="59" t="s">
        <v>120</v>
      </c>
      <c r="D60" s="30" t="s">
        <v>120</v>
      </c>
      <c r="H60" s="44" t="s">
        <v>121</v>
      </c>
    </row>
    <row r="61" spans="2:8" ht="189">
      <c r="B61" s="22">
        <v>54</v>
      </c>
      <c r="C61" s="22" t="s">
        <v>122</v>
      </c>
      <c r="D61" s="30" t="s">
        <v>122</v>
      </c>
      <c r="H61" s="44" t="s">
        <v>123</v>
      </c>
    </row>
    <row r="62" spans="2:8" ht="173.25">
      <c r="B62" s="22">
        <v>55</v>
      </c>
      <c r="C62" s="59" t="s">
        <v>124</v>
      </c>
      <c r="D62" s="30" t="s">
        <v>124</v>
      </c>
      <c r="H62" s="44" t="s">
        <v>125</v>
      </c>
    </row>
    <row r="63" spans="2:8" ht="173.25">
      <c r="B63" s="22">
        <v>56</v>
      </c>
      <c r="C63" s="59" t="s">
        <v>126</v>
      </c>
      <c r="D63" s="30" t="s">
        <v>126</v>
      </c>
      <c r="H63" s="44" t="s">
        <v>127</v>
      </c>
    </row>
    <row r="64" spans="2:8" ht="173.25">
      <c r="B64" s="22">
        <v>57</v>
      </c>
      <c r="C64" s="59" t="s">
        <v>128</v>
      </c>
      <c r="D64" s="30" t="s">
        <v>128</v>
      </c>
      <c r="H64" s="44" t="s">
        <v>129</v>
      </c>
    </row>
    <row r="65" spans="2:8" ht="60" customHeight="1">
      <c r="B65" s="22">
        <v>58</v>
      </c>
      <c r="C65" s="59" t="s">
        <v>130</v>
      </c>
      <c r="D65" s="30" t="s">
        <v>130</v>
      </c>
      <c r="H65" s="44" t="s">
        <v>131</v>
      </c>
    </row>
    <row r="66" spans="2:8" ht="173.25">
      <c r="B66" s="22">
        <v>59</v>
      </c>
      <c r="C66" s="59" t="s">
        <v>132</v>
      </c>
      <c r="D66" s="30" t="s">
        <v>132</v>
      </c>
      <c r="H66" s="44" t="s">
        <v>133</v>
      </c>
    </row>
    <row r="67" spans="2:8" ht="204.75">
      <c r="B67" s="22">
        <v>60</v>
      </c>
      <c r="C67" s="59" t="s">
        <v>134</v>
      </c>
      <c r="D67" s="30" t="s">
        <v>134</v>
      </c>
      <c r="H67" s="44" t="s">
        <v>135</v>
      </c>
    </row>
    <row r="68" spans="2:8" ht="173.25">
      <c r="B68" s="22">
        <v>61</v>
      </c>
      <c r="C68" s="59" t="s">
        <v>136</v>
      </c>
      <c r="D68" s="30" t="s">
        <v>136</v>
      </c>
      <c r="H68" s="44" t="s">
        <v>137</v>
      </c>
    </row>
    <row r="69" spans="2:8" ht="173.25">
      <c r="B69" s="22">
        <v>62</v>
      </c>
      <c r="C69" s="59" t="s">
        <v>138</v>
      </c>
      <c r="D69" s="30" t="s">
        <v>138</v>
      </c>
      <c r="H69" s="44" t="s">
        <v>139</v>
      </c>
    </row>
    <row r="70" spans="2:8" ht="173.25">
      <c r="B70" s="22">
        <v>63</v>
      </c>
      <c r="C70" s="22" t="s">
        <v>140</v>
      </c>
      <c r="D70" s="30" t="s">
        <v>140</v>
      </c>
      <c r="H70" s="44" t="s">
        <v>141</v>
      </c>
    </row>
    <row r="71" spans="2:8" ht="236.25">
      <c r="B71" s="22">
        <v>64</v>
      </c>
      <c r="C71" s="59" t="s">
        <v>142</v>
      </c>
      <c r="D71" s="30" t="s">
        <v>142</v>
      </c>
      <c r="H71" s="44" t="s">
        <v>351</v>
      </c>
    </row>
    <row r="72" spans="2:8" ht="173.25">
      <c r="B72" s="22">
        <v>65</v>
      </c>
      <c r="C72" s="59" t="s">
        <v>143</v>
      </c>
      <c r="D72" s="30" t="s">
        <v>143</v>
      </c>
      <c r="H72" s="44" t="s">
        <v>144</v>
      </c>
    </row>
    <row r="73" spans="2:8" ht="189">
      <c r="B73" s="22">
        <v>66</v>
      </c>
      <c r="C73" s="59" t="s">
        <v>145</v>
      </c>
      <c r="D73" s="30" t="s">
        <v>145</v>
      </c>
      <c r="H73" s="44" t="s">
        <v>146</v>
      </c>
    </row>
    <row r="74" spans="2:8" ht="346.5">
      <c r="B74" s="22">
        <v>67</v>
      </c>
      <c r="C74" s="59" t="s">
        <v>147</v>
      </c>
      <c r="D74" s="30" t="s">
        <v>147</v>
      </c>
      <c r="H74" s="44" t="s">
        <v>352</v>
      </c>
    </row>
    <row r="75" spans="2:8" ht="220.5">
      <c r="B75" s="22">
        <v>68</v>
      </c>
      <c r="C75" s="22" t="s">
        <v>148</v>
      </c>
      <c r="D75" s="30" t="s">
        <v>148</v>
      </c>
      <c r="H75" s="44" t="s">
        <v>353</v>
      </c>
    </row>
    <row r="76" spans="2:8" ht="267.75">
      <c r="B76" s="22">
        <v>69</v>
      </c>
      <c r="C76" s="59" t="s">
        <v>149</v>
      </c>
      <c r="D76" s="30" t="s">
        <v>149</v>
      </c>
      <c r="H76" s="44" t="s">
        <v>354</v>
      </c>
    </row>
    <row r="77" spans="2:8" ht="409.5">
      <c r="B77" s="22">
        <v>70</v>
      </c>
      <c r="C77" s="30" t="s">
        <v>150</v>
      </c>
      <c r="D77" s="30" t="s">
        <v>150</v>
      </c>
      <c r="H77" s="44" t="s">
        <v>355</v>
      </c>
    </row>
    <row r="78" spans="2:8" ht="409.5">
      <c r="B78" s="22">
        <v>71</v>
      </c>
      <c r="C78" s="30" t="s">
        <v>151</v>
      </c>
      <c r="D78" s="30" t="s">
        <v>151</v>
      </c>
      <c r="H78" s="44" t="s">
        <v>356</v>
      </c>
    </row>
    <row r="79" spans="2:8" ht="409.5">
      <c r="B79" s="22">
        <v>72</v>
      </c>
      <c r="C79" s="30" t="s">
        <v>152</v>
      </c>
      <c r="D79" s="30" t="s">
        <v>152</v>
      </c>
      <c r="H79" s="44" t="s">
        <v>357</v>
      </c>
    </row>
    <row r="80" spans="2:8" ht="409.5">
      <c r="B80" s="22">
        <v>73</v>
      </c>
      <c r="C80" s="30" t="s">
        <v>153</v>
      </c>
      <c r="D80" s="30" t="s">
        <v>153</v>
      </c>
      <c r="H80" s="44" t="s">
        <v>358</v>
      </c>
    </row>
    <row r="81" spans="2:8" ht="189">
      <c r="B81" s="22">
        <v>74</v>
      </c>
      <c r="C81" s="59" t="s">
        <v>154</v>
      </c>
      <c r="D81" s="30" t="s">
        <v>154</v>
      </c>
      <c r="H81" s="44" t="s">
        <v>359</v>
      </c>
    </row>
    <row r="82" spans="2:8" ht="283.5">
      <c r="B82" s="22">
        <v>75</v>
      </c>
      <c r="C82" s="59" t="s">
        <v>155</v>
      </c>
      <c r="D82" s="30" t="s">
        <v>155</v>
      </c>
      <c r="H82" s="44" t="s">
        <v>360</v>
      </c>
    </row>
    <row r="83" spans="2:8" ht="236.25">
      <c r="B83" s="22">
        <v>76</v>
      </c>
      <c r="C83" s="59" t="s">
        <v>156</v>
      </c>
      <c r="D83" s="30" t="s">
        <v>156</v>
      </c>
      <c r="H83" s="44" t="s">
        <v>361</v>
      </c>
    </row>
    <row r="84" spans="2:8" ht="141.75">
      <c r="B84" s="22">
        <v>77</v>
      </c>
      <c r="C84" s="59" t="s">
        <v>157</v>
      </c>
      <c r="D84" s="30" t="s">
        <v>157</v>
      </c>
      <c r="H84" s="44" t="s">
        <v>362</v>
      </c>
    </row>
    <row r="85" spans="2:8" ht="204.75">
      <c r="B85" s="22">
        <v>78</v>
      </c>
      <c r="C85" s="59" t="s">
        <v>158</v>
      </c>
      <c r="D85" s="30" t="s">
        <v>158</v>
      </c>
      <c r="H85" s="44" t="s">
        <v>363</v>
      </c>
    </row>
    <row r="86" spans="2:8" ht="204.75">
      <c r="B86" s="22">
        <v>79</v>
      </c>
      <c r="C86" s="59" t="s">
        <v>159</v>
      </c>
      <c r="D86" s="30" t="s">
        <v>159</v>
      </c>
      <c r="H86" s="44" t="s">
        <v>363</v>
      </c>
    </row>
    <row r="87" spans="2:8" ht="204.75">
      <c r="B87" s="22">
        <v>80</v>
      </c>
      <c r="C87" s="59" t="s">
        <v>160</v>
      </c>
      <c r="D87" s="30" t="s">
        <v>160</v>
      </c>
      <c r="H87" s="44" t="s">
        <v>363</v>
      </c>
    </row>
    <row r="88" spans="2:8" ht="204.75">
      <c r="B88" s="22">
        <v>81</v>
      </c>
      <c r="C88" s="59" t="s">
        <v>161</v>
      </c>
      <c r="D88" s="30" t="s">
        <v>161</v>
      </c>
      <c r="H88" s="44" t="s">
        <v>364</v>
      </c>
    </row>
    <row r="89" spans="2:8" ht="220.5">
      <c r="B89" s="22">
        <v>82</v>
      </c>
      <c r="C89" s="59" t="s">
        <v>162</v>
      </c>
      <c r="D89" s="30" t="s">
        <v>162</v>
      </c>
      <c r="H89" s="44" t="s">
        <v>365</v>
      </c>
    </row>
    <row r="90" spans="2:8" ht="220.5">
      <c r="B90" s="22">
        <v>83</v>
      </c>
      <c r="C90" s="59" t="s">
        <v>163</v>
      </c>
      <c r="D90" s="30" t="s">
        <v>163</v>
      </c>
      <c r="H90" s="44" t="s">
        <v>366</v>
      </c>
    </row>
    <row r="91" spans="2:8" ht="330.75">
      <c r="B91" s="22">
        <v>84</v>
      </c>
      <c r="C91" s="59" t="s">
        <v>164</v>
      </c>
      <c r="D91" s="30" t="s">
        <v>164</v>
      </c>
      <c r="H91" s="44" t="s">
        <v>367</v>
      </c>
    </row>
    <row r="92" spans="2:8" ht="252">
      <c r="B92" s="22">
        <v>85</v>
      </c>
      <c r="C92" s="30" t="s">
        <v>165</v>
      </c>
      <c r="D92" s="30" t="s">
        <v>165</v>
      </c>
      <c r="H92" s="44" t="s">
        <v>368</v>
      </c>
    </row>
    <row r="93" spans="2:8" ht="220.5">
      <c r="B93" s="22">
        <v>86</v>
      </c>
      <c r="C93" s="30" t="s">
        <v>166</v>
      </c>
      <c r="D93" s="30" t="s">
        <v>166</v>
      </c>
      <c r="H93" s="44" t="s">
        <v>369</v>
      </c>
    </row>
    <row r="94" spans="2:8" ht="173.25">
      <c r="B94" s="22">
        <v>87</v>
      </c>
      <c r="C94" s="59" t="s">
        <v>167</v>
      </c>
      <c r="D94" s="30" t="s">
        <v>167</v>
      </c>
      <c r="H94" s="44" t="s">
        <v>370</v>
      </c>
    </row>
    <row r="95" spans="2:8" ht="173.25">
      <c r="B95" s="22">
        <v>88</v>
      </c>
      <c r="C95" s="22" t="s">
        <v>168</v>
      </c>
      <c r="D95" s="30" t="s">
        <v>168</v>
      </c>
      <c r="H95" s="44" t="s">
        <v>371</v>
      </c>
    </row>
    <row r="96" spans="2:8" ht="157.5">
      <c r="B96" s="22">
        <v>89</v>
      </c>
      <c r="C96" s="59" t="s">
        <v>169</v>
      </c>
      <c r="D96" s="30" t="s">
        <v>169</v>
      </c>
      <c r="H96" s="44" t="s">
        <v>372</v>
      </c>
    </row>
    <row r="97" spans="2:8" ht="236.25">
      <c r="B97" s="22">
        <v>90</v>
      </c>
      <c r="C97" s="22" t="s">
        <v>170</v>
      </c>
      <c r="D97" s="30" t="s">
        <v>170</v>
      </c>
      <c r="H97" s="44" t="s">
        <v>373</v>
      </c>
    </row>
    <row r="98" spans="2:8" ht="157.5">
      <c r="B98" s="22">
        <v>91</v>
      </c>
      <c r="C98" s="59" t="s">
        <v>171</v>
      </c>
      <c r="D98" s="30" t="s">
        <v>171</v>
      </c>
      <c r="H98" s="44" t="s">
        <v>374</v>
      </c>
    </row>
    <row r="99" spans="2:8" ht="141.75">
      <c r="B99" s="22">
        <v>92</v>
      </c>
      <c r="C99" s="59" t="s">
        <v>172</v>
      </c>
      <c r="D99" s="30" t="s">
        <v>172</v>
      </c>
      <c r="H99" s="44" t="s">
        <v>375</v>
      </c>
    </row>
    <row r="100" spans="2:8" ht="236.25">
      <c r="B100" s="22">
        <v>93</v>
      </c>
      <c r="C100" s="59" t="s">
        <v>173</v>
      </c>
      <c r="D100" s="30" t="s">
        <v>173</v>
      </c>
      <c r="H100" s="44" t="s">
        <v>376</v>
      </c>
    </row>
    <row r="101" spans="2:8" ht="173.25">
      <c r="B101" s="22">
        <v>94</v>
      </c>
      <c r="C101" s="22" t="s">
        <v>174</v>
      </c>
      <c r="D101" s="30" t="s">
        <v>174</v>
      </c>
      <c r="H101" s="44" t="s">
        <v>377</v>
      </c>
    </row>
    <row r="102" spans="2:8" ht="204.75">
      <c r="B102" s="22">
        <v>95</v>
      </c>
      <c r="C102" s="59" t="s">
        <v>175</v>
      </c>
      <c r="D102" s="30" t="s">
        <v>175</v>
      </c>
      <c r="H102" s="44" t="s">
        <v>378</v>
      </c>
    </row>
    <row r="103" spans="2:8" ht="204.75">
      <c r="B103" s="22">
        <v>96</v>
      </c>
      <c r="C103" s="59" t="s">
        <v>176</v>
      </c>
      <c r="D103" s="30" t="s">
        <v>176</v>
      </c>
      <c r="H103" s="44" t="s">
        <v>379</v>
      </c>
    </row>
    <row r="104" spans="2:8" ht="204.75">
      <c r="B104" s="22">
        <v>97</v>
      </c>
      <c r="C104" s="59" t="s">
        <v>177</v>
      </c>
      <c r="D104" s="30" t="s">
        <v>177</v>
      </c>
      <c r="H104" s="44" t="s">
        <v>378</v>
      </c>
    </row>
    <row r="105" spans="2:8" ht="189">
      <c r="B105" s="22">
        <v>98</v>
      </c>
      <c r="C105" s="59" t="s">
        <v>178</v>
      </c>
      <c r="D105" s="30" t="s">
        <v>178</v>
      </c>
      <c r="H105" s="44" t="s">
        <v>380</v>
      </c>
    </row>
    <row r="106" spans="2:8" ht="236.25">
      <c r="B106" s="22">
        <v>99</v>
      </c>
      <c r="C106" s="59" t="s">
        <v>179</v>
      </c>
      <c r="D106" s="30" t="s">
        <v>179</v>
      </c>
      <c r="H106" s="44" t="s">
        <v>381</v>
      </c>
    </row>
    <row r="107" spans="2:8" ht="409.5">
      <c r="B107" s="22">
        <v>100</v>
      </c>
      <c r="C107" s="30" t="s">
        <v>180</v>
      </c>
      <c r="D107" s="30" t="s">
        <v>180</v>
      </c>
      <c r="H107" s="44" t="s">
        <v>382</v>
      </c>
    </row>
    <row r="108" spans="2:8" ht="409.5">
      <c r="B108" s="22">
        <v>101</v>
      </c>
      <c r="C108" s="30" t="s">
        <v>181</v>
      </c>
      <c r="D108" s="30" t="s">
        <v>181</v>
      </c>
      <c r="H108" s="44" t="s">
        <v>383</v>
      </c>
    </row>
    <row r="109" spans="2:8" ht="362.25">
      <c r="B109" s="22">
        <v>102</v>
      </c>
      <c r="C109" s="22" t="s">
        <v>182</v>
      </c>
      <c r="D109" s="30" t="s">
        <v>182</v>
      </c>
      <c r="H109" s="44" t="s">
        <v>384</v>
      </c>
    </row>
    <row r="110" spans="2:8" ht="409.5">
      <c r="B110" s="22">
        <v>103</v>
      </c>
      <c r="C110" s="59" t="s">
        <v>183</v>
      </c>
      <c r="D110" s="30" t="s">
        <v>183</v>
      </c>
      <c r="H110" s="44" t="s">
        <v>385</v>
      </c>
    </row>
    <row r="111" spans="2:8" ht="393.75">
      <c r="B111" s="22">
        <v>104</v>
      </c>
      <c r="C111" s="59" t="s">
        <v>184</v>
      </c>
      <c r="D111" s="30" t="s">
        <v>184</v>
      </c>
      <c r="H111" s="44" t="s">
        <v>386</v>
      </c>
    </row>
    <row r="112" spans="2:8" ht="409.5">
      <c r="B112" s="22">
        <v>105</v>
      </c>
      <c r="C112" s="59" t="s">
        <v>185</v>
      </c>
      <c r="D112" s="30" t="s">
        <v>185</v>
      </c>
      <c r="H112" s="44" t="s">
        <v>186</v>
      </c>
    </row>
    <row r="113" spans="2:8" ht="409.5">
      <c r="B113" s="22">
        <v>106</v>
      </c>
      <c r="C113" s="59" t="s">
        <v>187</v>
      </c>
      <c r="D113" s="30" t="s">
        <v>187</v>
      </c>
      <c r="H113" s="44" t="s">
        <v>188</v>
      </c>
    </row>
    <row r="114" spans="2:8" ht="362.25">
      <c r="B114" s="22">
        <v>107</v>
      </c>
      <c r="C114" s="59" t="s">
        <v>189</v>
      </c>
      <c r="D114" s="30" t="s">
        <v>189</v>
      </c>
      <c r="H114" s="44" t="s">
        <v>387</v>
      </c>
    </row>
    <row r="115" spans="2:8" ht="393.75">
      <c r="B115" s="22">
        <v>108</v>
      </c>
      <c r="C115" s="22" t="s">
        <v>190</v>
      </c>
      <c r="D115" s="30" t="s">
        <v>190</v>
      </c>
      <c r="H115" s="44" t="s">
        <v>388</v>
      </c>
    </row>
    <row r="116" spans="2:8" ht="378">
      <c r="B116" s="22">
        <v>109</v>
      </c>
      <c r="C116" s="59" t="s">
        <v>191</v>
      </c>
      <c r="D116" s="30" t="s">
        <v>191</v>
      </c>
      <c r="H116" s="44" t="s">
        <v>389</v>
      </c>
    </row>
    <row r="117" spans="2:8" ht="393.75">
      <c r="B117" s="22">
        <v>110</v>
      </c>
      <c r="C117" s="59" t="s">
        <v>192</v>
      </c>
      <c r="D117" s="30" t="s">
        <v>192</v>
      </c>
      <c r="H117" s="44" t="s">
        <v>390</v>
      </c>
    </row>
    <row r="118" spans="2:8" ht="346.5">
      <c r="B118" s="22">
        <v>111</v>
      </c>
      <c r="C118" s="22" t="s">
        <v>193</v>
      </c>
      <c r="D118" s="30" t="s">
        <v>193</v>
      </c>
      <c r="H118" s="44" t="s">
        <v>391</v>
      </c>
    </row>
    <row r="119" spans="2:8" ht="362.25">
      <c r="B119" s="22">
        <v>112</v>
      </c>
      <c r="C119" s="59" t="s">
        <v>194</v>
      </c>
      <c r="D119" s="30" t="s">
        <v>194</v>
      </c>
      <c r="H119" s="44" t="s">
        <v>392</v>
      </c>
    </row>
    <row r="120" spans="2:8" ht="330.75">
      <c r="B120" s="22">
        <v>113</v>
      </c>
      <c r="C120" s="59" t="s">
        <v>195</v>
      </c>
      <c r="D120" s="30" t="s">
        <v>195</v>
      </c>
      <c r="H120" s="44" t="s">
        <v>408</v>
      </c>
    </row>
    <row r="121" spans="2:8" ht="330.75">
      <c r="B121" s="22">
        <v>114</v>
      </c>
      <c r="C121" s="59" t="s">
        <v>196</v>
      </c>
      <c r="D121" s="30" t="s">
        <v>196</v>
      </c>
      <c r="H121" s="44" t="s">
        <v>409</v>
      </c>
    </row>
    <row r="122" spans="2:8" ht="362.25">
      <c r="B122" s="22">
        <v>115</v>
      </c>
      <c r="C122" s="59" t="s">
        <v>197</v>
      </c>
      <c r="D122" s="30" t="s">
        <v>197</v>
      </c>
      <c r="H122" s="44" t="s">
        <v>394</v>
      </c>
    </row>
    <row r="123" spans="2:8" ht="315">
      <c r="B123" s="22">
        <v>116</v>
      </c>
      <c r="C123" s="59" t="s">
        <v>198</v>
      </c>
      <c r="D123" s="30" t="s">
        <v>198</v>
      </c>
      <c r="H123" s="44" t="s">
        <v>393</v>
      </c>
    </row>
    <row r="124" spans="2:8" ht="236.25">
      <c r="B124" s="22">
        <v>117</v>
      </c>
      <c r="C124" s="59" t="s">
        <v>199</v>
      </c>
      <c r="D124" s="30" t="s">
        <v>199</v>
      </c>
      <c r="H124" s="44" t="s">
        <v>395</v>
      </c>
    </row>
    <row r="125" spans="2:8" ht="252">
      <c r="B125" s="22">
        <v>118</v>
      </c>
      <c r="C125" s="59" t="s">
        <v>200</v>
      </c>
      <c r="D125" s="30" t="s">
        <v>200</v>
      </c>
      <c r="H125" s="44" t="s">
        <v>396</v>
      </c>
    </row>
    <row r="126" spans="2:8" ht="220.5">
      <c r="B126" s="22">
        <v>119</v>
      </c>
      <c r="C126" s="59" t="s">
        <v>201</v>
      </c>
      <c r="D126" s="30" t="s">
        <v>201</v>
      </c>
      <c r="H126" s="44" t="s">
        <v>397</v>
      </c>
    </row>
    <row r="127" spans="2:8" ht="189">
      <c r="B127" s="22">
        <v>120</v>
      </c>
      <c r="C127" s="22" t="s">
        <v>202</v>
      </c>
      <c r="D127" s="30" t="s">
        <v>202</v>
      </c>
      <c r="H127" s="44" t="s">
        <v>398</v>
      </c>
    </row>
    <row r="128" spans="2:8" ht="173.25">
      <c r="B128" s="22">
        <v>121</v>
      </c>
      <c r="C128" s="59" t="s">
        <v>404</v>
      </c>
      <c r="D128" s="30" t="s">
        <v>203</v>
      </c>
      <c r="H128" s="44" t="s">
        <v>405</v>
      </c>
    </row>
    <row r="129" spans="2:8" ht="173.25">
      <c r="B129" s="22">
        <v>122</v>
      </c>
      <c r="C129" s="59" t="s">
        <v>406</v>
      </c>
      <c r="D129" s="30" t="s">
        <v>204</v>
      </c>
      <c r="H129" s="44" t="s">
        <v>407</v>
      </c>
    </row>
    <row r="130" spans="2:8" ht="173.25">
      <c r="B130" s="22">
        <v>123</v>
      </c>
      <c r="C130" s="22" t="s">
        <v>205</v>
      </c>
      <c r="D130" s="30" t="s">
        <v>205</v>
      </c>
      <c r="H130" s="44" t="s">
        <v>399</v>
      </c>
    </row>
    <row r="131" spans="2:8" ht="252">
      <c r="B131" s="22">
        <v>124</v>
      </c>
      <c r="C131" s="59" t="s">
        <v>206</v>
      </c>
      <c r="D131" s="30" t="s">
        <v>206</v>
      </c>
      <c r="H131" s="44" t="s">
        <v>400</v>
      </c>
    </row>
    <row r="132" spans="2:8" ht="236.25">
      <c r="B132" s="22">
        <v>125</v>
      </c>
      <c r="C132" s="59" t="s">
        <v>207</v>
      </c>
      <c r="D132" s="30" t="s">
        <v>207</v>
      </c>
      <c r="H132" s="44" t="s">
        <v>401</v>
      </c>
    </row>
  </sheetData>
  <autoFilter ref="A6:K132"/>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3"/>
  <sheetViews>
    <sheetView zoomScale="80" zoomScaleNormal="80" workbookViewId="0" topLeftCell="A118">
      <selection activeCell="D130" sqref="D130"/>
    </sheetView>
  </sheetViews>
  <sheetFormatPr defaultColWidth="9.140625" defaultRowHeight="12.75"/>
  <cols>
    <col min="1" max="1" width="3.421875" style="37" customWidth="1"/>
    <col min="2" max="2" width="5.7109375" style="37" customWidth="1"/>
    <col min="3" max="3" width="6.57421875" style="63" customWidth="1"/>
    <col min="4" max="4" width="25.8515625" style="37" customWidth="1"/>
    <col min="5" max="5" width="28.00390625" style="36" customWidth="1"/>
    <col min="6" max="6" width="8.7109375" style="37" customWidth="1"/>
    <col min="7" max="7" width="14.7109375" style="9" customWidth="1"/>
    <col min="8" max="8" width="18.28125" style="37" customWidth="1"/>
    <col min="9" max="9" width="20.57421875" style="37" customWidth="1"/>
    <col min="10" max="10" width="19.28125" style="37" customWidth="1"/>
    <col min="11" max="11" width="25.28125" style="37" customWidth="1"/>
    <col min="12" max="12" width="43.28125" style="37" customWidth="1"/>
    <col min="13" max="13" width="16.00390625" style="37" customWidth="1"/>
    <col min="14" max="16384" width="9.140625" style="37" customWidth="1"/>
  </cols>
  <sheetData>
    <row r="1" spans="4:12" ht="12.75">
      <c r="D1" s="77" t="s">
        <v>21</v>
      </c>
      <c r="E1" s="77"/>
      <c r="F1" s="77"/>
      <c r="G1" s="77"/>
      <c r="H1" s="77"/>
      <c r="I1" s="77"/>
      <c r="J1" s="77"/>
      <c r="K1" s="77"/>
      <c r="L1" s="77"/>
    </row>
    <row r="2" spans="4:11" ht="12.75">
      <c r="D2" s="78" t="s">
        <v>22</v>
      </c>
      <c r="E2" s="78"/>
      <c r="F2" s="78"/>
      <c r="G2" s="78"/>
      <c r="H2" s="78"/>
      <c r="I2" s="78"/>
      <c r="J2" s="78"/>
      <c r="K2" s="35"/>
    </row>
    <row r="3" spans="2:12" ht="12.75">
      <c r="B3" s="79" t="s">
        <v>12</v>
      </c>
      <c r="C3" s="79"/>
      <c r="D3" s="79"/>
      <c r="E3" s="80" t="s">
        <v>31</v>
      </c>
      <c r="F3" s="80"/>
      <c r="G3" s="80"/>
      <c r="H3" s="80"/>
      <c r="I3" s="80"/>
      <c r="K3" s="37" t="s">
        <v>13</v>
      </c>
      <c r="L3" s="37" t="s">
        <v>15</v>
      </c>
    </row>
    <row r="4" spans="1:12" s="39" customFormat="1" ht="46.5" customHeight="1">
      <c r="A4" s="38"/>
      <c r="B4" s="75" t="s">
        <v>11</v>
      </c>
      <c r="C4" s="75"/>
      <c r="D4" s="75"/>
      <c r="E4" s="81" t="s">
        <v>403</v>
      </c>
      <c r="F4" s="81"/>
      <c r="G4" s="81"/>
      <c r="H4" s="81"/>
      <c r="I4" s="81"/>
      <c r="J4" s="81"/>
      <c r="K4" s="38" t="s">
        <v>14</v>
      </c>
      <c r="L4" s="38" t="s">
        <v>16</v>
      </c>
    </row>
    <row r="5" spans="1:12" s="40" customFormat="1" ht="20.1" customHeight="1">
      <c r="A5" s="38"/>
      <c r="C5" s="64"/>
      <c r="E5" s="75"/>
      <c r="F5" s="75"/>
      <c r="G5" s="75"/>
      <c r="H5" s="75"/>
      <c r="I5" s="75"/>
      <c r="J5" s="75"/>
      <c r="K5" s="75"/>
      <c r="L5" s="75"/>
    </row>
    <row r="6" spans="1:13" ht="47.25">
      <c r="A6" s="41"/>
      <c r="B6" s="15" t="s">
        <v>3</v>
      </c>
      <c r="C6" s="65" t="s">
        <v>0</v>
      </c>
      <c r="D6" s="15" t="s">
        <v>1</v>
      </c>
      <c r="E6" s="15" t="s">
        <v>4</v>
      </c>
      <c r="F6" s="15" t="s">
        <v>23</v>
      </c>
      <c r="G6" s="8" t="s">
        <v>24</v>
      </c>
      <c r="H6" s="15" t="s">
        <v>25</v>
      </c>
      <c r="I6" s="15" t="s">
        <v>26</v>
      </c>
      <c r="J6" s="15" t="s">
        <v>27</v>
      </c>
      <c r="K6" s="15" t="s">
        <v>28</v>
      </c>
      <c r="L6" s="10" t="s">
        <v>29</v>
      </c>
      <c r="M6" s="54" t="s">
        <v>38</v>
      </c>
    </row>
    <row r="7" spans="1:13" ht="12.75">
      <c r="A7" s="41"/>
      <c r="B7" s="15">
        <v>1</v>
      </c>
      <c r="C7" s="76">
        <v>2</v>
      </c>
      <c r="D7" s="76"/>
      <c r="E7" s="76"/>
      <c r="F7" s="46">
        <v>3</v>
      </c>
      <c r="G7" s="47">
        <v>4</v>
      </c>
      <c r="H7" s="46">
        <v>5</v>
      </c>
      <c r="I7" s="46">
        <v>6</v>
      </c>
      <c r="J7" s="46">
        <v>7</v>
      </c>
      <c r="K7" s="46">
        <v>8</v>
      </c>
      <c r="L7" s="48">
        <v>9</v>
      </c>
      <c r="M7" s="54"/>
    </row>
    <row r="8" spans="1:13" ht="31.5">
      <c r="A8" s="41"/>
      <c r="B8" s="45" t="s">
        <v>2</v>
      </c>
      <c r="C8" s="66">
        <v>1</v>
      </c>
      <c r="D8" s="27" t="s">
        <v>39</v>
      </c>
      <c r="E8" s="27" t="s">
        <v>39</v>
      </c>
      <c r="F8" s="17" t="s">
        <v>317</v>
      </c>
      <c r="G8" s="61">
        <v>36991</v>
      </c>
      <c r="H8" s="11"/>
      <c r="I8" s="11"/>
      <c r="J8" s="11"/>
      <c r="K8" s="11"/>
      <c r="L8" s="12" t="s">
        <v>316</v>
      </c>
      <c r="M8" s="57">
        <f>27565.69*100/108</f>
        <v>25523.787037037036</v>
      </c>
    </row>
    <row r="9" spans="1:13" ht="66" customHeight="1">
      <c r="A9" s="42"/>
      <c r="B9" s="45" t="s">
        <v>2</v>
      </c>
      <c r="C9" s="66">
        <v>2</v>
      </c>
      <c r="D9" s="50" t="s">
        <v>40</v>
      </c>
      <c r="E9" s="12" t="s">
        <v>40</v>
      </c>
      <c r="F9" s="17" t="s">
        <v>317</v>
      </c>
      <c r="G9" s="61">
        <v>1000</v>
      </c>
      <c r="H9" s="43"/>
      <c r="I9" s="43"/>
      <c r="J9" s="43"/>
      <c r="K9" s="43"/>
      <c r="L9" s="12" t="s">
        <v>316</v>
      </c>
      <c r="M9" s="57">
        <f>621*100/108</f>
        <v>575</v>
      </c>
    </row>
    <row r="10" spans="1:13" ht="51" customHeight="1">
      <c r="A10" s="42"/>
      <c r="B10" s="45" t="s">
        <v>2</v>
      </c>
      <c r="C10" s="66">
        <v>3</v>
      </c>
      <c r="D10" s="27" t="s">
        <v>41</v>
      </c>
      <c r="E10" s="12" t="s">
        <v>41</v>
      </c>
      <c r="F10" s="17" t="s">
        <v>317</v>
      </c>
      <c r="G10" s="18">
        <v>4000</v>
      </c>
      <c r="H10" s="43"/>
      <c r="I10" s="43"/>
      <c r="J10" s="43"/>
      <c r="K10" s="43"/>
      <c r="L10" s="12" t="s">
        <v>316</v>
      </c>
      <c r="M10" s="57">
        <f>347.76*100/108</f>
        <v>322</v>
      </c>
    </row>
    <row r="11" spans="1:13" ht="31.5">
      <c r="A11" s="42"/>
      <c r="B11" s="45" t="s">
        <v>2</v>
      </c>
      <c r="C11" s="66">
        <v>4</v>
      </c>
      <c r="D11" s="27" t="s">
        <v>42</v>
      </c>
      <c r="E11" s="19" t="s">
        <v>42</v>
      </c>
      <c r="F11" s="17" t="s">
        <v>317</v>
      </c>
      <c r="G11" s="51">
        <v>8450</v>
      </c>
      <c r="H11" s="49"/>
      <c r="I11" s="49"/>
      <c r="J11" s="49"/>
      <c r="K11" s="49"/>
      <c r="L11" s="12" t="s">
        <v>316</v>
      </c>
      <c r="M11" s="57">
        <f>755.63*100/108</f>
        <v>699.6574074074074</v>
      </c>
    </row>
    <row r="12" spans="1:13" ht="31.5">
      <c r="A12" s="42"/>
      <c r="B12" s="45" t="s">
        <v>2</v>
      </c>
      <c r="C12" s="66">
        <v>5</v>
      </c>
      <c r="D12" s="30" t="s">
        <v>43</v>
      </c>
      <c r="E12" s="30" t="s">
        <v>43</v>
      </c>
      <c r="F12" s="17" t="s">
        <v>317</v>
      </c>
      <c r="G12" s="52">
        <v>400</v>
      </c>
      <c r="H12" s="42"/>
      <c r="I12" s="42"/>
      <c r="J12" s="42"/>
      <c r="K12" s="42"/>
      <c r="L12" s="12" t="s">
        <v>316</v>
      </c>
      <c r="M12" s="58">
        <f>894.24*100/108</f>
        <v>828</v>
      </c>
    </row>
    <row r="13" spans="1:13" ht="31.5">
      <c r="A13" s="42"/>
      <c r="B13" s="45" t="s">
        <v>2</v>
      </c>
      <c r="C13" s="66">
        <v>6</v>
      </c>
      <c r="D13" s="30" t="s">
        <v>33</v>
      </c>
      <c r="E13" s="30" t="s">
        <v>33</v>
      </c>
      <c r="F13" s="17" t="s">
        <v>317</v>
      </c>
      <c r="G13" s="52">
        <v>8270</v>
      </c>
      <c r="H13" s="42"/>
      <c r="I13" s="42"/>
      <c r="J13" s="42"/>
      <c r="K13" s="42"/>
      <c r="L13" s="12" t="s">
        <v>316</v>
      </c>
      <c r="M13" s="58">
        <f>18488.41*100/108</f>
        <v>17118.89814814815</v>
      </c>
    </row>
    <row r="14" spans="1:13" ht="31.5">
      <c r="A14" s="42"/>
      <c r="B14" s="45" t="s">
        <v>2</v>
      </c>
      <c r="C14" s="66">
        <v>7</v>
      </c>
      <c r="D14" s="30" t="s">
        <v>44</v>
      </c>
      <c r="E14" s="30" t="s">
        <v>44</v>
      </c>
      <c r="F14" s="17" t="s">
        <v>317</v>
      </c>
      <c r="G14" s="52">
        <v>1500</v>
      </c>
      <c r="H14" s="42"/>
      <c r="I14" s="42"/>
      <c r="J14" s="42"/>
      <c r="K14" s="42"/>
      <c r="L14" s="12" t="s">
        <v>316</v>
      </c>
      <c r="M14" s="58">
        <f>838.35*100/108</f>
        <v>776.25</v>
      </c>
    </row>
    <row r="15" spans="1:13" ht="31.5">
      <c r="A15" s="42"/>
      <c r="B15" s="45" t="s">
        <v>2</v>
      </c>
      <c r="C15" s="66">
        <v>8</v>
      </c>
      <c r="D15" s="30" t="s">
        <v>45</v>
      </c>
      <c r="E15" s="30" t="s">
        <v>45</v>
      </c>
      <c r="F15" s="17" t="s">
        <v>317</v>
      </c>
      <c r="G15" s="52">
        <v>101965</v>
      </c>
      <c r="H15" s="42"/>
      <c r="I15" s="42"/>
      <c r="J15" s="42"/>
      <c r="K15" s="42"/>
      <c r="L15" s="12" t="s">
        <v>316</v>
      </c>
      <c r="M15" s="58">
        <f>37992.16*100/108</f>
        <v>35177.92592592593</v>
      </c>
    </row>
    <row r="16" spans="1:13" ht="31.5">
      <c r="A16" s="42"/>
      <c r="B16" s="45" t="s">
        <v>2</v>
      </c>
      <c r="C16" s="66">
        <v>9</v>
      </c>
      <c r="D16" s="30" t="s">
        <v>46</v>
      </c>
      <c r="E16" s="30" t="s">
        <v>46</v>
      </c>
      <c r="F16" s="17" t="s">
        <v>317</v>
      </c>
      <c r="G16" s="52">
        <v>2450</v>
      </c>
      <c r="H16" s="42"/>
      <c r="I16" s="42"/>
      <c r="J16" s="42"/>
      <c r="K16" s="42"/>
      <c r="L16" s="12" t="s">
        <v>316</v>
      </c>
      <c r="M16" s="62">
        <f>321.33*100/108</f>
        <v>297.52777777777777</v>
      </c>
    </row>
    <row r="17" spans="1:13" ht="31.5">
      <c r="A17" s="42"/>
      <c r="B17" s="45" t="s">
        <v>2</v>
      </c>
      <c r="C17" s="66">
        <v>10</v>
      </c>
      <c r="D17" s="30" t="s">
        <v>47</v>
      </c>
      <c r="E17" s="30" t="s">
        <v>47</v>
      </c>
      <c r="F17" s="17" t="s">
        <v>317</v>
      </c>
      <c r="G17" s="52">
        <v>100</v>
      </c>
      <c r="H17" s="42"/>
      <c r="I17" s="42"/>
      <c r="J17" s="42"/>
      <c r="K17" s="42"/>
      <c r="L17" s="12" t="s">
        <v>316</v>
      </c>
      <c r="M17" s="53">
        <f>558.9*100/108</f>
        <v>517.5</v>
      </c>
    </row>
    <row r="18" spans="1:13" ht="47.25">
      <c r="A18" s="42"/>
      <c r="B18" s="45" t="s">
        <v>2</v>
      </c>
      <c r="C18" s="66">
        <v>11</v>
      </c>
      <c r="D18" s="30" t="s">
        <v>48</v>
      </c>
      <c r="E18" s="30" t="s">
        <v>48</v>
      </c>
      <c r="F18" s="17" t="s">
        <v>317</v>
      </c>
      <c r="G18" s="53">
        <v>600</v>
      </c>
      <c r="H18" s="42"/>
      <c r="I18" s="42"/>
      <c r="J18" s="42"/>
      <c r="K18" s="42"/>
      <c r="L18" s="12" t="s">
        <v>316</v>
      </c>
      <c r="M18" s="58">
        <f>16878.78*100/108</f>
        <v>15628.5</v>
      </c>
    </row>
    <row r="19" spans="1:13" ht="31.5">
      <c r="A19" s="42"/>
      <c r="B19" s="45" t="s">
        <v>2</v>
      </c>
      <c r="C19" s="66">
        <v>12</v>
      </c>
      <c r="D19" s="30" t="s">
        <v>50</v>
      </c>
      <c r="E19" s="30" t="s">
        <v>50</v>
      </c>
      <c r="F19" s="17" t="s">
        <v>317</v>
      </c>
      <c r="G19" s="52">
        <v>10</v>
      </c>
      <c r="H19" s="42"/>
      <c r="I19" s="42"/>
      <c r="J19" s="42"/>
      <c r="K19" s="42"/>
      <c r="L19" s="12" t="s">
        <v>316</v>
      </c>
      <c r="M19" s="58">
        <f>981.18*100/108</f>
        <v>908.5</v>
      </c>
    </row>
    <row r="20" spans="1:13" ht="31.5">
      <c r="A20" s="42"/>
      <c r="B20" s="45" t="s">
        <v>2</v>
      </c>
      <c r="C20" s="66">
        <v>13</v>
      </c>
      <c r="D20" s="30" t="s">
        <v>51</v>
      </c>
      <c r="E20" s="30" t="s">
        <v>51</v>
      </c>
      <c r="F20" s="17" t="s">
        <v>317</v>
      </c>
      <c r="G20" s="52">
        <v>1780</v>
      </c>
      <c r="H20" s="42"/>
      <c r="I20" s="42"/>
      <c r="J20" s="42"/>
      <c r="K20" s="42"/>
      <c r="L20" s="12" t="s">
        <v>316</v>
      </c>
      <c r="M20" s="58">
        <f>384672.24*100/108</f>
        <v>356178</v>
      </c>
    </row>
    <row r="21" spans="1:13" ht="31.5">
      <c r="A21" s="42"/>
      <c r="B21" s="45" t="s">
        <v>2</v>
      </c>
      <c r="C21" s="66">
        <v>14</v>
      </c>
      <c r="D21" s="30" t="s">
        <v>53</v>
      </c>
      <c r="E21" s="30" t="s">
        <v>53</v>
      </c>
      <c r="F21" s="17" t="s">
        <v>317</v>
      </c>
      <c r="G21" s="52">
        <v>200</v>
      </c>
      <c r="H21" s="42"/>
      <c r="I21" s="42"/>
      <c r="J21" s="42"/>
      <c r="K21" s="42"/>
      <c r="L21" s="12" t="s">
        <v>316</v>
      </c>
      <c r="M21" s="58">
        <f>4173.12*100/108</f>
        <v>3864</v>
      </c>
    </row>
    <row r="22" spans="1:13" s="56" customFormat="1" ht="31.5">
      <c r="A22" s="42"/>
      <c r="B22" s="45" t="s">
        <v>34</v>
      </c>
      <c r="C22" s="66">
        <v>15</v>
      </c>
      <c r="D22" s="30" t="s">
        <v>54</v>
      </c>
      <c r="E22" s="30" t="s">
        <v>54</v>
      </c>
      <c r="F22" s="42" t="s">
        <v>318</v>
      </c>
      <c r="G22" s="52">
        <v>86</v>
      </c>
      <c r="H22" s="42"/>
      <c r="I22" s="42"/>
      <c r="J22" s="42"/>
      <c r="K22" s="42"/>
      <c r="L22" s="12" t="s">
        <v>316</v>
      </c>
      <c r="M22" s="42">
        <f>12817.44*100/108</f>
        <v>11868</v>
      </c>
    </row>
    <row r="23" spans="1:13" s="56" customFormat="1" ht="31.5">
      <c r="A23" s="42"/>
      <c r="B23" s="45" t="s">
        <v>35</v>
      </c>
      <c r="C23" s="66">
        <v>16</v>
      </c>
      <c r="D23" s="30" t="s">
        <v>55</v>
      </c>
      <c r="E23" s="30" t="s">
        <v>55</v>
      </c>
      <c r="F23" s="42" t="s">
        <v>317</v>
      </c>
      <c r="G23" s="52">
        <v>10</v>
      </c>
      <c r="H23" s="42"/>
      <c r="I23" s="42"/>
      <c r="J23" s="42"/>
      <c r="K23" s="42"/>
      <c r="L23" s="12" t="s">
        <v>316</v>
      </c>
      <c r="M23" s="58">
        <f>298.08*100/108</f>
        <v>276</v>
      </c>
    </row>
    <row r="24" spans="1:13" s="56" customFormat="1" ht="31.5">
      <c r="A24" s="42"/>
      <c r="B24" s="45" t="s">
        <v>36</v>
      </c>
      <c r="C24" s="66">
        <v>17</v>
      </c>
      <c r="D24" s="30" t="s">
        <v>56</v>
      </c>
      <c r="E24" s="30" t="s">
        <v>56</v>
      </c>
      <c r="F24" s="42" t="s">
        <v>317</v>
      </c>
      <c r="G24" s="52">
        <v>100</v>
      </c>
      <c r="H24" s="42"/>
      <c r="I24" s="42"/>
      <c r="J24" s="42"/>
      <c r="K24" s="42"/>
      <c r="L24" s="12" t="s">
        <v>316</v>
      </c>
      <c r="M24" s="58">
        <f>372.6*100/108</f>
        <v>345</v>
      </c>
    </row>
    <row r="25" spans="1:13" ht="31.5">
      <c r="A25" s="42"/>
      <c r="B25" s="45" t="s">
        <v>208</v>
      </c>
      <c r="C25" s="67">
        <v>18</v>
      </c>
      <c r="D25" s="42" t="s">
        <v>57</v>
      </c>
      <c r="E25" s="49" t="s">
        <v>57</v>
      </c>
      <c r="F25" s="42" t="s">
        <v>319</v>
      </c>
      <c r="G25" s="52">
        <v>90</v>
      </c>
      <c r="H25" s="42"/>
      <c r="I25" s="42"/>
      <c r="J25" s="42"/>
      <c r="K25" s="42"/>
      <c r="L25" s="12" t="s">
        <v>316</v>
      </c>
      <c r="M25" s="58">
        <f>45795.15*100/108</f>
        <v>42402.916666666664</v>
      </c>
    </row>
    <row r="26" spans="1:13" ht="31.5">
      <c r="A26" s="42"/>
      <c r="B26" s="45" t="s">
        <v>209</v>
      </c>
      <c r="C26" s="67">
        <v>19</v>
      </c>
      <c r="D26" s="42" t="s">
        <v>58</v>
      </c>
      <c r="E26" s="49" t="s">
        <v>58</v>
      </c>
      <c r="F26" s="42" t="s">
        <v>319</v>
      </c>
      <c r="G26" s="42">
        <v>30</v>
      </c>
      <c r="H26" s="42"/>
      <c r="I26" s="42"/>
      <c r="J26" s="42"/>
      <c r="K26" s="42"/>
      <c r="L26" s="12" t="s">
        <v>316</v>
      </c>
      <c r="M26" s="58">
        <f>13909.9*100/108</f>
        <v>12879.537037037036</v>
      </c>
    </row>
    <row r="27" spans="1:13" ht="31.5">
      <c r="A27" s="42"/>
      <c r="B27" s="45" t="s">
        <v>210</v>
      </c>
      <c r="C27" s="67">
        <v>20</v>
      </c>
      <c r="D27" s="42" t="s">
        <v>59</v>
      </c>
      <c r="E27" s="49" t="s">
        <v>59</v>
      </c>
      <c r="F27" s="42" t="s">
        <v>319</v>
      </c>
      <c r="G27" s="42">
        <v>30</v>
      </c>
      <c r="H27" s="42"/>
      <c r="I27" s="42"/>
      <c r="J27" s="42"/>
      <c r="K27" s="42"/>
      <c r="L27" s="12" t="s">
        <v>316</v>
      </c>
      <c r="M27" s="42">
        <f>3912.3*100/108</f>
        <v>3622.5</v>
      </c>
    </row>
    <row r="28" spans="1:13" ht="31.5">
      <c r="A28" s="42"/>
      <c r="B28" s="45" t="s">
        <v>211</v>
      </c>
      <c r="C28" s="67">
        <v>21</v>
      </c>
      <c r="D28" s="42" t="s">
        <v>60</v>
      </c>
      <c r="E28" s="49" t="s">
        <v>60</v>
      </c>
      <c r="F28" s="42" t="s">
        <v>319</v>
      </c>
      <c r="G28" s="42">
        <v>60</v>
      </c>
      <c r="H28" s="42"/>
      <c r="I28" s="42"/>
      <c r="J28" s="42"/>
      <c r="K28" s="42"/>
      <c r="L28" s="12" t="s">
        <v>316</v>
      </c>
      <c r="M28" s="58">
        <f>37058.05*100/108</f>
        <v>34313.00925925926</v>
      </c>
    </row>
    <row r="29" spans="1:13" ht="31.5">
      <c r="A29" s="42"/>
      <c r="B29" s="45" t="s">
        <v>212</v>
      </c>
      <c r="C29" s="67">
        <v>22</v>
      </c>
      <c r="D29" s="42" t="s">
        <v>61</v>
      </c>
      <c r="E29" s="49" t="s">
        <v>61</v>
      </c>
      <c r="F29" s="42" t="s">
        <v>319</v>
      </c>
      <c r="G29" s="42">
        <v>40</v>
      </c>
      <c r="H29" s="42"/>
      <c r="I29" s="42"/>
      <c r="J29" s="42"/>
      <c r="K29" s="42"/>
      <c r="L29" s="12" t="s">
        <v>316</v>
      </c>
      <c r="M29" s="58">
        <f>92398.84*100/108</f>
        <v>85554.48148148147</v>
      </c>
    </row>
    <row r="30" spans="1:13" ht="38.25">
      <c r="A30" s="42"/>
      <c r="B30" s="45" t="s">
        <v>213</v>
      </c>
      <c r="C30" s="67">
        <v>23</v>
      </c>
      <c r="D30" s="42" t="s">
        <v>62</v>
      </c>
      <c r="E30" s="49" t="s">
        <v>62</v>
      </c>
      <c r="F30" s="42" t="s">
        <v>318</v>
      </c>
      <c r="G30" s="42">
        <v>12</v>
      </c>
      <c r="H30" s="42"/>
      <c r="I30" s="42"/>
      <c r="J30" s="42"/>
      <c r="K30" s="42"/>
      <c r="L30" s="12" t="s">
        <v>316</v>
      </c>
      <c r="M30" s="42">
        <f>819.72*100/108</f>
        <v>759</v>
      </c>
    </row>
    <row r="31" spans="1:13" ht="38.25">
      <c r="A31" s="42"/>
      <c r="B31" s="45" t="s">
        <v>214</v>
      </c>
      <c r="C31" s="67">
        <v>24</v>
      </c>
      <c r="D31" s="42" t="s">
        <v>63</v>
      </c>
      <c r="E31" s="49" t="s">
        <v>63</v>
      </c>
      <c r="F31" s="42" t="s">
        <v>318</v>
      </c>
      <c r="G31" s="42">
        <v>65</v>
      </c>
      <c r="H31" s="42"/>
      <c r="I31" s="42"/>
      <c r="J31" s="42"/>
      <c r="K31" s="42"/>
      <c r="L31" s="12" t="s">
        <v>316</v>
      </c>
      <c r="M31" s="42">
        <f>5812.56*100/108</f>
        <v>5382</v>
      </c>
    </row>
    <row r="32" spans="1:13" ht="38.25">
      <c r="A32" s="42"/>
      <c r="B32" s="45" t="s">
        <v>215</v>
      </c>
      <c r="C32" s="67">
        <v>25</v>
      </c>
      <c r="D32" s="42" t="s">
        <v>65</v>
      </c>
      <c r="E32" s="49" t="s">
        <v>65</v>
      </c>
      <c r="F32" s="42" t="s">
        <v>320</v>
      </c>
      <c r="G32" s="42">
        <v>4</v>
      </c>
      <c r="H32" s="42"/>
      <c r="I32" s="42"/>
      <c r="J32" s="42"/>
      <c r="K32" s="42"/>
      <c r="L32" s="12" t="s">
        <v>316</v>
      </c>
      <c r="M32" s="42">
        <f>13935.24*100/108</f>
        <v>12903</v>
      </c>
    </row>
    <row r="33" spans="1:13" ht="38.25">
      <c r="A33" s="42"/>
      <c r="B33" s="45" t="s">
        <v>216</v>
      </c>
      <c r="C33" s="67">
        <v>26</v>
      </c>
      <c r="D33" s="49" t="s">
        <v>67</v>
      </c>
      <c r="E33" s="49" t="s">
        <v>67</v>
      </c>
      <c r="F33" s="42" t="s">
        <v>320</v>
      </c>
      <c r="G33" s="42">
        <v>10</v>
      </c>
      <c r="H33" s="42"/>
      <c r="I33" s="42"/>
      <c r="J33" s="42"/>
      <c r="K33" s="42"/>
      <c r="L33" s="12" t="s">
        <v>316</v>
      </c>
      <c r="M33" s="58">
        <f>1065.64*100/108</f>
        <v>986.7037037037038</v>
      </c>
    </row>
    <row r="34" spans="1:13" ht="38.25">
      <c r="A34" s="42"/>
      <c r="B34" s="45" t="s">
        <v>217</v>
      </c>
      <c r="C34" s="67">
        <v>27</v>
      </c>
      <c r="D34" s="42" t="s">
        <v>69</v>
      </c>
      <c r="E34" s="49" t="s">
        <v>69</v>
      </c>
      <c r="F34" s="42" t="s">
        <v>318</v>
      </c>
      <c r="G34" s="42">
        <v>0.05</v>
      </c>
      <c r="H34" s="42"/>
      <c r="I34" s="42"/>
      <c r="J34" s="42"/>
      <c r="K34" s="42"/>
      <c r="L34" s="12" t="s">
        <v>316</v>
      </c>
      <c r="M34" s="58">
        <f>17.14*100/108</f>
        <v>15.87037037037037</v>
      </c>
    </row>
    <row r="35" spans="1:13" ht="38.25">
      <c r="A35" s="42"/>
      <c r="B35" s="45" t="s">
        <v>218</v>
      </c>
      <c r="C35" s="67">
        <v>28</v>
      </c>
      <c r="D35" s="42" t="s">
        <v>72</v>
      </c>
      <c r="E35" s="49" t="s">
        <v>72</v>
      </c>
      <c r="F35" s="42" t="s">
        <v>318</v>
      </c>
      <c r="G35" s="42">
        <v>7</v>
      </c>
      <c r="H35" s="42"/>
      <c r="I35" s="42"/>
      <c r="J35" s="42"/>
      <c r="K35" s="42"/>
      <c r="L35" s="12" t="s">
        <v>316</v>
      </c>
      <c r="M35" s="58">
        <f>48721.18*100/108</f>
        <v>45112.2037037037</v>
      </c>
    </row>
    <row r="36" spans="1:13" ht="38.25">
      <c r="A36" s="42"/>
      <c r="B36" s="45" t="s">
        <v>219</v>
      </c>
      <c r="C36" s="67">
        <v>29</v>
      </c>
      <c r="D36" s="42" t="s">
        <v>73</v>
      </c>
      <c r="E36" s="49" t="s">
        <v>73</v>
      </c>
      <c r="F36" s="42" t="s">
        <v>318</v>
      </c>
      <c r="G36" s="42">
        <v>42</v>
      </c>
      <c r="H36" s="42"/>
      <c r="I36" s="42"/>
      <c r="J36" s="42"/>
      <c r="K36" s="42"/>
      <c r="L36" s="12" t="s">
        <v>316</v>
      </c>
      <c r="M36" s="58">
        <f>9410.39*100/108</f>
        <v>8713.324074074075</v>
      </c>
    </row>
    <row r="37" spans="1:13" ht="38.25">
      <c r="A37" s="42"/>
      <c r="B37" s="45" t="s">
        <v>220</v>
      </c>
      <c r="C37" s="67">
        <v>30</v>
      </c>
      <c r="D37" s="49" t="s">
        <v>75</v>
      </c>
      <c r="E37" s="49" t="s">
        <v>75</v>
      </c>
      <c r="F37" s="42" t="s">
        <v>318</v>
      </c>
      <c r="G37" s="42">
        <v>2</v>
      </c>
      <c r="H37" s="42"/>
      <c r="I37" s="42"/>
      <c r="J37" s="42"/>
      <c r="K37" s="42"/>
      <c r="L37" s="12" t="s">
        <v>316</v>
      </c>
      <c r="M37" s="42">
        <f>1043.28*100/108</f>
        <v>966</v>
      </c>
    </row>
    <row r="38" spans="1:13" ht="38.25">
      <c r="A38" s="42"/>
      <c r="B38" s="45" t="s">
        <v>221</v>
      </c>
      <c r="C38" s="67">
        <v>31</v>
      </c>
      <c r="D38" s="42" t="s">
        <v>77</v>
      </c>
      <c r="E38" s="49" t="s">
        <v>77</v>
      </c>
      <c r="F38" s="42" t="s">
        <v>318</v>
      </c>
      <c r="G38" s="42">
        <v>1</v>
      </c>
      <c r="H38" s="42"/>
      <c r="I38" s="42"/>
      <c r="J38" s="42"/>
      <c r="K38" s="42"/>
      <c r="L38" s="12" t="s">
        <v>316</v>
      </c>
      <c r="M38" s="42">
        <f>260.82*100/108</f>
        <v>241.5</v>
      </c>
    </row>
    <row r="39" spans="1:13" ht="38.25">
      <c r="A39" s="42"/>
      <c r="B39" s="45" t="s">
        <v>222</v>
      </c>
      <c r="C39" s="67">
        <v>32</v>
      </c>
      <c r="D39" s="42" t="s">
        <v>79</v>
      </c>
      <c r="E39" s="49" t="s">
        <v>79</v>
      </c>
      <c r="F39" s="42" t="s">
        <v>321</v>
      </c>
      <c r="G39" s="42">
        <v>3</v>
      </c>
      <c r="H39" s="42"/>
      <c r="I39" s="42"/>
      <c r="J39" s="42"/>
      <c r="K39" s="42"/>
      <c r="L39" s="12" t="s">
        <v>316</v>
      </c>
      <c r="M39" s="58">
        <f>334.22*100/108</f>
        <v>309.462962962963</v>
      </c>
    </row>
    <row r="40" spans="1:13" ht="38.25">
      <c r="A40" s="42"/>
      <c r="B40" s="45" t="s">
        <v>223</v>
      </c>
      <c r="C40" s="67">
        <v>33</v>
      </c>
      <c r="D40" s="42" t="s">
        <v>81</v>
      </c>
      <c r="E40" s="49" t="s">
        <v>81</v>
      </c>
      <c r="F40" s="42" t="s">
        <v>322</v>
      </c>
      <c r="G40" s="42">
        <v>100</v>
      </c>
      <c r="H40" s="42"/>
      <c r="I40" s="42"/>
      <c r="J40" s="42"/>
      <c r="K40" s="42"/>
      <c r="L40" s="12" t="s">
        <v>316</v>
      </c>
      <c r="M40" s="42">
        <f>1676.7*100/108</f>
        <v>1552.5</v>
      </c>
    </row>
    <row r="41" spans="1:13" ht="38.25">
      <c r="A41" s="42"/>
      <c r="B41" s="45" t="s">
        <v>224</v>
      </c>
      <c r="C41" s="67">
        <v>34</v>
      </c>
      <c r="D41" s="42" t="s">
        <v>83</v>
      </c>
      <c r="E41" s="49" t="s">
        <v>83</v>
      </c>
      <c r="F41" s="42" t="s">
        <v>322</v>
      </c>
      <c r="G41" s="42">
        <v>10</v>
      </c>
      <c r="H41" s="42"/>
      <c r="I41" s="42"/>
      <c r="J41" s="42"/>
      <c r="K41" s="42"/>
      <c r="L41" s="12" t="s">
        <v>316</v>
      </c>
      <c r="M41" s="58">
        <f>1034.34*100/108</f>
        <v>957.7222222222221</v>
      </c>
    </row>
    <row r="42" spans="1:13" ht="38.25">
      <c r="A42" s="42"/>
      <c r="B42" s="45" t="s">
        <v>225</v>
      </c>
      <c r="C42" s="67">
        <v>35</v>
      </c>
      <c r="D42" s="49" t="s">
        <v>85</v>
      </c>
      <c r="E42" s="49" t="s">
        <v>85</v>
      </c>
      <c r="F42" s="42" t="s">
        <v>318</v>
      </c>
      <c r="G42" s="42">
        <v>1</v>
      </c>
      <c r="H42" s="42"/>
      <c r="I42" s="42"/>
      <c r="J42" s="42"/>
      <c r="K42" s="42"/>
      <c r="L42" s="12" t="s">
        <v>316</v>
      </c>
      <c r="M42" s="58">
        <f>193.75*100/108</f>
        <v>179.39814814814815</v>
      </c>
    </row>
    <row r="43" spans="1:13" ht="38.25">
      <c r="A43" s="42"/>
      <c r="B43" s="45" t="s">
        <v>226</v>
      </c>
      <c r="C43" s="67">
        <v>36</v>
      </c>
      <c r="D43" s="42" t="s">
        <v>87</v>
      </c>
      <c r="E43" s="49" t="s">
        <v>87</v>
      </c>
      <c r="F43" s="42" t="s">
        <v>322</v>
      </c>
      <c r="G43" s="42">
        <v>10</v>
      </c>
      <c r="H43" s="42"/>
      <c r="I43" s="42"/>
      <c r="J43" s="42"/>
      <c r="K43" s="42"/>
      <c r="L43" s="12" t="s">
        <v>316</v>
      </c>
      <c r="M43" s="58">
        <f>2.38*100/108</f>
        <v>2.2037037037037037</v>
      </c>
    </row>
    <row r="44" spans="1:13" ht="38.25">
      <c r="A44" s="42"/>
      <c r="B44" s="45" t="s">
        <v>227</v>
      </c>
      <c r="C44" s="67">
        <v>37</v>
      </c>
      <c r="D44" s="42" t="s">
        <v>89</v>
      </c>
      <c r="E44" s="49" t="s">
        <v>89</v>
      </c>
      <c r="F44" s="42" t="s">
        <v>322</v>
      </c>
      <c r="G44" s="42">
        <v>10</v>
      </c>
      <c r="H44" s="42"/>
      <c r="I44" s="42"/>
      <c r="J44" s="42"/>
      <c r="K44" s="42"/>
      <c r="L44" s="12" t="s">
        <v>316</v>
      </c>
      <c r="M44" s="58">
        <f>879.34*100/108</f>
        <v>814.2037037037037</v>
      </c>
    </row>
    <row r="45" spans="1:13" ht="38.25">
      <c r="A45" s="42"/>
      <c r="B45" s="45" t="s">
        <v>228</v>
      </c>
      <c r="C45" s="67">
        <v>38</v>
      </c>
      <c r="D45" s="42" t="s">
        <v>91</v>
      </c>
      <c r="E45" s="49" t="s">
        <v>91</v>
      </c>
      <c r="F45" s="42" t="s">
        <v>322</v>
      </c>
      <c r="G45" s="42">
        <v>10</v>
      </c>
      <c r="H45" s="42"/>
      <c r="I45" s="42"/>
      <c r="J45" s="42"/>
      <c r="K45" s="42"/>
      <c r="L45" s="12" t="s">
        <v>316</v>
      </c>
      <c r="M45" s="58">
        <f>1550.02*100/108</f>
        <v>1435.2037037037037</v>
      </c>
    </row>
    <row r="46" spans="1:13" ht="38.25">
      <c r="A46" s="42"/>
      <c r="B46" s="45" t="s">
        <v>229</v>
      </c>
      <c r="C46" s="67">
        <v>39</v>
      </c>
      <c r="D46" s="42" t="s">
        <v>93</v>
      </c>
      <c r="E46" s="49" t="s">
        <v>93</v>
      </c>
      <c r="F46" s="42" t="s">
        <v>322</v>
      </c>
      <c r="G46" s="42">
        <v>10</v>
      </c>
      <c r="H46" s="42"/>
      <c r="I46" s="42"/>
      <c r="J46" s="42"/>
      <c r="K46" s="42"/>
      <c r="L46" s="12" t="s">
        <v>316</v>
      </c>
      <c r="M46" s="58">
        <f>2460.65*100/108</f>
        <v>2278.3796296296296</v>
      </c>
    </row>
    <row r="47" spans="1:13" ht="38.25">
      <c r="A47" s="42"/>
      <c r="B47" s="45" t="s">
        <v>230</v>
      </c>
      <c r="C47" s="67">
        <v>40</v>
      </c>
      <c r="D47" s="49" t="s">
        <v>95</v>
      </c>
      <c r="E47" s="49" t="s">
        <v>95</v>
      </c>
      <c r="F47" s="42" t="s">
        <v>322</v>
      </c>
      <c r="G47" s="42">
        <v>30</v>
      </c>
      <c r="H47" s="42"/>
      <c r="I47" s="42"/>
      <c r="J47" s="42"/>
      <c r="K47" s="42"/>
      <c r="L47" s="12" t="s">
        <v>316</v>
      </c>
      <c r="M47" s="58">
        <f>938.95*100/108</f>
        <v>869.3981481481482</v>
      </c>
    </row>
    <row r="48" spans="1:13" ht="38.25">
      <c r="A48" s="42"/>
      <c r="B48" s="45" t="s">
        <v>231</v>
      </c>
      <c r="C48" s="67">
        <v>41</v>
      </c>
      <c r="D48" s="42" t="s">
        <v>97</v>
      </c>
      <c r="E48" s="49" t="s">
        <v>97</v>
      </c>
      <c r="F48" s="42" t="s">
        <v>322</v>
      </c>
      <c r="G48" s="42">
        <v>10</v>
      </c>
      <c r="H48" s="42"/>
      <c r="I48" s="42"/>
      <c r="J48" s="42"/>
      <c r="K48" s="42"/>
      <c r="L48" s="12" t="s">
        <v>316</v>
      </c>
      <c r="M48" s="42">
        <f>4843.8*100/108</f>
        <v>4485</v>
      </c>
    </row>
    <row r="49" spans="1:13" ht="38.25">
      <c r="A49" s="42"/>
      <c r="B49" s="45" t="s">
        <v>232</v>
      </c>
      <c r="C49" s="67">
        <v>42</v>
      </c>
      <c r="D49" s="42" t="s">
        <v>99</v>
      </c>
      <c r="E49" s="49" t="s">
        <v>99</v>
      </c>
      <c r="F49" s="42" t="s">
        <v>322</v>
      </c>
      <c r="G49" s="42">
        <v>10</v>
      </c>
      <c r="H49" s="42"/>
      <c r="I49" s="42"/>
      <c r="J49" s="42"/>
      <c r="K49" s="42"/>
      <c r="L49" s="12" t="s">
        <v>316</v>
      </c>
      <c r="M49" s="58">
        <f>5231.3*100/108</f>
        <v>4843.7962962962965</v>
      </c>
    </row>
    <row r="50" spans="1:13" ht="38.25">
      <c r="A50" s="42"/>
      <c r="B50" s="45" t="s">
        <v>233</v>
      </c>
      <c r="C50" s="67">
        <v>43</v>
      </c>
      <c r="D50" s="42" t="s">
        <v>101</v>
      </c>
      <c r="E50" s="49" t="s">
        <v>101</v>
      </c>
      <c r="F50" s="42" t="s">
        <v>318</v>
      </c>
      <c r="G50" s="42">
        <v>1</v>
      </c>
      <c r="H50" s="42"/>
      <c r="I50" s="42"/>
      <c r="J50" s="42"/>
      <c r="K50" s="42"/>
      <c r="L50" s="12" t="s">
        <v>316</v>
      </c>
      <c r="M50" s="42">
        <f>484.38*100/108</f>
        <v>448.5</v>
      </c>
    </row>
    <row r="51" spans="1:13" ht="38.25">
      <c r="A51" s="42"/>
      <c r="B51" s="45" t="s">
        <v>234</v>
      </c>
      <c r="C51" s="67">
        <v>44</v>
      </c>
      <c r="D51" s="42" t="s">
        <v>103</v>
      </c>
      <c r="E51" s="49" t="s">
        <v>103</v>
      </c>
      <c r="F51" s="42" t="s">
        <v>320</v>
      </c>
      <c r="G51" s="42">
        <v>10</v>
      </c>
      <c r="H51" s="42"/>
      <c r="I51" s="42"/>
      <c r="J51" s="42"/>
      <c r="K51" s="42"/>
      <c r="L51" s="12" t="s">
        <v>316</v>
      </c>
      <c r="M51" s="42">
        <f>4024.08*100/108</f>
        <v>3726</v>
      </c>
    </row>
    <row r="52" spans="1:13" ht="38.25">
      <c r="A52" s="42"/>
      <c r="B52" s="45" t="s">
        <v>235</v>
      </c>
      <c r="C52" s="67">
        <v>45</v>
      </c>
      <c r="D52" s="42" t="s">
        <v>105</v>
      </c>
      <c r="E52" s="49" t="s">
        <v>105</v>
      </c>
      <c r="F52" s="42" t="s">
        <v>318</v>
      </c>
      <c r="G52" s="42">
        <v>1</v>
      </c>
      <c r="H52" s="42"/>
      <c r="I52" s="42"/>
      <c r="J52" s="42"/>
      <c r="K52" s="42"/>
      <c r="L52" s="12" t="s">
        <v>316</v>
      </c>
      <c r="M52" s="58">
        <f>1487.92*100/108</f>
        <v>1377.7037037037037</v>
      </c>
    </row>
    <row r="53" spans="1:13" ht="38.25">
      <c r="A53" s="42"/>
      <c r="B53" s="45" t="s">
        <v>236</v>
      </c>
      <c r="C53" s="67">
        <v>46</v>
      </c>
      <c r="D53" s="42" t="s">
        <v>106</v>
      </c>
      <c r="E53" s="49" t="s">
        <v>106</v>
      </c>
      <c r="F53" s="42" t="s">
        <v>322</v>
      </c>
      <c r="G53" s="42">
        <v>50</v>
      </c>
      <c r="H53" s="42"/>
      <c r="I53" s="42"/>
      <c r="J53" s="42"/>
      <c r="K53" s="42"/>
      <c r="L53" s="12" t="s">
        <v>316</v>
      </c>
      <c r="M53" s="42">
        <f>1825.74*100/108</f>
        <v>1690.5</v>
      </c>
    </row>
    <row r="54" spans="1:13" ht="38.25">
      <c r="A54" s="42"/>
      <c r="B54" s="45" t="s">
        <v>237</v>
      </c>
      <c r="C54" s="67">
        <v>47</v>
      </c>
      <c r="D54" s="42" t="s">
        <v>108</v>
      </c>
      <c r="E54" s="49" t="s">
        <v>108</v>
      </c>
      <c r="F54" s="42" t="s">
        <v>318</v>
      </c>
      <c r="G54" s="42">
        <v>0.05</v>
      </c>
      <c r="H54" s="42"/>
      <c r="I54" s="42"/>
      <c r="J54" s="42"/>
      <c r="K54" s="42"/>
      <c r="L54" s="12" t="s">
        <v>316</v>
      </c>
      <c r="M54" s="42">
        <f>55.89*100/108</f>
        <v>51.75</v>
      </c>
    </row>
    <row r="55" spans="1:13" ht="38.25">
      <c r="A55" s="42"/>
      <c r="B55" s="45" t="s">
        <v>238</v>
      </c>
      <c r="C55" s="67">
        <v>48</v>
      </c>
      <c r="D55" s="42" t="s">
        <v>110</v>
      </c>
      <c r="E55" s="49" t="s">
        <v>110</v>
      </c>
      <c r="F55" s="42" t="s">
        <v>318</v>
      </c>
      <c r="G55" s="42">
        <v>0.05</v>
      </c>
      <c r="H55" s="42"/>
      <c r="I55" s="42"/>
      <c r="J55" s="42"/>
      <c r="K55" s="42"/>
      <c r="L55" s="12" t="s">
        <v>316</v>
      </c>
      <c r="M55" s="58">
        <f>587.96*100/108</f>
        <v>544.4074074074074</v>
      </c>
    </row>
    <row r="56" spans="1:13" ht="38.25">
      <c r="A56" s="42"/>
      <c r="B56" s="45" t="s">
        <v>239</v>
      </c>
      <c r="C56" s="67">
        <v>49</v>
      </c>
      <c r="D56" s="42" t="s">
        <v>112</v>
      </c>
      <c r="E56" s="49" t="s">
        <v>112</v>
      </c>
      <c r="F56" s="42" t="s">
        <v>318</v>
      </c>
      <c r="G56" s="42">
        <v>0.05</v>
      </c>
      <c r="H56" s="42"/>
      <c r="I56" s="42"/>
      <c r="J56" s="42"/>
      <c r="K56" s="42"/>
      <c r="L56" s="12" t="s">
        <v>316</v>
      </c>
      <c r="M56" s="58">
        <f>478.42*100/108</f>
        <v>442.98148148148147</v>
      </c>
    </row>
    <row r="57" spans="1:13" ht="38.25">
      <c r="A57" s="42"/>
      <c r="B57" s="45" t="s">
        <v>240</v>
      </c>
      <c r="C57" s="67">
        <v>50</v>
      </c>
      <c r="D57" s="42" t="s">
        <v>114</v>
      </c>
      <c r="E57" s="49" t="s">
        <v>114</v>
      </c>
      <c r="F57" s="42" t="s">
        <v>322</v>
      </c>
      <c r="G57" s="42">
        <v>200</v>
      </c>
      <c r="H57" s="42"/>
      <c r="I57" s="42"/>
      <c r="J57" s="42"/>
      <c r="K57" s="42"/>
      <c r="L57" s="12" t="s">
        <v>316</v>
      </c>
      <c r="M57" s="58">
        <f>1669.25*100/108</f>
        <v>1545.601851851852</v>
      </c>
    </row>
    <row r="58" spans="1:13" ht="38.25">
      <c r="A58" s="42"/>
      <c r="B58" s="45" t="s">
        <v>241</v>
      </c>
      <c r="C58" s="67">
        <v>51</v>
      </c>
      <c r="D58" s="42" t="s">
        <v>116</v>
      </c>
      <c r="E58" s="49" t="s">
        <v>116</v>
      </c>
      <c r="F58" s="42" t="s">
        <v>318</v>
      </c>
      <c r="G58" s="42">
        <v>3</v>
      </c>
      <c r="H58" s="42"/>
      <c r="I58" s="42"/>
      <c r="J58" s="42"/>
      <c r="K58" s="42"/>
      <c r="L58" s="12" t="s">
        <v>316</v>
      </c>
      <c r="M58" s="42">
        <f>2906.28*100/108</f>
        <v>2691</v>
      </c>
    </row>
    <row r="59" spans="1:13" ht="38.25">
      <c r="A59" s="42"/>
      <c r="B59" s="45" t="s">
        <v>242</v>
      </c>
      <c r="C59" s="67">
        <v>52</v>
      </c>
      <c r="D59" s="42" t="s">
        <v>118</v>
      </c>
      <c r="E59" s="49" t="s">
        <v>118</v>
      </c>
      <c r="F59" s="42" t="s">
        <v>318</v>
      </c>
      <c r="G59" s="42">
        <v>24</v>
      </c>
      <c r="H59" s="42"/>
      <c r="I59" s="42"/>
      <c r="J59" s="42"/>
      <c r="K59" s="42"/>
      <c r="L59" s="12" t="s">
        <v>316</v>
      </c>
      <c r="M59" s="58">
        <f>13628.22*100/108</f>
        <v>12618.722222222223</v>
      </c>
    </row>
    <row r="60" spans="1:13" ht="38.25">
      <c r="A60" s="42"/>
      <c r="B60" s="45" t="s">
        <v>243</v>
      </c>
      <c r="C60" s="67">
        <v>53</v>
      </c>
      <c r="D60" s="42" t="s">
        <v>120</v>
      </c>
      <c r="E60" s="49" t="s">
        <v>120</v>
      </c>
      <c r="F60" s="42" t="s">
        <v>321</v>
      </c>
      <c r="G60" s="42">
        <v>51</v>
      </c>
      <c r="H60" s="42"/>
      <c r="I60" s="42"/>
      <c r="J60" s="42"/>
      <c r="K60" s="42"/>
      <c r="L60" s="12" t="s">
        <v>316</v>
      </c>
      <c r="M60" s="58">
        <f>14061.92*100/108</f>
        <v>13020.296296296296</v>
      </c>
    </row>
    <row r="61" spans="1:13" ht="38.25">
      <c r="A61" s="42"/>
      <c r="B61" s="45" t="s">
        <v>244</v>
      </c>
      <c r="C61" s="67">
        <v>54</v>
      </c>
      <c r="D61" s="42" t="s">
        <v>122</v>
      </c>
      <c r="E61" s="49" t="s">
        <v>122</v>
      </c>
      <c r="F61" s="42" t="s">
        <v>318</v>
      </c>
      <c r="G61" s="42">
        <v>0.05</v>
      </c>
      <c r="H61" s="42"/>
      <c r="I61" s="42"/>
      <c r="J61" s="42"/>
      <c r="K61" s="42"/>
      <c r="L61" s="12" t="s">
        <v>316</v>
      </c>
      <c r="M61" s="58">
        <f>33.53*100/108</f>
        <v>31.046296296296298</v>
      </c>
    </row>
    <row r="62" spans="1:13" ht="38.25">
      <c r="A62" s="42"/>
      <c r="B62" s="45" t="s">
        <v>245</v>
      </c>
      <c r="C62" s="67">
        <v>55</v>
      </c>
      <c r="D62" s="42" t="s">
        <v>124</v>
      </c>
      <c r="E62" s="49" t="s">
        <v>124</v>
      </c>
      <c r="F62" s="42" t="s">
        <v>318</v>
      </c>
      <c r="G62" s="42">
        <v>0.05</v>
      </c>
      <c r="H62" s="42"/>
      <c r="I62" s="42"/>
      <c r="J62" s="42"/>
      <c r="K62" s="42"/>
      <c r="L62" s="12" t="s">
        <v>316</v>
      </c>
      <c r="M62" s="42">
        <f>1080.54*100/108</f>
        <v>1000.5</v>
      </c>
    </row>
    <row r="63" spans="1:13" ht="38.25">
      <c r="A63" s="42"/>
      <c r="B63" s="45" t="s">
        <v>246</v>
      </c>
      <c r="C63" s="67">
        <v>56</v>
      </c>
      <c r="D63" s="42" t="s">
        <v>126</v>
      </c>
      <c r="E63" s="49" t="s">
        <v>126</v>
      </c>
      <c r="F63" s="42" t="s">
        <v>318</v>
      </c>
      <c r="G63" s="42">
        <v>0.1</v>
      </c>
      <c r="H63" s="42"/>
      <c r="I63" s="42"/>
      <c r="J63" s="42"/>
      <c r="K63" s="42"/>
      <c r="L63" s="12" t="s">
        <v>316</v>
      </c>
      <c r="M63" s="58">
        <f>85.7*100/108</f>
        <v>79.35185185185185</v>
      </c>
    </row>
    <row r="64" spans="1:13" ht="38.25">
      <c r="A64" s="42"/>
      <c r="B64" s="45" t="s">
        <v>247</v>
      </c>
      <c r="C64" s="67">
        <v>57</v>
      </c>
      <c r="D64" s="42" t="s">
        <v>128</v>
      </c>
      <c r="E64" s="49" t="s">
        <v>128</v>
      </c>
      <c r="F64" s="42" t="s">
        <v>318</v>
      </c>
      <c r="G64" s="42">
        <v>0.02</v>
      </c>
      <c r="H64" s="42"/>
      <c r="I64" s="42"/>
      <c r="J64" s="42"/>
      <c r="K64" s="42"/>
      <c r="L64" s="12" t="s">
        <v>316</v>
      </c>
      <c r="M64" s="42">
        <f>37.26*100/108</f>
        <v>34.5</v>
      </c>
    </row>
    <row r="65" spans="1:13" ht="38.25">
      <c r="A65" s="42"/>
      <c r="B65" s="45" t="s">
        <v>248</v>
      </c>
      <c r="C65" s="67">
        <v>58</v>
      </c>
      <c r="D65" s="42" t="s">
        <v>130</v>
      </c>
      <c r="E65" s="49" t="s">
        <v>130</v>
      </c>
      <c r="F65" s="42" t="s">
        <v>322</v>
      </c>
      <c r="G65" s="42">
        <v>100</v>
      </c>
      <c r="H65" s="42"/>
      <c r="I65" s="42"/>
      <c r="J65" s="42"/>
      <c r="K65" s="42"/>
      <c r="L65" s="12" t="s">
        <v>316</v>
      </c>
      <c r="M65" s="58">
        <f>983.66*100/108</f>
        <v>910.7962962962963</v>
      </c>
    </row>
    <row r="66" spans="1:13" ht="38.25">
      <c r="A66" s="42"/>
      <c r="B66" s="45" t="s">
        <v>249</v>
      </c>
      <c r="C66" s="67">
        <v>59</v>
      </c>
      <c r="D66" s="42" t="s">
        <v>132</v>
      </c>
      <c r="E66" s="49" t="s">
        <v>132</v>
      </c>
      <c r="F66" s="42" t="s">
        <v>318</v>
      </c>
      <c r="G66" s="42">
        <v>0.05</v>
      </c>
      <c r="H66" s="42"/>
      <c r="I66" s="42"/>
      <c r="J66" s="42"/>
      <c r="K66" s="42"/>
      <c r="L66" s="12" t="s">
        <v>316</v>
      </c>
      <c r="M66" s="58">
        <f>139.73*100/108</f>
        <v>129.37962962962962</v>
      </c>
    </row>
    <row r="67" spans="1:13" ht="38.25">
      <c r="A67" s="42"/>
      <c r="B67" s="45" t="s">
        <v>250</v>
      </c>
      <c r="C67" s="67">
        <v>60</v>
      </c>
      <c r="D67" s="42" t="s">
        <v>134</v>
      </c>
      <c r="E67" s="49" t="s">
        <v>134</v>
      </c>
      <c r="F67" s="42" t="s">
        <v>320</v>
      </c>
      <c r="G67" s="42">
        <v>10</v>
      </c>
      <c r="H67" s="42"/>
      <c r="I67" s="42"/>
      <c r="J67" s="42"/>
      <c r="K67" s="42"/>
      <c r="L67" s="12" t="s">
        <v>316</v>
      </c>
      <c r="M67" s="42">
        <f>2533.68*100/108</f>
        <v>2345.9999999999995</v>
      </c>
    </row>
    <row r="68" spans="1:13" ht="38.25">
      <c r="A68" s="42"/>
      <c r="B68" s="45" t="s">
        <v>251</v>
      </c>
      <c r="C68" s="67">
        <v>61</v>
      </c>
      <c r="D68" s="42" t="s">
        <v>136</v>
      </c>
      <c r="E68" s="49" t="s">
        <v>136</v>
      </c>
      <c r="F68" s="42" t="s">
        <v>318</v>
      </c>
      <c r="G68" s="42">
        <v>0.05</v>
      </c>
      <c r="H68" s="42"/>
      <c r="I68" s="42"/>
      <c r="J68" s="42"/>
      <c r="K68" s="42"/>
      <c r="L68" s="12" t="s">
        <v>316</v>
      </c>
      <c r="M68" s="58">
        <f>37.26*100/108</f>
        <v>34.5</v>
      </c>
    </row>
    <row r="69" spans="1:13" ht="38.25">
      <c r="A69" s="42"/>
      <c r="B69" s="45" t="s">
        <v>252</v>
      </c>
      <c r="C69" s="67">
        <v>62</v>
      </c>
      <c r="D69" s="42" t="s">
        <v>138</v>
      </c>
      <c r="E69" s="49" t="s">
        <v>138</v>
      </c>
      <c r="F69" s="42" t="s">
        <v>318</v>
      </c>
      <c r="G69" s="42">
        <v>0.05</v>
      </c>
      <c r="H69" s="42"/>
      <c r="I69" s="42"/>
      <c r="J69" s="42"/>
      <c r="K69" s="42"/>
      <c r="L69" s="12" t="s">
        <v>316</v>
      </c>
      <c r="M69" s="58">
        <f>67.07*100/108</f>
        <v>62.10185185185184</v>
      </c>
    </row>
    <row r="70" spans="1:13" ht="38.25">
      <c r="A70" s="42"/>
      <c r="B70" s="45" t="s">
        <v>253</v>
      </c>
      <c r="C70" s="67">
        <v>63</v>
      </c>
      <c r="D70" s="42" t="s">
        <v>140</v>
      </c>
      <c r="E70" s="49" t="s">
        <v>140</v>
      </c>
      <c r="F70" s="42" t="s">
        <v>318</v>
      </c>
      <c r="G70" s="42">
        <v>17</v>
      </c>
      <c r="H70" s="42"/>
      <c r="I70" s="42"/>
      <c r="J70" s="42"/>
      <c r="K70" s="42"/>
      <c r="L70" s="12" t="s">
        <v>316</v>
      </c>
      <c r="M70" s="58">
        <f>3008.75*100/108</f>
        <v>2785.8796296296296</v>
      </c>
    </row>
    <row r="71" spans="1:13" ht="38.25">
      <c r="A71" s="42"/>
      <c r="B71" s="45" t="s">
        <v>254</v>
      </c>
      <c r="C71" s="67">
        <v>64</v>
      </c>
      <c r="D71" s="42" t="s">
        <v>142</v>
      </c>
      <c r="E71" s="49" t="s">
        <v>142</v>
      </c>
      <c r="F71" s="42" t="s">
        <v>318</v>
      </c>
      <c r="G71" s="42">
        <v>18</v>
      </c>
      <c r="H71" s="42"/>
      <c r="I71" s="42"/>
      <c r="J71" s="42"/>
      <c r="K71" s="42"/>
      <c r="L71" s="12" t="s">
        <v>316</v>
      </c>
      <c r="M71" s="42">
        <f>4359.42*100/108</f>
        <v>4036.5</v>
      </c>
    </row>
    <row r="72" spans="1:13" ht="38.25">
      <c r="A72" s="42"/>
      <c r="B72" s="45" t="s">
        <v>255</v>
      </c>
      <c r="C72" s="67">
        <v>65</v>
      </c>
      <c r="D72" s="42" t="s">
        <v>143</v>
      </c>
      <c r="E72" s="49" t="s">
        <v>143</v>
      </c>
      <c r="F72" s="42" t="s">
        <v>322</v>
      </c>
      <c r="G72" s="42">
        <v>500</v>
      </c>
      <c r="H72" s="42"/>
      <c r="I72" s="42"/>
      <c r="J72" s="42"/>
      <c r="K72" s="42"/>
      <c r="L72" s="12" t="s">
        <v>316</v>
      </c>
      <c r="M72" s="42">
        <f>29187*100/108</f>
        <v>27025</v>
      </c>
    </row>
    <row r="73" spans="1:13" ht="38.25">
      <c r="A73" s="42"/>
      <c r="B73" s="45" t="s">
        <v>256</v>
      </c>
      <c r="C73" s="67">
        <v>66</v>
      </c>
      <c r="D73" s="42" t="s">
        <v>145</v>
      </c>
      <c r="E73" s="49" t="s">
        <v>145</v>
      </c>
      <c r="F73" s="42" t="s">
        <v>322</v>
      </c>
      <c r="G73" s="42">
        <v>5</v>
      </c>
      <c r="H73" s="42"/>
      <c r="I73" s="42"/>
      <c r="J73" s="42"/>
      <c r="K73" s="42"/>
      <c r="L73" s="12" t="s">
        <v>316</v>
      </c>
      <c r="M73" s="58">
        <f>11.18*100/108</f>
        <v>10.351851851851851</v>
      </c>
    </row>
    <row r="74" spans="1:13" ht="38.25">
      <c r="A74" s="42"/>
      <c r="B74" s="45" t="s">
        <v>257</v>
      </c>
      <c r="C74" s="67">
        <v>67</v>
      </c>
      <c r="D74" s="42" t="s">
        <v>147</v>
      </c>
      <c r="E74" s="49" t="s">
        <v>147</v>
      </c>
      <c r="F74" s="42" t="s">
        <v>32</v>
      </c>
      <c r="G74" s="42">
        <v>50</v>
      </c>
      <c r="H74" s="42"/>
      <c r="I74" s="42"/>
      <c r="J74" s="42"/>
      <c r="K74" s="42"/>
      <c r="L74" s="12" t="s">
        <v>316</v>
      </c>
      <c r="M74" s="42">
        <f>21797.1*100/108</f>
        <v>20182.5</v>
      </c>
    </row>
    <row r="75" spans="1:13" ht="38.25">
      <c r="A75" s="42"/>
      <c r="B75" s="45" t="s">
        <v>258</v>
      </c>
      <c r="C75" s="67">
        <v>68</v>
      </c>
      <c r="D75" s="42" t="s">
        <v>148</v>
      </c>
      <c r="E75" s="49" t="s">
        <v>148</v>
      </c>
      <c r="F75" s="42" t="s">
        <v>32</v>
      </c>
      <c r="G75" s="42">
        <v>20</v>
      </c>
      <c r="H75" s="42"/>
      <c r="I75" s="42"/>
      <c r="J75" s="42"/>
      <c r="K75" s="42"/>
      <c r="L75" s="12" t="s">
        <v>316</v>
      </c>
      <c r="M75" s="42">
        <f>15500.16*100/108</f>
        <v>14352</v>
      </c>
    </row>
    <row r="76" spans="1:13" ht="38.25">
      <c r="A76" s="42"/>
      <c r="B76" s="45" t="s">
        <v>259</v>
      </c>
      <c r="C76" s="67">
        <v>69</v>
      </c>
      <c r="D76" s="49" t="s">
        <v>149</v>
      </c>
      <c r="E76" s="49" t="s">
        <v>149</v>
      </c>
      <c r="F76" s="42" t="s">
        <v>32</v>
      </c>
      <c r="G76" s="58">
        <v>200</v>
      </c>
      <c r="H76" s="42"/>
      <c r="I76" s="42"/>
      <c r="J76" s="42"/>
      <c r="K76" s="42"/>
      <c r="L76" s="12" t="s">
        <v>316</v>
      </c>
      <c r="M76" s="42">
        <f>273240*100/108</f>
        <v>253000</v>
      </c>
    </row>
    <row r="77" spans="1:13" ht="38.25">
      <c r="A77" s="42"/>
      <c r="B77" s="45" t="s">
        <v>260</v>
      </c>
      <c r="C77" s="67">
        <v>70</v>
      </c>
      <c r="D77" s="49" t="s">
        <v>150</v>
      </c>
      <c r="E77" s="49" t="s">
        <v>150</v>
      </c>
      <c r="F77" s="42" t="s">
        <v>323</v>
      </c>
      <c r="G77" s="58">
        <v>1000</v>
      </c>
      <c r="H77" s="42"/>
      <c r="I77" s="42"/>
      <c r="J77" s="42"/>
      <c r="K77" s="42"/>
      <c r="L77" s="12" t="s">
        <v>316</v>
      </c>
      <c r="M77" s="42">
        <f>23598*100/108</f>
        <v>21850</v>
      </c>
    </row>
    <row r="78" spans="1:13" ht="38.25">
      <c r="A78" s="42"/>
      <c r="B78" s="45" t="s">
        <v>261</v>
      </c>
      <c r="C78" s="67">
        <v>71</v>
      </c>
      <c r="D78" s="49" t="s">
        <v>151</v>
      </c>
      <c r="E78" s="49" t="s">
        <v>151</v>
      </c>
      <c r="F78" s="42" t="s">
        <v>323</v>
      </c>
      <c r="G78" s="58">
        <v>1000</v>
      </c>
      <c r="H78" s="42"/>
      <c r="I78" s="42"/>
      <c r="J78" s="42"/>
      <c r="K78" s="42"/>
      <c r="L78" s="12" t="s">
        <v>316</v>
      </c>
      <c r="M78" s="42">
        <f>23598*100/108</f>
        <v>21850</v>
      </c>
    </row>
    <row r="79" spans="1:13" ht="47.25">
      <c r="A79" s="42"/>
      <c r="B79" s="45" t="s">
        <v>262</v>
      </c>
      <c r="C79" s="67">
        <v>72</v>
      </c>
      <c r="D79" s="49" t="s">
        <v>152</v>
      </c>
      <c r="E79" s="49" t="s">
        <v>152</v>
      </c>
      <c r="F79" s="42" t="s">
        <v>323</v>
      </c>
      <c r="G79" s="58">
        <v>500</v>
      </c>
      <c r="H79" s="42"/>
      <c r="I79" s="42"/>
      <c r="J79" s="42"/>
      <c r="K79" s="42"/>
      <c r="L79" s="12" t="s">
        <v>316</v>
      </c>
      <c r="M79" s="42">
        <f>11799*100/108</f>
        <v>10925</v>
      </c>
    </row>
    <row r="80" spans="1:13" ht="63">
      <c r="A80" s="42"/>
      <c r="B80" s="45" t="s">
        <v>263</v>
      </c>
      <c r="C80" s="67">
        <v>73</v>
      </c>
      <c r="D80" s="49" t="s">
        <v>153</v>
      </c>
      <c r="E80" s="49" t="s">
        <v>153</v>
      </c>
      <c r="F80" s="42" t="s">
        <v>323</v>
      </c>
      <c r="G80" s="58">
        <v>1000</v>
      </c>
      <c r="H80" s="42"/>
      <c r="I80" s="42"/>
      <c r="J80" s="42"/>
      <c r="K80" s="42"/>
      <c r="L80" s="12" t="s">
        <v>316</v>
      </c>
      <c r="M80" s="42">
        <f>23598*100/108</f>
        <v>21850</v>
      </c>
    </row>
    <row r="81" spans="1:13" ht="38.25">
      <c r="A81" s="42"/>
      <c r="B81" s="45" t="s">
        <v>264</v>
      </c>
      <c r="C81" s="67">
        <v>74</v>
      </c>
      <c r="D81" s="42" t="s">
        <v>154</v>
      </c>
      <c r="E81" s="49" t="s">
        <v>154</v>
      </c>
      <c r="F81" s="42" t="s">
        <v>32</v>
      </c>
      <c r="G81" s="58">
        <v>250</v>
      </c>
      <c r="H81" s="42"/>
      <c r="I81" s="42"/>
      <c r="J81" s="42"/>
      <c r="K81" s="42"/>
      <c r="L81" s="12" t="s">
        <v>316</v>
      </c>
      <c r="M81" s="58">
        <f>174.38*100/108</f>
        <v>161.46296296296296</v>
      </c>
    </row>
    <row r="82" spans="1:13" ht="38.25">
      <c r="A82" s="42"/>
      <c r="B82" s="45" t="s">
        <v>265</v>
      </c>
      <c r="C82" s="67">
        <v>75</v>
      </c>
      <c r="D82" s="42" t="s">
        <v>155</v>
      </c>
      <c r="E82" s="49" t="s">
        <v>155</v>
      </c>
      <c r="F82" s="42" t="s">
        <v>32</v>
      </c>
      <c r="G82" s="58">
        <v>500</v>
      </c>
      <c r="H82" s="42"/>
      <c r="I82" s="42"/>
      <c r="J82" s="42"/>
      <c r="K82" s="42"/>
      <c r="L82" s="12" t="s">
        <v>316</v>
      </c>
      <c r="M82" s="58">
        <f>214.62*100/108</f>
        <v>198.72222222222223</v>
      </c>
    </row>
    <row r="83" spans="1:13" ht="38.25">
      <c r="A83" s="42"/>
      <c r="B83" s="45" t="s">
        <v>266</v>
      </c>
      <c r="C83" s="67">
        <v>76</v>
      </c>
      <c r="D83" s="42" t="s">
        <v>156</v>
      </c>
      <c r="E83" s="49" t="s">
        <v>156</v>
      </c>
      <c r="F83" s="42" t="s">
        <v>37</v>
      </c>
      <c r="G83" s="58">
        <v>1</v>
      </c>
      <c r="H83" s="42"/>
      <c r="I83" s="42"/>
      <c r="J83" s="42"/>
      <c r="K83" s="42"/>
      <c r="L83" s="12" t="s">
        <v>316</v>
      </c>
      <c r="M83" s="58">
        <f>171.69*100/108</f>
        <v>158.97222222222223</v>
      </c>
    </row>
    <row r="84" spans="1:13" ht="38.25">
      <c r="A84" s="42"/>
      <c r="B84" s="45" t="s">
        <v>267</v>
      </c>
      <c r="C84" s="67">
        <v>77</v>
      </c>
      <c r="D84" s="42" t="s">
        <v>157</v>
      </c>
      <c r="E84" s="49" t="s">
        <v>157</v>
      </c>
      <c r="F84" s="42" t="s">
        <v>317</v>
      </c>
      <c r="G84" s="58">
        <v>100</v>
      </c>
      <c r="H84" s="42"/>
      <c r="I84" s="42"/>
      <c r="J84" s="42"/>
      <c r="K84" s="42"/>
      <c r="L84" s="12" t="s">
        <v>316</v>
      </c>
      <c r="M84" s="58">
        <f>79.49*100/108</f>
        <v>73.60185185185185</v>
      </c>
    </row>
    <row r="85" spans="1:13" ht="38.25">
      <c r="A85" s="42"/>
      <c r="B85" s="45" t="s">
        <v>268</v>
      </c>
      <c r="C85" s="67">
        <v>78</v>
      </c>
      <c r="D85" s="49" t="s">
        <v>158</v>
      </c>
      <c r="E85" s="49" t="s">
        <v>158</v>
      </c>
      <c r="F85" s="42" t="s">
        <v>37</v>
      </c>
      <c r="G85" s="58">
        <v>6</v>
      </c>
      <c r="H85" s="42"/>
      <c r="I85" s="42"/>
      <c r="J85" s="42"/>
      <c r="K85" s="42"/>
      <c r="L85" s="12" t="s">
        <v>316</v>
      </c>
      <c r="M85" s="42">
        <f>8048.16*100/108</f>
        <v>7452</v>
      </c>
    </row>
    <row r="86" spans="1:13" ht="38.25">
      <c r="A86" s="42"/>
      <c r="B86" s="45" t="s">
        <v>269</v>
      </c>
      <c r="C86" s="67">
        <v>79</v>
      </c>
      <c r="D86" s="49" t="s">
        <v>159</v>
      </c>
      <c r="E86" s="49" t="s">
        <v>159</v>
      </c>
      <c r="F86" s="42" t="s">
        <v>37</v>
      </c>
      <c r="G86" s="58">
        <v>6</v>
      </c>
      <c r="H86" s="42"/>
      <c r="I86" s="42"/>
      <c r="J86" s="42"/>
      <c r="K86" s="42"/>
      <c r="L86" s="12" t="s">
        <v>316</v>
      </c>
      <c r="M86" s="42">
        <f>8048.16*100/108</f>
        <v>7452</v>
      </c>
    </row>
    <row r="87" spans="1:13" ht="38.25">
      <c r="A87" s="42"/>
      <c r="B87" s="45" t="s">
        <v>270</v>
      </c>
      <c r="C87" s="67">
        <v>80</v>
      </c>
      <c r="D87" s="49" t="s">
        <v>160</v>
      </c>
      <c r="E87" s="49" t="s">
        <v>160</v>
      </c>
      <c r="F87" s="42" t="s">
        <v>37</v>
      </c>
      <c r="G87" s="58">
        <v>6</v>
      </c>
      <c r="H87" s="42"/>
      <c r="I87" s="42"/>
      <c r="J87" s="42"/>
      <c r="K87" s="42"/>
      <c r="L87" s="12" t="s">
        <v>316</v>
      </c>
      <c r="M87" s="42">
        <f>8048.16*100/108</f>
        <v>7452</v>
      </c>
    </row>
    <row r="88" spans="1:13" ht="63">
      <c r="A88" s="42"/>
      <c r="B88" s="45" t="s">
        <v>271</v>
      </c>
      <c r="C88" s="67">
        <v>81</v>
      </c>
      <c r="D88" s="49" t="s">
        <v>161</v>
      </c>
      <c r="E88" s="49" t="s">
        <v>161</v>
      </c>
      <c r="F88" s="42" t="s">
        <v>37</v>
      </c>
      <c r="G88" s="58">
        <v>6</v>
      </c>
      <c r="H88" s="42"/>
      <c r="I88" s="42"/>
      <c r="J88" s="42"/>
      <c r="K88" s="42"/>
      <c r="L88" s="12" t="s">
        <v>316</v>
      </c>
      <c r="M88" s="58">
        <f>14647.65*100/108</f>
        <v>13562.638888888889</v>
      </c>
    </row>
    <row r="89" spans="1:13" ht="63">
      <c r="A89" s="42"/>
      <c r="B89" s="45" t="s">
        <v>272</v>
      </c>
      <c r="C89" s="67">
        <v>82</v>
      </c>
      <c r="D89" s="49" t="s">
        <v>162</v>
      </c>
      <c r="E89" s="49" t="s">
        <v>162</v>
      </c>
      <c r="F89" s="42" t="s">
        <v>324</v>
      </c>
      <c r="G89" s="58">
        <v>5</v>
      </c>
      <c r="H89" s="42"/>
      <c r="I89" s="42"/>
      <c r="J89" s="42"/>
      <c r="K89" s="42"/>
      <c r="L89" s="12" t="s">
        <v>316</v>
      </c>
      <c r="M89" s="58">
        <f>1781.03*100/108</f>
        <v>1649.101851851852</v>
      </c>
    </row>
    <row r="90" spans="1:13" ht="38.25">
      <c r="A90" s="42"/>
      <c r="B90" s="45" t="s">
        <v>273</v>
      </c>
      <c r="C90" s="67">
        <v>83</v>
      </c>
      <c r="D90" s="49" t="s">
        <v>163</v>
      </c>
      <c r="E90" s="49" t="s">
        <v>163</v>
      </c>
      <c r="F90" s="42" t="s">
        <v>317</v>
      </c>
      <c r="G90" s="58">
        <v>18</v>
      </c>
      <c r="H90" s="42"/>
      <c r="I90" s="42"/>
      <c r="J90" s="42"/>
      <c r="K90" s="42"/>
      <c r="L90" s="12" t="s">
        <v>316</v>
      </c>
      <c r="M90" s="58">
        <f>14655.7*100/108</f>
        <v>13570.092592592593</v>
      </c>
    </row>
    <row r="91" spans="1:13" ht="38.25">
      <c r="A91" s="42"/>
      <c r="B91" s="45" t="s">
        <v>274</v>
      </c>
      <c r="C91" s="67">
        <v>84</v>
      </c>
      <c r="D91" s="49" t="s">
        <v>164</v>
      </c>
      <c r="E91" s="49" t="s">
        <v>164</v>
      </c>
      <c r="F91" s="42" t="s">
        <v>37</v>
      </c>
      <c r="G91" s="58">
        <v>1</v>
      </c>
      <c r="H91" s="42"/>
      <c r="I91" s="42"/>
      <c r="J91" s="42"/>
      <c r="K91" s="42"/>
      <c r="L91" s="12" t="s">
        <v>316</v>
      </c>
      <c r="M91" s="58">
        <f>16494.01*100/108</f>
        <v>15272.23148148148</v>
      </c>
    </row>
    <row r="92" spans="1:13" ht="38.25">
      <c r="A92" s="42"/>
      <c r="B92" s="45" t="s">
        <v>275</v>
      </c>
      <c r="C92" s="67">
        <v>85</v>
      </c>
      <c r="D92" s="49" t="s">
        <v>165</v>
      </c>
      <c r="E92" s="49" t="s">
        <v>165</v>
      </c>
      <c r="F92" s="42" t="s">
        <v>37</v>
      </c>
      <c r="G92" s="58">
        <v>1</v>
      </c>
      <c r="H92" s="42"/>
      <c r="I92" s="42"/>
      <c r="J92" s="42"/>
      <c r="K92" s="42"/>
      <c r="L92" s="12" t="s">
        <v>316</v>
      </c>
      <c r="M92" s="58">
        <f>295.1*100/108</f>
        <v>273.24074074074076</v>
      </c>
    </row>
    <row r="93" spans="1:13" ht="47.25">
      <c r="A93" s="42"/>
      <c r="B93" s="45" t="s">
        <v>276</v>
      </c>
      <c r="C93" s="67">
        <v>86</v>
      </c>
      <c r="D93" s="49" t="s">
        <v>166</v>
      </c>
      <c r="E93" s="49" t="s">
        <v>166</v>
      </c>
      <c r="F93" s="42" t="s">
        <v>37</v>
      </c>
      <c r="G93" s="58">
        <v>500</v>
      </c>
      <c r="H93" s="42"/>
      <c r="I93" s="42"/>
      <c r="J93" s="42"/>
      <c r="K93" s="42"/>
      <c r="L93" s="12" t="s">
        <v>316</v>
      </c>
      <c r="M93" s="42">
        <f>14512.77*100/108</f>
        <v>13437.75</v>
      </c>
    </row>
    <row r="94" spans="1:13" ht="38.25">
      <c r="A94" s="42"/>
      <c r="B94" s="45" t="s">
        <v>277</v>
      </c>
      <c r="C94" s="67">
        <v>87</v>
      </c>
      <c r="D94" s="49" t="s">
        <v>167</v>
      </c>
      <c r="E94" s="49" t="s">
        <v>167</v>
      </c>
      <c r="F94" s="42" t="s">
        <v>37</v>
      </c>
      <c r="G94" s="58">
        <v>5</v>
      </c>
      <c r="H94" s="42"/>
      <c r="I94" s="42"/>
      <c r="J94" s="42"/>
      <c r="K94" s="42"/>
      <c r="L94" s="12" t="s">
        <v>316</v>
      </c>
      <c r="M94" s="42">
        <f>1142.64*100/108</f>
        <v>1058.0000000000002</v>
      </c>
    </row>
    <row r="95" spans="1:13" ht="38.25">
      <c r="A95" s="42"/>
      <c r="B95" s="45" t="s">
        <v>278</v>
      </c>
      <c r="C95" s="67">
        <v>88</v>
      </c>
      <c r="D95" s="49" t="s">
        <v>168</v>
      </c>
      <c r="E95" s="49" t="s">
        <v>168</v>
      </c>
      <c r="F95" s="42" t="s">
        <v>37</v>
      </c>
      <c r="G95" s="58">
        <v>5</v>
      </c>
      <c r="H95" s="42"/>
      <c r="I95" s="42"/>
      <c r="J95" s="42"/>
      <c r="K95" s="42"/>
      <c r="L95" s="12" t="s">
        <v>316</v>
      </c>
      <c r="M95" s="42">
        <f>894.24*100/108</f>
        <v>828</v>
      </c>
    </row>
    <row r="96" spans="1:13" ht="38.25">
      <c r="A96" s="42"/>
      <c r="B96" s="45" t="s">
        <v>279</v>
      </c>
      <c r="C96" s="67">
        <v>89</v>
      </c>
      <c r="D96" s="49" t="s">
        <v>169</v>
      </c>
      <c r="E96" s="49" t="s">
        <v>169</v>
      </c>
      <c r="F96" s="42" t="s">
        <v>37</v>
      </c>
      <c r="G96" s="58">
        <v>3</v>
      </c>
      <c r="H96" s="42"/>
      <c r="I96" s="42"/>
      <c r="J96" s="42"/>
      <c r="K96" s="42"/>
      <c r="L96" s="12" t="s">
        <v>316</v>
      </c>
      <c r="M96" s="58">
        <f>685.58*100/108</f>
        <v>634.7962962962963</v>
      </c>
    </row>
    <row r="97" spans="1:13" ht="38.25">
      <c r="A97" s="42"/>
      <c r="B97" s="45" t="s">
        <v>280</v>
      </c>
      <c r="C97" s="67">
        <v>90</v>
      </c>
      <c r="D97" s="49" t="s">
        <v>170</v>
      </c>
      <c r="E97" s="49" t="s">
        <v>170</v>
      </c>
      <c r="F97" s="42" t="s">
        <v>37</v>
      </c>
      <c r="G97" s="58">
        <v>4</v>
      </c>
      <c r="H97" s="42"/>
      <c r="I97" s="42"/>
      <c r="J97" s="42"/>
      <c r="K97" s="42"/>
      <c r="L97" s="12" t="s">
        <v>316</v>
      </c>
      <c r="M97" s="58">
        <f>914.11*100/108</f>
        <v>846.3981481481482</v>
      </c>
    </row>
    <row r="98" spans="1:13" ht="38.25">
      <c r="A98" s="42"/>
      <c r="B98" s="45" t="s">
        <v>281</v>
      </c>
      <c r="C98" s="67">
        <v>91</v>
      </c>
      <c r="D98" s="49" t="s">
        <v>171</v>
      </c>
      <c r="E98" s="49" t="s">
        <v>171</v>
      </c>
      <c r="F98" s="42" t="s">
        <v>37</v>
      </c>
      <c r="G98" s="58">
        <v>4</v>
      </c>
      <c r="H98" s="42"/>
      <c r="I98" s="42"/>
      <c r="J98" s="42"/>
      <c r="K98" s="42"/>
      <c r="L98" s="12" t="s">
        <v>316</v>
      </c>
      <c r="M98" s="58">
        <f>914.11*100/108</f>
        <v>846.3981481481482</v>
      </c>
    </row>
    <row r="99" spans="1:13" ht="38.25">
      <c r="A99" s="42"/>
      <c r="B99" s="45" t="s">
        <v>282</v>
      </c>
      <c r="C99" s="67">
        <v>92</v>
      </c>
      <c r="D99" s="49" t="s">
        <v>172</v>
      </c>
      <c r="E99" s="49" t="s">
        <v>172</v>
      </c>
      <c r="F99" s="42" t="s">
        <v>317</v>
      </c>
      <c r="G99" s="58">
        <v>9000</v>
      </c>
      <c r="H99" s="42"/>
      <c r="I99" s="42"/>
      <c r="J99" s="42"/>
      <c r="K99" s="42"/>
      <c r="L99" s="12" t="s">
        <v>316</v>
      </c>
      <c r="M99" s="42">
        <f>3912.3*100/108</f>
        <v>3622.5</v>
      </c>
    </row>
    <row r="100" spans="1:13" ht="38.25">
      <c r="A100" s="42"/>
      <c r="B100" s="45" t="s">
        <v>283</v>
      </c>
      <c r="C100" s="67">
        <v>93</v>
      </c>
      <c r="D100" s="49" t="s">
        <v>173</v>
      </c>
      <c r="E100" s="49" t="s">
        <v>173</v>
      </c>
      <c r="F100" s="42" t="s">
        <v>317</v>
      </c>
      <c r="G100" s="58">
        <v>1000</v>
      </c>
      <c r="H100" s="42"/>
      <c r="I100" s="42"/>
      <c r="J100" s="42"/>
      <c r="K100" s="42"/>
      <c r="L100" s="12" t="s">
        <v>316</v>
      </c>
      <c r="M100" s="42">
        <f>42849*100/108</f>
        <v>39675</v>
      </c>
    </row>
    <row r="101" spans="1:13" ht="38.25">
      <c r="A101" s="42"/>
      <c r="B101" s="45" t="s">
        <v>284</v>
      </c>
      <c r="C101" s="67">
        <v>94</v>
      </c>
      <c r="D101" s="49" t="s">
        <v>174</v>
      </c>
      <c r="E101" s="49" t="s">
        <v>174</v>
      </c>
      <c r="F101" s="42" t="s">
        <v>317</v>
      </c>
      <c r="G101" s="58">
        <v>1</v>
      </c>
      <c r="H101" s="42"/>
      <c r="I101" s="42"/>
      <c r="J101" s="42"/>
      <c r="K101" s="42"/>
      <c r="L101" s="12" t="s">
        <v>316</v>
      </c>
      <c r="M101" s="58">
        <f>2313.85*100/108</f>
        <v>2142.453703703704</v>
      </c>
    </row>
    <row r="102" spans="1:13" ht="38.25">
      <c r="A102" s="42"/>
      <c r="B102" s="45" t="s">
        <v>285</v>
      </c>
      <c r="C102" s="67">
        <v>95</v>
      </c>
      <c r="D102" s="49" t="s">
        <v>175</v>
      </c>
      <c r="E102" s="49" t="s">
        <v>175</v>
      </c>
      <c r="F102" s="42" t="s">
        <v>317</v>
      </c>
      <c r="G102" s="58">
        <v>1</v>
      </c>
      <c r="H102" s="42"/>
      <c r="I102" s="42"/>
      <c r="J102" s="42"/>
      <c r="K102" s="42"/>
      <c r="L102" s="12" t="s">
        <v>316</v>
      </c>
      <c r="M102" s="58">
        <f>2313.85*100/108</f>
        <v>2142.453703703704</v>
      </c>
    </row>
    <row r="103" spans="1:13" ht="38.25">
      <c r="A103" s="42"/>
      <c r="B103" s="45" t="s">
        <v>286</v>
      </c>
      <c r="C103" s="67">
        <v>96</v>
      </c>
      <c r="D103" s="49" t="s">
        <v>176</v>
      </c>
      <c r="E103" s="49" t="s">
        <v>176</v>
      </c>
      <c r="F103" s="42" t="s">
        <v>317</v>
      </c>
      <c r="G103" s="58">
        <v>1</v>
      </c>
      <c r="H103" s="42"/>
      <c r="I103" s="42"/>
      <c r="J103" s="42"/>
      <c r="K103" s="42"/>
      <c r="L103" s="12" t="s">
        <v>316</v>
      </c>
      <c r="M103" s="58">
        <f>2313.85*100/108</f>
        <v>2142.453703703704</v>
      </c>
    </row>
    <row r="104" spans="1:13" ht="38.25">
      <c r="A104" s="42"/>
      <c r="B104" s="45" t="s">
        <v>287</v>
      </c>
      <c r="C104" s="67">
        <v>97</v>
      </c>
      <c r="D104" s="49" t="s">
        <v>177</v>
      </c>
      <c r="E104" s="49" t="s">
        <v>177</v>
      </c>
      <c r="F104" s="42" t="s">
        <v>317</v>
      </c>
      <c r="G104" s="58">
        <v>1</v>
      </c>
      <c r="H104" s="42"/>
      <c r="I104" s="42"/>
      <c r="J104" s="42"/>
      <c r="K104" s="42"/>
      <c r="L104" s="12" t="s">
        <v>316</v>
      </c>
      <c r="M104" s="58">
        <f>2313.85*100/108</f>
        <v>2142.453703703704</v>
      </c>
    </row>
    <row r="105" spans="1:13" ht="38.25">
      <c r="A105" s="42"/>
      <c r="B105" s="45" t="s">
        <v>288</v>
      </c>
      <c r="C105" s="67">
        <v>98</v>
      </c>
      <c r="D105" s="49" t="s">
        <v>178</v>
      </c>
      <c r="E105" s="49" t="s">
        <v>178</v>
      </c>
      <c r="F105" s="42" t="s">
        <v>317</v>
      </c>
      <c r="G105" s="58">
        <v>1</v>
      </c>
      <c r="H105" s="42"/>
      <c r="I105" s="42"/>
      <c r="J105" s="42"/>
      <c r="K105" s="42"/>
      <c r="L105" s="12" t="s">
        <v>316</v>
      </c>
      <c r="M105" s="58">
        <f>2313.85*100/108</f>
        <v>2142.453703703704</v>
      </c>
    </row>
    <row r="106" spans="1:13" ht="38.25">
      <c r="A106" s="42"/>
      <c r="B106" s="45" t="s">
        <v>289</v>
      </c>
      <c r="C106" s="67">
        <v>99</v>
      </c>
      <c r="D106" s="49" t="s">
        <v>179</v>
      </c>
      <c r="E106" s="49" t="s">
        <v>179</v>
      </c>
      <c r="F106" s="42" t="s">
        <v>324</v>
      </c>
      <c r="G106" s="58">
        <v>130</v>
      </c>
      <c r="H106" s="42"/>
      <c r="I106" s="42"/>
      <c r="J106" s="42"/>
      <c r="K106" s="42"/>
      <c r="L106" s="12" t="s">
        <v>316</v>
      </c>
      <c r="M106" s="42">
        <f>4036.5*100/108</f>
        <v>3737.5</v>
      </c>
    </row>
    <row r="107" spans="1:13" ht="63">
      <c r="A107" s="42"/>
      <c r="B107" s="45" t="s">
        <v>290</v>
      </c>
      <c r="C107" s="67">
        <v>100</v>
      </c>
      <c r="D107" s="49" t="s">
        <v>180</v>
      </c>
      <c r="E107" s="49" t="s">
        <v>180</v>
      </c>
      <c r="F107" s="42" t="s">
        <v>321</v>
      </c>
      <c r="G107" s="58">
        <v>60000</v>
      </c>
      <c r="H107" s="42"/>
      <c r="I107" s="42"/>
      <c r="J107" s="42"/>
      <c r="K107" s="42"/>
      <c r="L107" s="12" t="s">
        <v>316</v>
      </c>
      <c r="M107" s="42">
        <f>8197.2*100/108</f>
        <v>7590.000000000001</v>
      </c>
    </row>
    <row r="108" spans="1:13" ht="63">
      <c r="A108" s="42"/>
      <c r="B108" s="45" t="s">
        <v>291</v>
      </c>
      <c r="C108" s="67">
        <v>101</v>
      </c>
      <c r="D108" s="49" t="s">
        <v>181</v>
      </c>
      <c r="E108" s="49" t="s">
        <v>181</v>
      </c>
      <c r="F108" s="42" t="s">
        <v>321</v>
      </c>
      <c r="G108" s="58">
        <v>40000</v>
      </c>
      <c r="H108" s="42"/>
      <c r="I108" s="42"/>
      <c r="J108" s="42"/>
      <c r="K108" s="42"/>
      <c r="L108" s="12" t="s">
        <v>316</v>
      </c>
      <c r="M108" s="42">
        <f>13413.6*100/108</f>
        <v>12420</v>
      </c>
    </row>
    <row r="109" spans="1:13" ht="38.25">
      <c r="A109" s="42"/>
      <c r="B109" s="45" t="s">
        <v>292</v>
      </c>
      <c r="C109" s="67">
        <v>102</v>
      </c>
      <c r="D109" s="49" t="s">
        <v>182</v>
      </c>
      <c r="E109" s="49" t="s">
        <v>182</v>
      </c>
      <c r="F109" s="42" t="s">
        <v>318</v>
      </c>
      <c r="G109" s="58">
        <v>150</v>
      </c>
      <c r="H109" s="42"/>
      <c r="I109" s="42"/>
      <c r="J109" s="42"/>
      <c r="K109" s="42"/>
      <c r="L109" s="12" t="s">
        <v>316</v>
      </c>
      <c r="M109" s="42">
        <f>2682.72*100/108</f>
        <v>2484</v>
      </c>
    </row>
    <row r="110" spans="1:13" ht="94.5">
      <c r="A110" s="42"/>
      <c r="B110" s="45" t="s">
        <v>293</v>
      </c>
      <c r="C110" s="67">
        <v>103</v>
      </c>
      <c r="D110" s="49" t="s">
        <v>183</v>
      </c>
      <c r="E110" s="49" t="s">
        <v>183</v>
      </c>
      <c r="F110" s="42" t="s">
        <v>321</v>
      </c>
      <c r="G110" s="58">
        <v>2000</v>
      </c>
      <c r="H110" s="42"/>
      <c r="I110" s="42"/>
      <c r="J110" s="42"/>
      <c r="K110" s="42"/>
      <c r="L110" s="12" t="s">
        <v>316</v>
      </c>
      <c r="M110" s="42">
        <f>42923.52*100/108</f>
        <v>39744</v>
      </c>
    </row>
    <row r="111" spans="1:13" ht="38.25">
      <c r="A111" s="42"/>
      <c r="B111" s="45" t="s">
        <v>294</v>
      </c>
      <c r="C111" s="67">
        <v>104</v>
      </c>
      <c r="D111" s="49" t="s">
        <v>184</v>
      </c>
      <c r="E111" s="49" t="s">
        <v>184</v>
      </c>
      <c r="F111" s="42" t="s">
        <v>321</v>
      </c>
      <c r="G111" s="58">
        <v>100</v>
      </c>
      <c r="H111" s="42"/>
      <c r="I111" s="42"/>
      <c r="J111" s="42"/>
      <c r="K111" s="42"/>
      <c r="L111" s="12" t="s">
        <v>316</v>
      </c>
      <c r="M111" s="42">
        <f>5713.2*100/108</f>
        <v>5290</v>
      </c>
    </row>
    <row r="112" spans="1:13" ht="94.5">
      <c r="A112" s="42"/>
      <c r="B112" s="45" t="s">
        <v>295</v>
      </c>
      <c r="C112" s="67">
        <v>105</v>
      </c>
      <c r="D112" s="49" t="s">
        <v>185</v>
      </c>
      <c r="E112" s="49" t="s">
        <v>185</v>
      </c>
      <c r="F112" s="42" t="s">
        <v>321</v>
      </c>
      <c r="G112" s="58">
        <v>4800</v>
      </c>
      <c r="H112" s="42"/>
      <c r="I112" s="42"/>
      <c r="J112" s="42"/>
      <c r="K112" s="42"/>
      <c r="L112" s="12" t="s">
        <v>316</v>
      </c>
      <c r="M112" s="42">
        <f>5067.36*100/108</f>
        <v>4691.999999999999</v>
      </c>
    </row>
    <row r="113" spans="1:13" ht="100.5" customHeight="1">
      <c r="A113" s="42"/>
      <c r="B113" s="45" t="s">
        <v>296</v>
      </c>
      <c r="C113" s="67">
        <v>106</v>
      </c>
      <c r="D113" s="49" t="s">
        <v>187</v>
      </c>
      <c r="E113" s="49" t="s">
        <v>187</v>
      </c>
      <c r="F113" s="42" t="s">
        <v>321</v>
      </c>
      <c r="G113" s="58">
        <v>4800</v>
      </c>
      <c r="H113" s="42"/>
      <c r="I113" s="42"/>
      <c r="J113" s="42"/>
      <c r="K113" s="42"/>
      <c r="L113" s="12" t="s">
        <v>316</v>
      </c>
      <c r="M113" s="58">
        <f>1371.17*100/108</f>
        <v>1269.601851851852</v>
      </c>
    </row>
    <row r="114" spans="1:13" ht="38.25">
      <c r="A114" s="42"/>
      <c r="B114" s="45" t="s">
        <v>297</v>
      </c>
      <c r="C114" s="67">
        <v>107</v>
      </c>
      <c r="D114" s="49" t="s">
        <v>189</v>
      </c>
      <c r="E114" s="49" t="s">
        <v>189</v>
      </c>
      <c r="F114" s="42" t="s">
        <v>317</v>
      </c>
      <c r="G114" s="58">
        <v>1050</v>
      </c>
      <c r="H114" s="42"/>
      <c r="I114" s="42"/>
      <c r="J114" s="42"/>
      <c r="K114" s="42"/>
      <c r="L114" s="12" t="s">
        <v>316</v>
      </c>
      <c r="M114" s="58">
        <f>4055.75*100/108</f>
        <v>3755.324074074074</v>
      </c>
    </row>
    <row r="115" spans="1:13" ht="63">
      <c r="A115" s="42"/>
      <c r="B115" s="45" t="s">
        <v>298</v>
      </c>
      <c r="C115" s="67">
        <v>108</v>
      </c>
      <c r="D115" s="49" t="s">
        <v>190</v>
      </c>
      <c r="E115" s="49" t="s">
        <v>190</v>
      </c>
      <c r="F115" s="42" t="s">
        <v>317</v>
      </c>
      <c r="G115" s="58">
        <v>4850</v>
      </c>
      <c r="H115" s="42"/>
      <c r="I115" s="42"/>
      <c r="J115" s="42"/>
      <c r="K115" s="42"/>
      <c r="L115" s="12" t="s">
        <v>316</v>
      </c>
      <c r="M115" s="58">
        <f>3192.56*100/108</f>
        <v>2956.074074074074</v>
      </c>
    </row>
    <row r="116" spans="1:13" ht="63">
      <c r="A116" s="42"/>
      <c r="B116" s="45" t="s">
        <v>299</v>
      </c>
      <c r="C116" s="67">
        <v>109</v>
      </c>
      <c r="D116" s="49" t="s">
        <v>191</v>
      </c>
      <c r="E116" s="49" t="s">
        <v>191</v>
      </c>
      <c r="F116" s="42" t="s">
        <v>317</v>
      </c>
      <c r="G116" s="58">
        <v>450</v>
      </c>
      <c r="H116" s="42"/>
      <c r="I116" s="42"/>
      <c r="J116" s="42"/>
      <c r="K116" s="42"/>
      <c r="L116" s="12" t="s">
        <v>316</v>
      </c>
      <c r="M116" s="58">
        <f>452.71*100/108</f>
        <v>419.1759259259259</v>
      </c>
    </row>
    <row r="117" spans="1:13" ht="65.25" customHeight="1">
      <c r="A117" s="42"/>
      <c r="B117" s="45" t="s">
        <v>300</v>
      </c>
      <c r="C117" s="67">
        <v>110</v>
      </c>
      <c r="D117" s="49" t="s">
        <v>192</v>
      </c>
      <c r="E117" s="49" t="s">
        <v>192</v>
      </c>
      <c r="F117" s="42" t="s">
        <v>317</v>
      </c>
      <c r="G117" s="58">
        <v>800</v>
      </c>
      <c r="H117" s="42"/>
      <c r="I117" s="42"/>
      <c r="J117" s="42"/>
      <c r="K117" s="42"/>
      <c r="L117" s="12" t="s">
        <v>316</v>
      </c>
      <c r="M117" s="58">
        <f>337.82*100/108</f>
        <v>312.7962962962963</v>
      </c>
    </row>
    <row r="118" spans="1:13" ht="72" customHeight="1">
      <c r="A118" s="42"/>
      <c r="B118" s="45" t="s">
        <v>301</v>
      </c>
      <c r="C118" s="67">
        <v>111</v>
      </c>
      <c r="D118" s="49" t="s">
        <v>193</v>
      </c>
      <c r="E118" s="49" t="s">
        <v>193</v>
      </c>
      <c r="F118" s="42" t="s">
        <v>317</v>
      </c>
      <c r="G118" s="58">
        <v>8450</v>
      </c>
      <c r="H118" s="42"/>
      <c r="I118" s="42"/>
      <c r="J118" s="42"/>
      <c r="K118" s="42"/>
      <c r="L118" s="12" t="s">
        <v>316</v>
      </c>
      <c r="M118" s="58">
        <f>3883.11*100/108</f>
        <v>3595.472222222222</v>
      </c>
    </row>
    <row r="119" spans="1:13" ht="38.25">
      <c r="A119" s="42"/>
      <c r="B119" s="45" t="s">
        <v>302</v>
      </c>
      <c r="C119" s="67">
        <v>112</v>
      </c>
      <c r="D119" s="49" t="s">
        <v>194</v>
      </c>
      <c r="E119" s="49" t="s">
        <v>194</v>
      </c>
      <c r="F119" s="42" t="s">
        <v>317</v>
      </c>
      <c r="G119" s="58">
        <v>1600</v>
      </c>
      <c r="H119" s="42"/>
      <c r="I119" s="42"/>
      <c r="J119" s="42"/>
      <c r="K119" s="42"/>
      <c r="L119" s="12" t="s">
        <v>316</v>
      </c>
      <c r="M119" s="58">
        <f>3239.14*100/108</f>
        <v>2999.203703703704</v>
      </c>
    </row>
    <row r="120" spans="1:13" ht="38.25">
      <c r="A120" s="42"/>
      <c r="B120" s="45" t="s">
        <v>303</v>
      </c>
      <c r="C120" s="67">
        <v>113</v>
      </c>
      <c r="D120" s="49" t="s">
        <v>195</v>
      </c>
      <c r="E120" s="49" t="s">
        <v>195</v>
      </c>
      <c r="F120" s="42" t="s">
        <v>317</v>
      </c>
      <c r="G120" s="58">
        <v>1500</v>
      </c>
      <c r="H120" s="42"/>
      <c r="I120" s="42"/>
      <c r="J120" s="42"/>
      <c r="K120" s="42"/>
      <c r="L120" s="12" t="s">
        <v>316</v>
      </c>
      <c r="M120" s="42">
        <f>503.01*100/108</f>
        <v>465.75</v>
      </c>
    </row>
    <row r="121" spans="1:13" ht="47.25">
      <c r="A121" s="42"/>
      <c r="B121" s="45" t="s">
        <v>304</v>
      </c>
      <c r="C121" s="67">
        <v>114</v>
      </c>
      <c r="D121" s="49" t="s">
        <v>196</v>
      </c>
      <c r="E121" s="49" t="s">
        <v>196</v>
      </c>
      <c r="F121" s="42" t="s">
        <v>317</v>
      </c>
      <c r="G121" s="58">
        <v>6760</v>
      </c>
      <c r="H121" s="42"/>
      <c r="I121" s="42"/>
      <c r="J121" s="42"/>
      <c r="K121" s="42"/>
      <c r="L121" s="12" t="s">
        <v>316</v>
      </c>
      <c r="M121" s="58">
        <f>7052.57*100/108</f>
        <v>6530.157407407408</v>
      </c>
    </row>
    <row r="122" spans="1:13" ht="47.25">
      <c r="A122" s="42"/>
      <c r="B122" s="45" t="s">
        <v>305</v>
      </c>
      <c r="C122" s="67">
        <v>115</v>
      </c>
      <c r="D122" s="49" t="s">
        <v>197</v>
      </c>
      <c r="E122" s="49" t="s">
        <v>197</v>
      </c>
      <c r="F122" s="42" t="s">
        <v>317</v>
      </c>
      <c r="G122" s="58">
        <v>13809</v>
      </c>
      <c r="H122" s="42"/>
      <c r="I122" s="42"/>
      <c r="J122" s="42"/>
      <c r="K122" s="42"/>
      <c r="L122" s="12" t="s">
        <v>316</v>
      </c>
      <c r="M122" s="58">
        <f>51795.37*100/108</f>
        <v>47958.67592592593</v>
      </c>
    </row>
    <row r="123" spans="1:13" ht="38.25">
      <c r="A123" s="42"/>
      <c r="B123" s="45" t="s">
        <v>306</v>
      </c>
      <c r="C123" s="67">
        <v>116</v>
      </c>
      <c r="D123" s="49" t="s">
        <v>198</v>
      </c>
      <c r="E123" s="49" t="s">
        <v>198</v>
      </c>
      <c r="F123" s="42" t="s">
        <v>325</v>
      </c>
      <c r="G123" s="58">
        <v>1660</v>
      </c>
      <c r="H123" s="42"/>
      <c r="I123" s="42"/>
      <c r="J123" s="42"/>
      <c r="K123" s="42"/>
      <c r="L123" s="12" t="s">
        <v>316</v>
      </c>
      <c r="M123" s="42">
        <f>6185.16*100/108</f>
        <v>5727</v>
      </c>
    </row>
    <row r="124" spans="1:13" ht="47.25">
      <c r="A124" s="42"/>
      <c r="B124" s="45" t="s">
        <v>307</v>
      </c>
      <c r="C124" s="67">
        <v>117</v>
      </c>
      <c r="D124" s="49" t="s">
        <v>199</v>
      </c>
      <c r="E124" s="49" t="s">
        <v>199</v>
      </c>
      <c r="F124" s="42" t="s">
        <v>317</v>
      </c>
      <c r="G124" s="58">
        <v>70000</v>
      </c>
      <c r="H124" s="42"/>
      <c r="I124" s="42"/>
      <c r="J124" s="42"/>
      <c r="K124" s="42"/>
      <c r="L124" s="12" t="s">
        <v>316</v>
      </c>
      <c r="M124" s="42">
        <f>153883.8*100/108</f>
        <v>142484.99999999997</v>
      </c>
    </row>
    <row r="125" spans="1:13" ht="38.25">
      <c r="A125" s="42"/>
      <c r="B125" s="45" t="s">
        <v>308</v>
      </c>
      <c r="C125" s="67">
        <v>118</v>
      </c>
      <c r="D125" s="49" t="s">
        <v>200</v>
      </c>
      <c r="E125" s="49" t="s">
        <v>200</v>
      </c>
      <c r="F125" s="42" t="s">
        <v>317</v>
      </c>
      <c r="G125" s="58">
        <v>2700</v>
      </c>
      <c r="H125" s="42"/>
      <c r="I125" s="42"/>
      <c r="J125" s="42"/>
      <c r="K125" s="42"/>
      <c r="L125" s="12" t="s">
        <v>316</v>
      </c>
      <c r="M125" s="58">
        <f>48523.7*100/108</f>
        <v>44929.351851851854</v>
      </c>
    </row>
    <row r="126" spans="1:13" ht="38.25">
      <c r="A126" s="42"/>
      <c r="B126" s="45" t="s">
        <v>309</v>
      </c>
      <c r="C126" s="67">
        <v>119</v>
      </c>
      <c r="D126" s="49" t="s">
        <v>201</v>
      </c>
      <c r="E126" s="49" t="s">
        <v>201</v>
      </c>
      <c r="F126" s="42" t="s">
        <v>317</v>
      </c>
      <c r="G126" s="58">
        <v>42</v>
      </c>
      <c r="H126" s="42"/>
      <c r="I126" s="42"/>
      <c r="J126" s="42"/>
      <c r="K126" s="42"/>
      <c r="L126" s="12" t="s">
        <v>316</v>
      </c>
      <c r="M126" s="58">
        <f>101.2*100/108</f>
        <v>93.70370370370371</v>
      </c>
    </row>
    <row r="127" spans="1:13" ht="38.25">
      <c r="A127" s="42"/>
      <c r="B127" s="45" t="s">
        <v>310</v>
      </c>
      <c r="C127" s="67">
        <v>120</v>
      </c>
      <c r="D127" s="49" t="s">
        <v>202</v>
      </c>
      <c r="E127" s="49" t="s">
        <v>202</v>
      </c>
      <c r="F127" s="42" t="s">
        <v>317</v>
      </c>
      <c r="G127" s="58">
        <v>150</v>
      </c>
      <c r="H127" s="42"/>
      <c r="I127" s="42"/>
      <c r="J127" s="42"/>
      <c r="K127" s="42"/>
      <c r="L127" s="12" t="s">
        <v>316</v>
      </c>
      <c r="M127" s="58">
        <f>26.08*100/108</f>
        <v>24.14814814814815</v>
      </c>
    </row>
    <row r="128" spans="1:13" ht="38.25">
      <c r="A128" s="42"/>
      <c r="B128" s="45" t="s">
        <v>311</v>
      </c>
      <c r="C128" s="67">
        <v>121</v>
      </c>
      <c r="D128" s="49" t="s">
        <v>404</v>
      </c>
      <c r="E128" s="49" t="s">
        <v>404</v>
      </c>
      <c r="F128" s="42" t="s">
        <v>326</v>
      </c>
      <c r="G128" s="58">
        <v>7</v>
      </c>
      <c r="H128" s="42"/>
      <c r="I128" s="42"/>
      <c r="J128" s="42"/>
      <c r="K128" s="42"/>
      <c r="L128" s="12" t="s">
        <v>316</v>
      </c>
      <c r="M128" s="42">
        <f>3390.66*100/108</f>
        <v>3139.5</v>
      </c>
    </row>
    <row r="129" spans="1:13" ht="38.25">
      <c r="A129" s="42"/>
      <c r="B129" s="45" t="s">
        <v>312</v>
      </c>
      <c r="C129" s="67">
        <v>122</v>
      </c>
      <c r="D129" s="49" t="s">
        <v>406</v>
      </c>
      <c r="E129" s="49" t="s">
        <v>406</v>
      </c>
      <c r="F129" s="42" t="s">
        <v>317</v>
      </c>
      <c r="G129" s="58">
        <v>800</v>
      </c>
      <c r="H129" s="42"/>
      <c r="I129" s="42"/>
      <c r="J129" s="42"/>
      <c r="K129" s="42"/>
      <c r="L129" s="12" t="s">
        <v>316</v>
      </c>
      <c r="M129" s="42">
        <f>14754.96*100/108</f>
        <v>13662</v>
      </c>
    </row>
    <row r="130" spans="1:13" ht="38.25">
      <c r="A130" s="42"/>
      <c r="B130" s="45" t="s">
        <v>313</v>
      </c>
      <c r="C130" s="67">
        <v>123</v>
      </c>
      <c r="D130" s="49" t="s">
        <v>205</v>
      </c>
      <c r="E130" s="49" t="s">
        <v>205</v>
      </c>
      <c r="F130" s="42" t="s">
        <v>317</v>
      </c>
      <c r="G130" s="58">
        <v>1000</v>
      </c>
      <c r="H130" s="42"/>
      <c r="I130" s="42"/>
      <c r="J130" s="42"/>
      <c r="K130" s="42"/>
      <c r="L130" s="12" t="s">
        <v>316</v>
      </c>
      <c r="M130" s="42">
        <f>12420*100/108</f>
        <v>11500</v>
      </c>
    </row>
    <row r="131" spans="1:13" ht="38.25">
      <c r="A131" s="42"/>
      <c r="B131" s="45" t="s">
        <v>314</v>
      </c>
      <c r="C131" s="67">
        <v>124</v>
      </c>
      <c r="D131" s="49" t="s">
        <v>206</v>
      </c>
      <c r="E131" s="49" t="s">
        <v>206</v>
      </c>
      <c r="F131" s="42" t="s">
        <v>317</v>
      </c>
      <c r="G131" s="58">
        <v>11320</v>
      </c>
      <c r="H131" s="42"/>
      <c r="I131" s="42"/>
      <c r="J131" s="42"/>
      <c r="K131" s="42"/>
      <c r="L131" s="12" t="s">
        <v>316</v>
      </c>
      <c r="M131" s="42">
        <f>35148.6*100/108</f>
        <v>32545</v>
      </c>
    </row>
    <row r="132" spans="1:13" ht="38.25">
      <c r="A132" s="42"/>
      <c r="B132" s="45" t="s">
        <v>315</v>
      </c>
      <c r="C132" s="67">
        <v>125</v>
      </c>
      <c r="D132" s="42" t="s">
        <v>207</v>
      </c>
      <c r="E132" s="49" t="s">
        <v>207</v>
      </c>
      <c r="F132" s="42" t="s">
        <v>317</v>
      </c>
      <c r="G132" s="58">
        <v>6000</v>
      </c>
      <c r="H132" s="42"/>
      <c r="I132" s="42"/>
      <c r="J132" s="42"/>
      <c r="K132" s="42"/>
      <c r="L132" s="12" t="s">
        <v>316</v>
      </c>
      <c r="M132" s="42">
        <f>3129.84*100/108</f>
        <v>2898</v>
      </c>
    </row>
    <row r="133" spans="1:13" s="60" customFormat="1" ht="12.75">
      <c r="A133" s="42"/>
      <c r="B133" s="19"/>
      <c r="C133" s="67"/>
      <c r="D133" s="42" t="s">
        <v>327</v>
      </c>
      <c r="E133" s="49"/>
      <c r="F133" s="42"/>
      <c r="G133" s="58"/>
      <c r="H133" s="42"/>
      <c r="I133" s="42"/>
      <c r="J133" s="42"/>
      <c r="K133" s="42"/>
      <c r="L133" s="12"/>
      <c r="M133" s="42">
        <v>1730265.34</v>
      </c>
    </row>
  </sheetData>
  <autoFilter ref="A6:L133"/>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2" t="s">
        <v>30</v>
      </c>
      <c r="I12" s="82"/>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2022-11-22T11:26:17Z</dcterms:modified>
  <cp:category/>
  <cp:version/>
  <cp:contentType/>
  <cp:contentStatus/>
</cp:coreProperties>
</file>