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2026 proceduri\PROCEDURI 2026\Reagenti 2026\"/>
    </mc:Choice>
  </mc:AlternateContent>
  <bookViews>
    <workbookView xWindow="0" yWindow="0" windowWidth="23040" windowHeight="9075"/>
  </bookViews>
  <sheets>
    <sheet name="Reagenți 2026" sheetId="3" r:id="rId1"/>
  </sheets>
  <calcPr calcId="152511"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6" i="3" l="1"/>
  <c r="R6" i="3"/>
  <c r="M7" i="3"/>
  <c r="M8" i="3"/>
  <c r="M9" i="3"/>
  <c r="M10" i="3"/>
  <c r="M11" i="3"/>
  <c r="M12" i="3"/>
  <c r="M13" i="3"/>
  <c r="M14" i="3"/>
  <c r="M15" i="3"/>
  <c r="M16" i="3"/>
  <c r="M17" i="3"/>
  <c r="M18" i="3"/>
  <c r="M19" i="3"/>
  <c r="O37" i="3" l="1"/>
  <c r="G32" i="3" l="1"/>
  <c r="L37" i="3"/>
  <c r="L36" i="3"/>
  <c r="L35" i="3"/>
  <c r="L34" i="3"/>
  <c r="L33" i="3"/>
  <c r="L32" i="3"/>
  <c r="AA7" i="3"/>
  <c r="G58" i="3"/>
  <c r="K59" i="3"/>
  <c r="K60" i="3"/>
  <c r="K61" i="3"/>
  <c r="K58" i="3"/>
  <c r="G39" i="3"/>
  <c r="L41" i="3"/>
  <c r="L40" i="3"/>
  <c r="L39" i="3"/>
  <c r="T6" i="3"/>
  <c r="M30" i="3"/>
  <c r="M29" i="3"/>
  <c r="M28" i="3"/>
  <c r="P27" i="3"/>
  <c r="M27" i="3"/>
  <c r="R26" i="3"/>
  <c r="P26" i="3"/>
  <c r="M26" i="3"/>
  <c r="M25" i="3"/>
  <c r="M24" i="3"/>
  <c r="M23" i="3"/>
  <c r="M22" i="3"/>
  <c r="M21" i="3"/>
  <c r="M20" i="3"/>
  <c r="G6" i="3" l="1"/>
  <c r="G80" i="3" s="1"/>
</calcChain>
</file>

<file path=xl/sharedStrings.xml><?xml version="1.0" encoding="utf-8"?>
<sst xmlns="http://schemas.openxmlformats.org/spreadsheetml/2006/main" count="267" uniqueCount="184">
  <si>
    <t>Numărul de investigații planificat pentru 2026</t>
  </si>
  <si>
    <t>Bilirubina totală</t>
  </si>
  <si>
    <t>Bilirubina conjugată</t>
  </si>
  <si>
    <t>Proteina în urină, metoda cu pirogalol roșu</t>
  </si>
  <si>
    <t>Proteina C-reactivă</t>
  </si>
  <si>
    <t>Acid Uric, metoda enzimatică</t>
  </si>
  <si>
    <t>Proteina totală, metoda Biuret</t>
  </si>
  <si>
    <t>Glucoza, metoda PAP</t>
  </si>
  <si>
    <t>Glucometrie. (Lot deschis pentru Oferte alternative)</t>
  </si>
  <si>
    <t>Chip-test pentru glucometru manual pentru determinarea glicemiei din sînge capilar</t>
  </si>
  <si>
    <t>1. Program Control Chimie Clinică trimestrial</t>
  </si>
  <si>
    <t>2. Program Control Coagulare trimestrial</t>
  </si>
  <si>
    <t>Fosfataza alcalină</t>
  </si>
  <si>
    <t>Urea UV</t>
  </si>
  <si>
    <t>Amilaza totală</t>
  </si>
  <si>
    <t>gamma-GTP</t>
  </si>
  <si>
    <t>ALAT</t>
  </si>
  <si>
    <t>ASAT</t>
  </si>
  <si>
    <t>LDH</t>
  </si>
  <si>
    <t>Calciu total</t>
  </si>
  <si>
    <t>Colesterol total</t>
  </si>
  <si>
    <t>Fier seric</t>
  </si>
  <si>
    <t>Trigliceride</t>
  </si>
  <si>
    <t>VSH</t>
  </si>
  <si>
    <t>Reticulocite</t>
  </si>
  <si>
    <t>Troponina I Hs (sau T Hs)</t>
  </si>
  <si>
    <t>CK-MB</t>
  </si>
  <si>
    <t>Troponina I (sau T)</t>
  </si>
  <si>
    <t>NT-proBNP</t>
  </si>
  <si>
    <t>Procalcitonina</t>
  </si>
  <si>
    <t>Cistatina C</t>
  </si>
  <si>
    <t>1 set</t>
  </si>
  <si>
    <t>Cell Dyn Emirald 22</t>
  </si>
  <si>
    <t>Activitatea Quick Protrombinei cu INR</t>
  </si>
  <si>
    <t>Set de Reagenți pentru colorarea după Gramm</t>
  </si>
  <si>
    <t>EXIAS E1</t>
  </si>
  <si>
    <t>Ionogramma (K, Na, Cl, Ca ionic)</t>
  </si>
  <si>
    <t>Calprotectin (test rapid calitativ)</t>
  </si>
  <si>
    <t>Calprotectin</t>
  </si>
  <si>
    <t xml:space="preserve">Cerințe specifice pentru kit diagnostic: Calprotectin din mase fecale. Metoda: cromatografie laterală, calitativ. CE. IVD. </t>
  </si>
  <si>
    <t>Anti-HAV IgM (test rapid calitativ)</t>
  </si>
  <si>
    <t xml:space="preserve">Cerințe specifice pentru kit diagnostic: Anti-HAV IgM (test rapid calitativ). Metoda: cromatografie laterală, calitativ. CE. IVD. </t>
  </si>
  <si>
    <t>Echilibru Acido-Bazic Point-of-Care</t>
  </si>
  <si>
    <t>IMSP SPITALUL CLINIC DE RECUPERARE ȘI ÎNGRIJIRI CRONICE</t>
  </si>
  <si>
    <r>
      <rPr>
        <b/>
        <sz val="16"/>
        <rFont val="Times New Roman"/>
        <family val="1"/>
        <charset val="204"/>
      </rPr>
      <t>Program de Control de Calitate Extern, European Internațional.</t>
    </r>
    <r>
      <rPr>
        <sz val="16"/>
        <rFont val="Times New Roman"/>
        <family val="1"/>
        <charset val="204"/>
      </rPr>
      <t xml:space="preserve"> (Lot deschis pentru Oferte alternative)</t>
    </r>
  </si>
  <si>
    <r>
      <rPr>
        <b/>
        <sz val="16"/>
        <rFont val="Times New Roman"/>
        <family val="1"/>
        <charset val="204"/>
      </rPr>
      <t xml:space="preserve">Set de Reagenți pentru colorarea după Gramm. </t>
    </r>
    <r>
      <rPr>
        <sz val="16"/>
        <rFont val="Times New Roman"/>
        <family val="1"/>
        <charset val="204"/>
      </rPr>
      <t>(Lot deschis pentru Oferte alternative)</t>
    </r>
  </si>
  <si>
    <t>Chip-card pentru Echilibru Acido-Bazic Point-of-Care</t>
  </si>
  <si>
    <t>Secția Diagnostica. Serviciu Laborator Clinic.</t>
  </si>
  <si>
    <t>NECESARUL REAGENȚI ȘI CONSUMABILE DE LABORATOR PENTRU 2026</t>
  </si>
  <si>
    <t>APTT cu Calciu Clorid</t>
  </si>
  <si>
    <t>Nr. LOT</t>
  </si>
  <si>
    <t>Denumirea LOTULUI</t>
  </si>
  <si>
    <t>Unitate de măsură</t>
  </si>
  <si>
    <t>Test</t>
  </si>
  <si>
    <t>3. Program Control Urinar trimestrial</t>
  </si>
  <si>
    <t>4. Program Control Hematologic trimestrial</t>
  </si>
  <si>
    <t>Set</t>
  </si>
  <si>
    <t>Buc</t>
  </si>
  <si>
    <t xml:space="preserve">Denumirea mărfurilor achiziționate </t>
  </si>
  <si>
    <t>Colesterol-HDL (cu Calibrator)</t>
  </si>
  <si>
    <t>Colesterol-LDL (cu Calibrator)</t>
  </si>
  <si>
    <t>HbA1c - direct (cu QC și Calibrator)</t>
  </si>
  <si>
    <t>Ferritina (cu QC și Calibrator)</t>
  </si>
  <si>
    <t>Microalbumina (cu QC și Calibrator)</t>
  </si>
  <si>
    <t>Albumina</t>
  </si>
  <si>
    <t>Creatinina Jaffe</t>
  </si>
  <si>
    <t>Urilyser Cell + Urilyzer 100 Pro semiautomat urinar, Analiticon</t>
  </si>
  <si>
    <r>
      <t xml:space="preserve">Hemoleucogramma </t>
    </r>
    <r>
      <rPr>
        <sz val="16"/>
        <rFont val="Times New Roman"/>
        <family val="1"/>
        <charset val="204"/>
      </rPr>
      <t>(CBC+5DIFF)</t>
    </r>
  </si>
  <si>
    <t>teste</t>
  </si>
  <si>
    <t>Hemoleucograma (CBC)</t>
  </si>
  <si>
    <t>HbA1c</t>
  </si>
  <si>
    <t>Markeri Cardiaci (Lot deschis pentru Oferte alternative)</t>
  </si>
  <si>
    <t>Hemoglobina glicozilată (Lot deschis pentru Oferte alternative)</t>
  </si>
  <si>
    <t>Procalcitonina (Lot deschis pentru Oferte alternative)</t>
  </si>
  <si>
    <t>Cistatina C (Lot deschis pentru Oferte alternative)</t>
  </si>
  <si>
    <t>Test cu microchip, conține ferment glicolitic specific - Glucozoxidaza, pentru glucometria sîngelui integral express rapidă. Agentul economic obligator să ofere 4 glucometre compatibile cu chip-teste achiziționate. Certificat de conformitate de la producător. CE. IVD.</t>
  </si>
  <si>
    <t>QC pentru urină Nivel I</t>
  </si>
  <si>
    <t>QC pentru urină Nivel II</t>
  </si>
  <si>
    <t>set</t>
  </si>
  <si>
    <t>test</t>
  </si>
  <si>
    <t>Clostridium diff. (GDH+Toxinele A,B) din mase fecale</t>
  </si>
  <si>
    <t>A verificat lista investigațiilor - Șef secție Diagnostica ______________________ Aliona TORNEA</t>
  </si>
  <si>
    <t>Cerințe tehnice pentru reagenții și consumabilele specifice utilizate în proces de analize</t>
  </si>
  <si>
    <t>Fibrinogen metoda Clauss cu Buffer</t>
  </si>
  <si>
    <t>Coagulometru automat Sysmex seria CA</t>
  </si>
  <si>
    <t>Cerințe specifice pentru kit diagnostic: Sistemul Point-of-Care complet portabil pentru analiza EAB (pH, Oximetri, pO2, pCO2, HCO3-, ionograma, gap-anionic) în baza chip-cardurilor individuale. CE. IVD. Analizator portabil (reader) pentru chip-carduri individuali să se ofere comodat pentru 12 luni din data semnării contractului de comodare.</t>
  </si>
  <si>
    <t>100 teste-chipuri</t>
  </si>
  <si>
    <t>Reagenți</t>
  </si>
  <si>
    <t>Calibratori</t>
  </si>
  <si>
    <t>Control de calitate</t>
  </si>
  <si>
    <t>Rotore de reacție</t>
  </si>
  <si>
    <t>Denumire investigație</t>
  </si>
  <si>
    <t>Nr. Teste</t>
  </si>
  <si>
    <t>Suma totală per seturi (cu TVA)</t>
  </si>
  <si>
    <t>Volum necesar</t>
  </si>
  <si>
    <t>Suma (cu TVA)</t>
  </si>
  <si>
    <t>Bucăți</t>
  </si>
  <si>
    <t xml:space="preserve">Soluții de spălare </t>
  </si>
  <si>
    <r>
      <rPr>
        <b/>
        <sz val="11"/>
        <color theme="1"/>
        <rFont val="Times New Roman"/>
        <family val="1"/>
        <charset val="204"/>
      </rPr>
      <t>Sample Wells</t>
    </r>
    <r>
      <rPr>
        <sz val="11"/>
        <color theme="1"/>
        <rFont val="Times New Roman"/>
        <family val="1"/>
        <charset val="204"/>
      </rPr>
      <t xml:space="preserve"> (cuve pentru probe de pacienți)</t>
    </r>
  </si>
  <si>
    <t xml:space="preserve">Piese-consumabile pentru mentenanțe tehnice </t>
  </si>
  <si>
    <t xml:space="preserve">Lampe  </t>
  </si>
  <si>
    <t>175 mL</t>
  </si>
  <si>
    <t>200 mL</t>
  </si>
  <si>
    <t>Suma totală</t>
  </si>
  <si>
    <t>4 set</t>
  </si>
  <si>
    <t>10 mL + 10 mL</t>
  </si>
  <si>
    <t>6 mL</t>
  </si>
  <si>
    <t>12 mL + 12 mL</t>
  </si>
  <si>
    <t>2 set</t>
  </si>
  <si>
    <t xml:space="preserve">Diluent (550 teste/set) </t>
  </si>
  <si>
    <t>M-6 LH Lyse (5200 teste/set)</t>
  </si>
  <si>
    <t>M-6 LD Lyse (2200 teste/set)</t>
  </si>
  <si>
    <t>M-6 FD Dye (920 teste/set)</t>
  </si>
  <si>
    <t>ESR Solution Reagent (1500 terste/set)</t>
  </si>
  <si>
    <t>Suma totală per seturi (fără TVA)</t>
  </si>
  <si>
    <t>Nr. Seturi de reagenți (set)</t>
  </si>
  <si>
    <t>2+2 set</t>
  </si>
  <si>
    <t xml:space="preserve">Prețul/Lot (fără TVA) </t>
  </si>
  <si>
    <t>SET CONTROL</t>
  </si>
  <si>
    <t>Tromborel S (360 teste/set)</t>
  </si>
  <si>
    <t>CA II</t>
  </si>
  <si>
    <t>CA Clean I</t>
  </si>
  <si>
    <t>1300 mL</t>
  </si>
  <si>
    <t>300 mL</t>
  </si>
  <si>
    <t>500 mL</t>
  </si>
  <si>
    <t>QC I</t>
  </si>
  <si>
    <t>QC II</t>
  </si>
  <si>
    <t>70 mL</t>
  </si>
  <si>
    <t>PT Multical.</t>
  </si>
  <si>
    <t>12 mL</t>
  </si>
  <si>
    <t>Plasma Umana Standard</t>
  </si>
  <si>
    <t>Ci-trol</t>
  </si>
  <si>
    <t>50 mL</t>
  </si>
  <si>
    <t>Cuve 4 mL</t>
  </si>
  <si>
    <t>Thrombin (160 teste/set)</t>
  </si>
  <si>
    <t>APTT (330 teste/set)</t>
  </si>
  <si>
    <t>100 buc.</t>
  </si>
  <si>
    <t>Set mentenanta</t>
  </si>
  <si>
    <t>2 buc</t>
  </si>
  <si>
    <t>20 mL</t>
  </si>
  <si>
    <t>120 lei/buc</t>
  </si>
  <si>
    <t>40 lei/buc</t>
  </si>
  <si>
    <t>45 lei/buc</t>
  </si>
  <si>
    <t>100 lei/buc</t>
  </si>
  <si>
    <t>50 lei/buc</t>
  </si>
  <si>
    <t>75 lei/buc</t>
  </si>
  <si>
    <t>lei/buc</t>
  </si>
  <si>
    <t>Hîrtie termică 100 buc</t>
  </si>
  <si>
    <t>Servicii de mentenanță</t>
  </si>
  <si>
    <t>TOTAL</t>
  </si>
  <si>
    <t>36,36 lei/buc</t>
  </si>
  <si>
    <t>Strip-test pentru Biochimia calitativă a urinei</t>
  </si>
  <si>
    <t>Camera-celulă pentru microscopia sedimentului urinar</t>
  </si>
  <si>
    <t>(1) Certificat de conformitate CE, IVD. (2) Stripuri (biochimie uscată 12 parametri) - pentru 14 000 de analize generale de urini cu microsopia sedimentului și biochimia urinei. (3) Consumabile (camere-celule specifice de la producător - pentru microsopie pe bordul analizatorului) - pentru 14 000 de analize generale de urini cu microsopia sedimentului și biochimia urinei. (4) Hîrtie termică - 100 buc. (5) Mentenanța generală: 2 pentru anul 2026. Costul serviciilor de mentenanță să fie inclus în bugetul estimat pentru lotul dat. (6) Mentenanță periodică, servicii de consiliere, servicii de instruire sau reinstruire, reparație - costul serviciilor să fie inclus în bugetul estimat pentru lotul dat. (7) Intervenția inginerilor-specialiști : (a) Frecvența vizitelor periodice obligatorii pentru servicii de suport tehnic în lucrări corective, reparații, verificări profilactice și reinstruire la necesitate - trimestrial conform programării preventive; (b) Pentru lucrări corective și reparații tip vital/urgent - la necesitate; (c) Intervenția inginerilor pentru mentenanțe periodice sau generale - conform programării preventive sau vital/urgent la necesitate pentru asigurarea continuității permanente a investigațiilor biochimice zilnic; (d) Frecvența vizitelor periodice obligatorii a specialistului în aplicații și metode - trimestrial conform programării preventive.</t>
  </si>
  <si>
    <t xml:space="preserve">Material hematologic integral pentru Program de control extern international de calitate European, trimestrial - 4 ori pe an a cîte 2-3 nivele de raportare pentru: RBC, HGB, HCT, PLT, WBC, Formula leucocitară (opțional). Certificate: CE, IVD. Furnizorul să asigure cu: suportul inginerului sau specialist în metode de hematologie,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6 DIFF: Mindrey BC-760. </t>
  </si>
  <si>
    <t>Set de control pentru Program de control extern international de calitate European, trimestrial - 4 ori pe an a cîte 2-3 nivele de raportare. Certificate: CE, IVD. Furnizorul să asigure cu: suportul inginerului sau specialist în metode microscopie,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automat de Urină Urilyzer 100 Pro, Analyticon.</t>
  </si>
  <si>
    <t>Set de control pentru Program de control extern international de calitate European, trimestrial - 4 ori pe an a cîte 2-3 nivele de raportare pentru: PT după Quick cu INR, Fibrinogen după Clauss, APTT, D-dimeri. Certificate: CE, IVD. Furnizorul să asigure cu: suportul inginerului sau specialist în metode de coagulare,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Analizatoare de coagulare: semiautomat tip închis Sysmex CA 550, 660.</t>
  </si>
  <si>
    <t>Set de control pentru Program de control extern international de calitate European, trimestrial - 4 ori pe an a cîte 2-3 nivele de raportare pentru cel puțin 15 parametri esențiali: Ureea, Creatinina, Proteina totala, Albumina, Acid uric, Bilirubina total/conjugata, Glucoza, ALT (GPT),  AST (GOT), γ-GTP, ALP, Alfa-Amilaza totala, LDH, Fier. Certificate: CE, IVD. Furnizorul să asigure cu: suportul inginerului sau specialist în metode de chimie clinică, ghidare și înregistrare prealabilă pe pagina internațională Web a organizatorului de control de calitate european pentru prezentarea rezultatelor controlului de calitate în mod electronic. Acces la rezultate: prin cabinet individual de pe pagina Web a organizatorului de control european sau e-mail. Analizator automat de chimie clinică: BioSystems A25, A15.</t>
  </si>
  <si>
    <t>CE, IVD. Volumul bugetului să includă obligator cele ce urmează: (1) Seturi de cărtușuri și consumabile echivalente cu 3 000 de măsurări (K, Na, Cl, Ca ionic) - 11 cărtușuri/300 teste; (2) Hîrtie termică 40 buc. inclus în bugetul lotului dat; (3) Suport tehnic al bioinginerului, mentenanța; (4) Schimbarea cărtușurilor pe garanție în caz de defecțiuni și neconformități tehnice.</t>
  </si>
  <si>
    <t>9158,4 lei/buc</t>
  </si>
  <si>
    <t>32 lei/buc</t>
  </si>
  <si>
    <t>Total (fărăTVA )</t>
  </si>
  <si>
    <t>Colesterol-HDL</t>
  </si>
  <si>
    <t>Colesterol-LDL</t>
  </si>
  <si>
    <t>Microalbumina în urină (cu QC și Calibrator)</t>
  </si>
  <si>
    <r>
      <rPr>
        <b/>
        <sz val="18"/>
        <rFont val="Times New Roman"/>
        <family val="1"/>
        <charset val="204"/>
      </rPr>
      <t>Control metrologic:</t>
    </r>
    <r>
      <rPr>
        <sz val="18"/>
        <rFont val="Times New Roman"/>
        <family val="1"/>
        <charset val="204"/>
      </rPr>
      <t xml:space="preserve"> În anul 2026 se solicită organizarea controlului metrologic al echipamentului + Certificat de control metrologic. Organizarea controlului metrologic în laboratorul beneficiarului. Costul serviciilor și materialului de control metrologic să fie inclus în buget estimat pentru lotului dat. </t>
    </r>
    <r>
      <rPr>
        <b/>
        <sz val="18"/>
        <rFont val="Times New Roman"/>
        <family val="1"/>
        <charset val="204"/>
      </rPr>
      <t>Cerințe pentru echipament hematologic automat:  I. Cerințe pentru reagenți, piese consumabile / non-consumabile specifice sistemului analitic de tip închis: (1)</t>
    </r>
    <r>
      <rPr>
        <sz val="18"/>
        <rFont val="Times New Roman"/>
        <family val="1"/>
        <charset val="204"/>
      </rPr>
      <t xml:space="preserve"> Oferta pentru lotul dat obligator să includă următoarele poziții: (a) seturi de reagenți în exces (mai ales pentru poziția ofertei cu setruri de Diluenți) luînd în considerare proceduri de spălări frecvente din contul reagenților conform protocolului intern automat de spălări programate individual de producător, inclusiv în «regim de hibernare»; (b) material hematologic suficient pentru control de calitate zilnic; (c) soluții consumabile de spălare (în exces) pentru asigurarea recomandărilor pentru mentenanțele zilnice de rutină; (d) seturi pentru mentenanțe «non-generale» periodice specifice (tip «spot») dacă va necesitate în caz de defectare nereparabilă și la recomandarea inginerului-expert în suport tehnic și reparația Mindray BC-760, și anume : piese supuse uzurei înalte, sau filtre, sau camere de flow-citometrie (la necesitate în caz de defectare nereparabilă), sau tuburi solitare, sau pompe solitare, sau seringi individuale, sau ace individuale sau oricare alte piese consumabile sau non-consumabile specifice sistemului automat Mindray BC-760, să fie prevăzute și livrate reieșind din necesitate tehnică stringentă (obligatorie, vitală, nereparabilă), costul servicilor inginerului-expert și a pieselor necesare să fie inclus în Bugetul estimat pentru lotul dat; (e) Numărul «kiturilor de mentenanță generală»: unu set obligator (cel de-al doilea - la discreția inginerului specialist în deservirea tehnică a analizatorului hematologic în baza recomandărilor acestuia), costul serviciilor de suport tehnic al inginerului-specialist în Mindray BC-760 și kiturilor să fie inclus în bugetul estimat pentru lotul dat. </t>
    </r>
    <r>
      <rPr>
        <b/>
        <sz val="18"/>
        <rFont val="Times New Roman"/>
        <family val="1"/>
        <charset val="204"/>
      </rPr>
      <t xml:space="preserve">(2) </t>
    </r>
    <r>
      <rPr>
        <sz val="18"/>
        <rFont val="Times New Roman"/>
        <family val="1"/>
        <charset val="204"/>
      </rPr>
      <t>Facturarea și livrarea reagenților să se execute conform codurilor REF-ului împachetărilor de la producător și prețul acestora, dar suplimentar la factură să se anexeze avizul de specificare pentru care număr estimativ de investigații (nr. de teste generale) va fi suficient volumul seturilor livrate, luînd în considerare și exceptînd volumurile consumate pentru proceduri standad de autospălări timp de 9-10 ore de lucru per zi (6 zile lucrătoare/săpt.) și 80-100 analize generale per zi. Fiecare factură să fie însoțiră de Anexă comună sau un Aviz cu privire la: REF seturilor livrate; LOT-ul seturilor livrate; Termenii de valabilitate a seturilor livrate.</t>
    </r>
    <r>
      <rPr>
        <b/>
        <sz val="18"/>
        <rFont val="Times New Roman"/>
        <family val="1"/>
        <charset val="204"/>
      </rPr>
      <t xml:space="preserve"> (3) Control de calitate și material de calibrare: </t>
    </r>
    <r>
      <rPr>
        <sz val="18"/>
        <rFont val="Times New Roman"/>
        <family val="1"/>
        <charset val="204"/>
      </rPr>
      <t xml:space="preserve">Material hematologic suficient pentru control de calitate zilnic. Pentru anul 2026 se solicită - </t>
    </r>
    <r>
      <rPr>
        <b/>
        <sz val="18"/>
        <rFont val="Times New Roman"/>
        <family val="1"/>
        <charset val="204"/>
      </rPr>
      <t>7</t>
    </r>
    <r>
      <rPr>
        <sz val="18"/>
        <rFont val="Times New Roman"/>
        <family val="1"/>
        <charset val="204"/>
      </rPr>
      <t xml:space="preserve"> seturi de QC a cite 3 nivele pentru anul 2026, costul inclus în bugetul estimat pentru lotul dat. Material sintetic de calibrare (dacă este necesar) inclus în bugetul estimat pentru lotul dat. </t>
    </r>
    <r>
      <rPr>
        <b/>
        <sz val="18"/>
        <rFont val="Times New Roman"/>
        <family val="1"/>
        <charset val="204"/>
      </rPr>
      <t xml:space="preserve">II. Cerințe pentru suport tehnic al inginerului-specialist și asigurarea funționalității aparatului pentru anul 2026: </t>
    </r>
    <r>
      <rPr>
        <sz val="18"/>
        <rFont val="Times New Roman"/>
        <family val="1"/>
        <charset val="204"/>
      </rPr>
      <t xml:space="preserve">(1) Ре раrсursul termenului de valabilitate а Contractului de comodare, Furnizorul să asigure servicii de suport tehnic (inclusiv la distanță prin oricare modalitate de consult sau implicare prin IT tehnologii) și oricare tip de mentenanțe (periodice și generale), oferirea serviciilor de suport tehnic prin mobilizarea echipei de ingineri specializați în sistem automat al Mindray BC-760. Costul servicilor tehnice înalt-specializate al inginerului în Mindray BC-760 să fie inclus în bugetul estimat pentru lot dat. (2) Timpul de reacționare, mobilizare și imрliсаrеа inginerului-specialist lа solicitarea de tip «urgent» pentru soluționarea disfuncțiunilor grave а analizatorului în Laboratorul IMSP SCRÎC pentru servicii de rераrаție - maxim 1 zi lucrătoare. Оmitеrеа sau/și reținеrеа sеrviсiilоr de rераrаțiе de tip «vital» sau altor tipuri de sоluționări de tip «urgent» саrе vor opri activitatea Laboratorului pentru asigurarea IMSP cu analize hematologice generale, se va penaliza рrin implicarea serviciului juridic al IMSP SCRÎC. (3) IMSP SCRÎC și specialiștii din cadrul Laboratorului nu poartă răspundere materială pentru oricare tip de defecțiune «internă» de tip non-uzură a aparatului hematologic pe durata Contractului de comodare și Contractului de achiziție de reagenți pentru Mindray BC-760. (4) Intervenția inginerilor-specialiști : (a) Frecvența vizitelor periodice obligatorii pentru servicii de suport tehnic în lucrări corective, reparații, verificări profilactice și reinstruire la necesitate - trimestrial conform programării preventive; (b) Pentru lucrări corective și reparații tip vital/urgent - la necesitate; (c) Intervenția inginerilor pentru mentenanțe periodice sau generale - conform programării preventive sau vital/urgent la necesitate pentru asigurarea continuității permanente a investigațiilor biochimice zilnic. </t>
    </r>
    <r>
      <rPr>
        <b/>
        <sz val="18"/>
        <rFont val="Times New Roman"/>
        <family val="1"/>
        <charset val="204"/>
      </rPr>
      <t>III. Cerințe generale obligatorii pentru reagenți și QC:</t>
    </r>
    <r>
      <rPr>
        <sz val="18"/>
        <rFont val="Times New Roman"/>
        <family val="1"/>
        <charset val="204"/>
      </rPr>
      <t xml:space="preserve"> Certificate de Conformitate și Calitate de la producător, CE, IVD.</t>
    </r>
  </si>
  <si>
    <t>Cuve pentru reacții</t>
  </si>
  <si>
    <t>33000 buc</t>
  </si>
  <si>
    <r>
      <rPr>
        <b/>
        <sz val="18"/>
        <color theme="1"/>
        <rFont val="Times New Roman"/>
        <family val="1"/>
        <charset val="204"/>
      </rPr>
      <t>Cerințe pentru kituri diagnostice pentru Coagulometre automate Sysmex seria CA 660/550:</t>
    </r>
    <r>
      <rPr>
        <sz val="18"/>
        <color theme="1"/>
        <rFont val="Times New Roman"/>
        <family val="1"/>
        <charset val="204"/>
      </rPr>
      <t xml:space="preserve"> Seturi de tromboplastină pentru determinarea: (a) Activității Quick a Protrombinei cu INR - minim 36 seturi, (b) Fibrinogenului Clauss - minim 81 seturi, (c) APTT - minim 18 seturi. Furnizorul obligator să prezinte Certificat propriu-elaborat care declară numărul minim posibil de teste executate dintr-un set luînd în calcul obligator: (1) volumul veridic total (analitic + non-analitic) al reagentului pipetat de către analizator automat pentru unu test; (2) volumul mort al flaconului pentru reagent aplicat pe bordul analizatorului; (3) pierderi în urma aplicării manuale a reagenților (dacă sunt înregistrate de către Furnizor). Volumul mort al fiecărui set (flacon) de reagent - să se considere neaplicabil pentru ulterioarul consum posibil. Cantitatea de teste invalide, nevalidate, pierderi tehnice din cauza erorilor analitice ale analizatorului sau alte neconformități tehnice survenite din oricare altă cauză în afara erorilor user-laborant la analizator, să fie restituite din contul agentului economic. </t>
    </r>
    <r>
      <rPr>
        <b/>
        <sz val="18"/>
        <color theme="1"/>
        <rFont val="Times New Roman"/>
        <family val="1"/>
        <charset val="204"/>
      </rPr>
      <t>Cerințe generale:</t>
    </r>
    <r>
      <rPr>
        <sz val="18"/>
        <color theme="1"/>
        <rFont val="Times New Roman"/>
        <family val="1"/>
        <charset val="204"/>
      </rPr>
      <t xml:space="preserve"> Certificat de Conformitate de la producător. La livrare seturilor de calibratori - Certificat de trasabilitate privind calibratorii și valori de incertitudine. CE. IVD. </t>
    </r>
    <r>
      <rPr>
        <b/>
        <sz val="18"/>
        <color theme="1"/>
        <rFont val="Times New Roman"/>
        <family val="1"/>
        <charset val="204"/>
      </rPr>
      <t>Consumabile specifice:</t>
    </r>
    <r>
      <rPr>
        <sz val="18"/>
        <color theme="1"/>
        <rFont val="Times New Roman"/>
        <family val="1"/>
        <charset val="204"/>
      </rPr>
      <t xml:space="preserve"> cuve de la producător specifice compatibile cu analizatorul oferit comodat, Certificat de Conformitate de la producător, împachetare - bucăți/set, 33 000 buc pentru anul 2026, prețul să fie inclus în bugetul estimat pentru lotul dat. </t>
    </r>
    <r>
      <rPr>
        <b/>
        <sz val="18"/>
        <color theme="1"/>
        <rFont val="Times New Roman"/>
        <family val="1"/>
        <charset val="204"/>
      </rPr>
      <t xml:space="preserve">QC și Calibaratori: </t>
    </r>
    <r>
      <rPr>
        <sz val="18"/>
        <color theme="1"/>
        <rFont val="Times New Roman"/>
        <family val="1"/>
        <charset val="204"/>
      </rPr>
      <t xml:space="preserve">Plasma de control umană - 70 mL pentru fiecare nivel; Calibrator PT  Multicalibrator - 12 mL; Plasma Umana Standard - 20 mL; prețul QC, CAL, Std., să fie inclus în bugetul estimat pentru lotul dat. </t>
    </r>
    <r>
      <rPr>
        <b/>
        <sz val="18"/>
        <color theme="1"/>
        <rFont val="Times New Roman"/>
        <family val="1"/>
        <charset val="204"/>
      </rPr>
      <t>Kituri de mentenanță generală pentru echipamente coagulologice automate Sysmex seria CA</t>
    </r>
    <r>
      <rPr>
        <sz val="18"/>
        <color theme="1"/>
        <rFont val="Times New Roman"/>
        <family val="1"/>
        <charset val="204"/>
      </rPr>
      <t xml:space="preserve"> - 2 kituri pentru anul 2026. Consumabile sau alte piese de mentenanță (lampa, detector, ace, seringi etc.) la necesitate stringentă reieșind din condiții tehnice vitale să fie asigurate din partea agentului economic și incluse în bugetul lotului dat pentru anul 2026. Volumul Soluțiilor de Spălare zilnică și periodică (CA Clean I/II) - în volum suficient pentru anul 2026 (în exces), CA Clean I - minim 4000 mL, CA Clean II - minim 500 mL. Hîrtie termică - 100 buc. Costul tuturor serviciilor de </t>
    </r>
    <r>
      <rPr>
        <b/>
        <sz val="18"/>
        <color theme="1"/>
        <rFont val="Times New Roman"/>
        <family val="1"/>
        <charset val="204"/>
      </rPr>
      <t xml:space="preserve">suport tehnic a specialiștilor pe aplicații, metode și suport tehnic specializat </t>
    </r>
    <r>
      <rPr>
        <sz val="18"/>
        <color theme="1"/>
        <rFont val="Times New Roman"/>
        <family val="1"/>
        <charset val="204"/>
      </rPr>
      <t xml:space="preserve">- să fie inclusă în bugetul estimat pentru lotul dat. </t>
    </r>
    <r>
      <rPr>
        <b/>
        <sz val="18"/>
        <color theme="1"/>
        <rFont val="Times New Roman"/>
        <family val="1"/>
        <charset val="204"/>
      </rPr>
      <t xml:space="preserve"> Intervenția inginerilor-specialiști : </t>
    </r>
    <r>
      <rPr>
        <sz val="18"/>
        <color theme="1"/>
        <rFont val="Times New Roman"/>
        <family val="1"/>
        <charset val="204"/>
      </rPr>
      <t>(a) Frecvența vizitelor periodice obligatorii pentru servicii de suport tehnic în lucrări corective, reparații, verificări profilactice și reinstruire la necesitate - trimestrial conform programării preventive; (b) Pentru lucrări corective și reparații tip vital/urgent - la necesitate; (c) Intervenția inginerilor pentru mentenanțe periodice sau generale - conform programării preventive sau vital/urgent la necesitate pentru asigurarea continuității permanente a investigațiilor biochimice zilnic; (d) Frecvența vizitelor periodice obligatorii a specialistului în aplicații și metode - trimestrial conform programării preventive.</t>
    </r>
  </si>
  <si>
    <r>
      <rPr>
        <b/>
        <sz val="18"/>
        <rFont val="Times New Roman"/>
        <family val="1"/>
        <charset val="204"/>
      </rPr>
      <t>Cerințe specifice pentru kit diagnostic:</t>
    </r>
    <r>
      <rPr>
        <sz val="18"/>
        <rFont val="Times New Roman"/>
        <family val="1"/>
        <charset val="204"/>
      </rPr>
      <t xml:space="preserve"> Determinarea din ser, plasma, sânge integral cu anticoagulant. Metoda: FIA sau imunofluoriscență laterală, test rapid cantitativ. Componența setului: card-teste de unica folosință compatibile cu reader semiautomat oferit. Lipsa calibratorilot lichizi. Curba de calibrare - digitală, individuală lotului, programată în chip sau contact-card. Reader semiautomat să fie instalat și dat în expluatare în baza Procesului verbal de instalare în baza Contractului de comodare pentru 14 luni de exploatare din data semnării contractului de achizitie a reagentilor și consumabilelor. Returnarea readerului - în baza PV de Predare-Primire. Instruirea și suport tehnic inclus în bugetul Ofertei pentru lotul dat. Cerințe generale obligatorii: Certificate de Conformitate de la producător. CE. IVD. Hîrtie termică pentru dispozitiv - 10 buc. Control în minim 2 nivele - 3 seturi.</t>
    </r>
  </si>
  <si>
    <r>
      <rPr>
        <b/>
        <sz val="18"/>
        <rFont val="Times New Roman"/>
        <family val="1"/>
        <charset val="204"/>
      </rPr>
      <t xml:space="preserve">Cerințe specifice pentru kit diagnostic: </t>
    </r>
    <r>
      <rPr>
        <sz val="18"/>
        <rFont val="Times New Roman"/>
        <family val="1"/>
        <charset val="204"/>
      </rPr>
      <t xml:space="preserve">Determinarea din sânge integral cu anticoagulant K3EDTA. </t>
    </r>
    <r>
      <rPr>
        <b/>
        <sz val="18"/>
        <rFont val="Times New Roman"/>
        <family val="1"/>
        <charset val="204"/>
      </rPr>
      <t xml:space="preserve">Metoda: </t>
    </r>
    <r>
      <rPr>
        <sz val="18"/>
        <rFont val="Times New Roman"/>
        <family val="1"/>
        <charset val="204"/>
      </rPr>
      <t>HPLC sau FIA (test rapid cantitativ) sau imunofluoriscență laterală (test rapid cantitativ), sau oricare altă metodă imunolofică specifică cantitativă. Componența setului: card-teste de unica folosință compatibile cu reader semiautomat oferit.  Curba de calibrare - spicifică metodei sau digitală, individuală lotului, programată în chip sau contact-card. Reader semiautomat să fie instalat și dat în expluatare în baza Procesului verbal de instalare în baza Contractului de comodare pentru 14 luni de exploatare din data semnării contractului de achizitie a reagentilor și consumabilelor. Returnarea readerului - în baza PV de Predare-Primire. Instruirea și suport tehnic inclus în bugetul Ofertei pentru lotul dat. Cerințe generale obligatorii: Certificate de Conformitate de la producător. CE. IVD. Hîrtie termică pentru dispozitiv - 10 buc. Control în minim 2 nivele - 4 seturi.</t>
    </r>
  </si>
  <si>
    <r>
      <rPr>
        <b/>
        <sz val="18"/>
        <rFont val="Times New Roman"/>
        <family val="1"/>
        <charset val="204"/>
      </rPr>
      <t xml:space="preserve">Cerințe specifice pentru kit diagnostic: </t>
    </r>
    <r>
      <rPr>
        <sz val="18"/>
        <rFont val="Times New Roman"/>
        <family val="1"/>
        <charset val="204"/>
      </rPr>
      <t>Determinarea din ser, plasma, sânge integral cu anticoagulant. Metoda: FIA sau imunofluoriscență laterală (sau oricare altă metodă imunolofică specifică), test rapid cantitativ. Componența setului: card-teste de unica folosință compatibile cu reader semiautomat oferit. Lipsa calibratorilot lichizi. Curba de calibrare - digitală, individuală lotului, programată în chip sau contact-card. Reader semiautomat să fie instalat și dat în expluatare în baza Procesului verbal de instalare în baza Contractului de comodare pentru 14 luni de exploatare din data semnării contractului de achizitie a reagentilor și consumabilelor. Returnarea readerului - în baza PV de Predare-Primire. Instruirea și suport tehnic inclus în bugetul Ofertei pentru lotul dat. Cerințe generale obligatorii: Certificate de Conformitate de la producător. CE. IVD. Hîrtie termică pentru dispozitiv - 10 buc. Control în minim 2 nivele - 2 seturi.</t>
    </r>
  </si>
  <si>
    <r>
      <rPr>
        <b/>
        <sz val="18"/>
        <rFont val="Times New Roman"/>
        <family val="1"/>
        <charset val="204"/>
      </rPr>
      <t xml:space="preserve">Cerințe specifice pentru kit diagnostic: </t>
    </r>
    <r>
      <rPr>
        <sz val="18"/>
        <rFont val="Times New Roman"/>
        <family val="1"/>
        <charset val="204"/>
      </rPr>
      <t>Determinarea din ser, plasma, sânge integral cu anticoagulant. Metoda: FIA sau imunofluoriscență laterală, test rapid cantitativ. Componența setului: card-teste de unica folosință compatibile cu reader semiautomat oferit. Lipsa calibratorilot lichizi. Curba de calibrare - digitală, individuală lotului, programată în chip sau contact-card. Reader semiautomat să fie instalat și dat în expluatare în baza Procesului verbal de instalare în baza Contractului de comodare pentru 14 luni de exploatare din data semnării contractului de achizitie a reagentilor și consumabilelor. Returnarea readerului - în baza PV de Predare-Primire. Instruirea și suport tehnic inclus în bugetul Ofertei pentru lotul dat. Cerințe generale obligatorii: Certificate de Conformitate de la producător. CE. IVD. Hîrtie termică pentru dispozitiv - 1 buc. Control în minim 2 nivele - 1 set.</t>
    </r>
  </si>
  <si>
    <r>
      <rPr>
        <b/>
        <sz val="18"/>
        <rFont val="Times New Roman"/>
        <family val="1"/>
        <charset val="204"/>
      </rPr>
      <t xml:space="preserve">Cerințe specifice pentru kit diagnostic: </t>
    </r>
    <r>
      <rPr>
        <sz val="18"/>
        <rFont val="Times New Roman"/>
        <family val="1"/>
        <charset val="204"/>
      </rPr>
      <t xml:space="preserve">Clostridium diff. (GDH+Toxinele A,B) din mase fecale Metoda: cromatografie laterală, test rapid calitativ. CE. IVD. </t>
    </r>
  </si>
  <si>
    <t>(1) Diluent 30 litrti - 2625 lei; (2) Cleaner 3 seturi - 5184 lei; (3) Lyse 1 set - 1728; (4) Set de controale 2 set - 4400; (5) Set de mentenanta - 5500 lei; (6) Servicii de mentenanță - 4000</t>
  </si>
  <si>
    <t>CE, IVD. Volumul bugetului să includă obligator cele ce urmează: (1) Volumuri de reagenți echivalenți pentru minim 1500 Hemoleucograme CBC (3 DIFF); (2) Control în 3 nivele - 2 seturi; (3) Set de mentenanță generală la 1 an - 1 set, să fie inclus în bugetul lotului dat. Costul servicilor de inginerie biomedicală, instalarea setului de mentenanță generală și 3 vizite profilactice obligatorii - să fie incluse în bugetul sau oferta pentru lotul dat; (4) Suport tehnic specializat a bioinginerului (profilactică la necesitate stringentă cu eliberarea recomandărilor pentru IMSP), instalarea Kitului de mentenanță generală; (5) Alte piese frecvent înalt-uzabile, pompe, tuburi, flow-citometru, ac, seringi - să fie incluse în bugetul lotului dat, în caz de defecțiune ireparabilă a piesei uzate.</t>
  </si>
  <si>
    <t>Set de reagenți pentru colorare după Gramm. Pentru minim 300 proceduri de colorări. CE. IVD.</t>
  </si>
  <si>
    <t>Biochimie BioSystems A25/A15</t>
  </si>
  <si>
    <t>Hematologie Mindray BC-760</t>
  </si>
  <si>
    <t>Alte consumabile specifice</t>
  </si>
  <si>
    <t>Responsabil pentru estimarea necesităților, cerințe tehnice și bugetul estimativ al Caietului de sarcini _____________Andrei Vilijinschii, med. în lab. cu atrib. de șef serviciu Lab. Clin.</t>
  </si>
  <si>
    <t>Calciu (2000 terste/set)</t>
  </si>
  <si>
    <t>Buffer (1500 terste/set)</t>
  </si>
  <si>
    <r>
      <rPr>
        <b/>
        <sz val="18"/>
        <rFont val="Times New Roman"/>
        <family val="1"/>
        <charset val="204"/>
      </rPr>
      <t xml:space="preserve">Control metrologic: </t>
    </r>
    <r>
      <rPr>
        <sz val="18"/>
        <rFont val="Times New Roman"/>
        <family val="1"/>
        <charset val="204"/>
      </rPr>
      <t xml:space="preserve">În anul 2026 se solicită organizarea controlului metrologic al echipamentului + Certificat de control metrologic. Organizarea controlului metrologic în laboratorul beneficiarului. Costul serviciilor și materialului de control metrologic să fie inclus în buget estimat pentru lotului dat. </t>
    </r>
    <r>
      <rPr>
        <b/>
        <sz val="18"/>
        <rFont val="Times New Roman"/>
        <family val="1"/>
        <charset val="204"/>
      </rPr>
      <t>Cerințe obligatorii.  I. Cerințe pentru reagenți:</t>
    </r>
    <r>
      <rPr>
        <sz val="18"/>
        <rFont val="Times New Roman"/>
        <family val="1"/>
        <charset val="204"/>
      </rPr>
      <t xml:space="preserve"> Reagenți originali sau adaptabili. Stabilitatea setului deschis sau volumului de reagent aplicat la 4-8 ºC pe bordul analizatorului - în mediu nu mai puțin de 6-7 zile. (A) Furnizorul obligator să prezinte Certificat propriu-elaborat care declară numărul minim posibil de teste executate dintr-un set luînd în calcul obligator: (1) volumul veridic total (analitic + non-analitic) al reagentului pipetat de către analizator automat pentru unu test; (2) volumul mort al flaconului pentru reagent aplicat pe bordul analizatorului; (3) pierderi în urma aplicării manuale a reagenților (dacă sunt înregistrate de către Furnizor). Volumul mort al fiecărui set (flacon) de reagent - să se considere neaplicabil pentru ulterioarul consum posibil. (B) Ulterior, livrările să fie însoțite de Certificate de Calitate pentru fiecare Lot Nou de reagenți. (C) Fiecare factură să fie însoțiră de Anexă comună sau un Aviz cu privire la: REF seturilor livrate; LOT seturilor livrate; Termenii de valabilitate seturilor livrate. </t>
    </r>
    <r>
      <rPr>
        <b/>
        <sz val="18"/>
        <rFont val="Times New Roman"/>
        <family val="1"/>
        <charset val="204"/>
      </rPr>
      <t xml:space="preserve"> II.Cerințe pentru Calibratori:</t>
    </r>
    <r>
      <rPr>
        <sz val="18"/>
        <rFont val="Times New Roman"/>
        <family val="1"/>
        <charset val="204"/>
      </rPr>
      <t xml:space="preserve"> Indicatori de trasabilitate - insert pentru fiecare kit de calibratori să conțină (sau să fie anexat la livrare) valorile de incertitudini a componentelor multicalibratorului. Numărul de seturi suficient pentru calibrarea seturilor diagnostice contractate, și anume: (1) Calibrator de tip ”multiconstituient” : componența minimă necesară a setului pentru: urea, creatinina Jaffe, acid uric, proteina tot., albumina, glucoza, bil.tot., bil.conj., ALAT, ASAT, GGTP, ALP, Amilaza, Calciu, LDH, Colesterol, Trigliceride, HDL, LDL, Fier. (2) Calibratori speciali : (a) Calibratori pentru Proteina în urină în număr de seturi reieșind din stabilitatea setului deschis. (b) Pentru Proteina C-reactivă se admite calibrator aparte în volum suficient pentru numărul seturilor diagnostice pentru anul 2026 luînd în considere frecvența de calibrare recomandată de producător, stabilitatea curbei de calibrare în «număr de _ zile» conform declarației producătorului în insertului kitului diagnostic, sau frecvența recomandată de calibrare; necesarul minim pentru anul 2026 - 6 mL de Standard. (c) Calibratori pentru Microalbumina în urină în număr de seturi reieșind din stabilitatea setului deschis. (d) Calibratori pentru Ferritina în număr de seturi reieșind din stabilitatea setului deschis; Costul calibratorirol si QC să fie inclus în bugetul estimat pentru lotul dat. (3) Estimarea volumului Calibratorilor : (a) calibratorul ”multiconstituient” cu posibilitatea de congelare a calibratorului reconstituit în alicvote a cîte 0,5 mL/alicvota; volumul de uz minim de calibrator tip ”multiconstituient” necesar pentru o zi - 0,5 mL de multicalibrator pentru calibrare/recalibrare tuturor metodelor la discreția utilizatorului; volumul total de calibrator ”multiconstituient” necesar pentru anul 2026 - minim 175 mL; (b) Pentru HbA1c - 2 seturi de calibratori pentru anul 2026; (c) Pentru Microalbumina din urină - minim 4 seturi de calibratori pentru anul 2026; (d) Pentru Ferritina - minim 2 seturi de calibratori pentru anul 2026; (e) Pentru Proteina C-reactivă - minim 6 mL. (4) Costul tuturor calibratorilor să fie inclus în bugetul estimat pentru lotul dat. </t>
    </r>
    <r>
      <rPr>
        <b/>
        <sz val="18"/>
        <rFont val="Times New Roman"/>
        <family val="1"/>
        <charset val="204"/>
      </rPr>
      <t>III.Control de calitate intern. Materiale de control:</t>
    </r>
    <r>
      <rPr>
        <sz val="18"/>
        <rFont val="Times New Roman"/>
        <family val="1"/>
        <charset val="204"/>
      </rPr>
      <t xml:space="preserve"> Numărul de seturi suficient pentru QC intern zilnic al seturilor diagnostice contractate, și anume: (1) Material de QC de tip ”multiconstituient” : în minim 2 nivele cu componența necesară a setului pentru executarea contolul seturilor diagnostice pentru: urea, creatinina J., acid uric, proteina tot., albumina, glucoza, bil.tot., bil.conj., ALAT, ASAT, GGTP, ALP, Amilaza, Calciu, LDH, Colesterol, Trigliceride, HDL, LDL, Fier. Seturi de QC multiconstituient cu posibilitatea de congelare a materialului de control reconstituit în alicvote a cîte 0,5 mL/alicvota; volumul de uz minim de material de control intern de tip ”multiconstituient” necesar pentru o zi - 0,5 mL de control reconstituit pentru QC intern zilnic; volumul total necesar pentru anul 2026 - minim 190 mL pentru fiecare nivel de material de control multiconstituient. (2) Material de QC special: (a) Pentru Proteina în urină cu frecvență de aplicare o dată la 5 zile în volum de 0,2-0,3 mL/alicvota, volum minim necesar - 10 mL nivel 1 și 10 mL nivel 2; (b) Pentru Proteina C-reactivă în volum suficient pentru numărul seturilor diagnostice pentru anul 2026 cu frecvență de aplicare o dată la 5 zile (și la necesitate) în volum de 0,2-0,3 mL/alicvota, necesarul minim pentru anul 2026 - 12 mL nivel 1 și 12 mL nivel 2; (c) Pentru HbA1c - 2 seturi; (d) Pentru Ferritina - 2 seturi; (e) Pentru Microalbumina - 4 seturi. (3) Costul tuturor tipuri de material de control să fie inclus în bugetul estimat pentru lotul dat.</t>
    </r>
    <r>
      <rPr>
        <b/>
        <sz val="18"/>
        <rFont val="Times New Roman"/>
        <family val="1"/>
        <charset val="204"/>
      </rPr>
      <t xml:space="preserve"> IV.Alte consumabile specifice sistemului analitic automat A25 (inclusiv pentru A15): </t>
    </r>
    <r>
      <rPr>
        <sz val="18"/>
        <rFont val="Times New Roman"/>
        <family val="1"/>
        <charset val="204"/>
      </rPr>
      <t xml:space="preserve">(1) Soluții de spălare specifice sisteme analitice automate A15 și A25 - să fie estimat în exces din volumul necesar pentru spălările de rutină între pipetările reagenților necompatibili reieșind din necesități tehnice ale aparatului. Necesarul minim pentru 2026: Conc.Washing Solution - minim 100 mL, Conc. System Solution - minim 4000 mL, Washing Solution - minim 3000 mL; (2) Seturi de mentenanță periodică (dacă sunt prevăzute de la producător) - minim 2 (solicitate la necesitate la discreția beneficiarului); Seturi de mentenanță generală - 1 set pentru A15 și 1 set pentru A25 (solicitate la necesitate la discreția beneficiarului); (3) Lampe fotometrice: 6V/10W Halogen Pamps Pack A15 - 1 buc., 12V/20W Halogen Pamps Pack A25 - 1 buc (solicitate la necesitate la discreția beneficiarului); (4) Ace pentru pipetarea reagenților și serului pentru A25/A15 - costul să fie incluse în bugetul lotului dat (solicitate doar la necesitate la discreția beneficiarului în conformitate cu cerințele tehnice a echipamentului A15 și A25); (5) Seringi (și pistoanele acestora cu protecții corespunzătoare) pentru A25/A15; (6) La necesitate - pompe sau alte piese specifice uzate în proces de lucru - să fie oferite în conformitate cu cerințele tehnice a echipamentului A15 și A25; (7) Piese-consumabile: Hydro cilindru pentru A25 (sau A15), Operating hose A25 (sau A15), Think Probe A25 (sau A15), FAN A15 - pentru asigurarea mentenanțelor; (8) Sample Wells pentru seruri de control și calibratori - minim 3000 buc; (9) Rotori de reacție - minim 600 buc.; (10) Costul tuturor consumabilelor specifice sistemului analitic automat A25 (inclusiv pentru A15) și kiturile de mentenanță - să fie incluse în bugetul estimat pentru lotul dat.  </t>
    </r>
    <r>
      <rPr>
        <b/>
        <sz val="18"/>
        <rFont val="Times New Roman"/>
        <family val="1"/>
        <charset val="204"/>
      </rPr>
      <t xml:space="preserve">V.Cerințe tehnice adiționale obligatorii pentru sistem analitic automat A25/A15: </t>
    </r>
    <r>
      <rPr>
        <sz val="18"/>
        <rFont val="Times New Roman"/>
        <family val="1"/>
        <charset val="204"/>
      </rPr>
      <t xml:space="preserve">(1) Adițional se solicită consumabile (seturi de filtre) necesare pentru pentru perioada de activitate de 12-14 luni pentru stația de deionizare aflată în utilizare - Aqualine Water Treatment System; Costul seturilor de filtre și alte accesorii consumabile necesari pentru funcționarea non-stop a mini-stației pentru furnizarea apei deionizate - să fie incluse în bugetul estimat pentru lotul dat; Servicii de suport tehnic și spălarea igienică a stației de deionizare a apei în timpul serviciilor de schimbare a filtrelor să fie efectuate de Ingineri de la Furnizor BioSystems sau de specialist în sisteme de filtrare a apei și instalarea filtrelor.  </t>
    </r>
    <r>
      <rPr>
        <b/>
        <sz val="18"/>
        <rFont val="Times New Roman"/>
        <family val="1"/>
        <charset val="204"/>
      </rPr>
      <t xml:space="preserve">VI. Cerințe generale: </t>
    </r>
    <r>
      <rPr>
        <sz val="18"/>
        <rFont val="Times New Roman"/>
        <family val="1"/>
        <charset val="204"/>
      </rPr>
      <t xml:space="preserve">Certificate de Conformitate/Calitate de la producător pentru reagenți, calibratori, material de control - CE; IVD; Declarație sau Certificat de deținere a achipei de ingineri specializați în deservirea tehnică a echipamentului automat de biochimie A25 și A15. </t>
    </r>
    <r>
      <rPr>
        <b/>
        <sz val="18"/>
        <rFont val="Times New Roman"/>
        <family val="1"/>
        <charset val="204"/>
      </rPr>
      <t>VII. Cerințe pentru suport tehnic al inginerului-specialist și asigurarea funționalității echipamentelor BioSystems A25/A15 pentru anul 2026:</t>
    </r>
    <r>
      <rPr>
        <sz val="18"/>
        <rFont val="Times New Roman"/>
        <family val="1"/>
        <charset val="204"/>
      </rPr>
      <t xml:space="preserve"> (1) Ре раrсursul termenului de valabilitate а Contractului de comodare, ореrаtоrul есоnоmiс să asigure deservirea tehnică și oricare tip de mentenanțe prin mobilizarea inginerului-specialist (sau echipei) pentru echipamente de biochimie; costul tuturor serviciilor să fie inclus în bugetul estimat pentru lotul dat. (2) Timpul de reacționare, mobilizare și imрliсаrеа inginerului-specialist lа solicitarea de tip «urgent» pentru soluționarea disfuncțiunilor grave а analizatorului în Laboratorul IMSP SCRÎC pentru servicii de rераrаție - maxim 1 zi lucrătoare. Оmitеrеа sau/și reținеrеа sеrviсiilоr de rераrаțiе de tip «vital» sau altor tipuri de sоluționări de tip «urgent» саrе vor opri activitatea Laboratorului pentru asigurarea IMSP cu analize hematologice generale, se va penaliza рrin implicarea serviciului juridic al IMSP SCRÎC. (3) IMSP SCRÎC și specialiștii din cadrul Laboratorului nu poartă răspundere materială pentru oricare tip de defecțiune «internă» de tip non-uzură a aparatului pentru biochimie pe durata Contractului de comodare și Contractului de achiziție de reagenți pentru BioSystems A25. (4) Intervenția inginerilor-specialiști : (a) Frecvența vizitelor periodice obligatorii pentru servicii de suport tehnic în lucrări corective, reparații, verificări profilactice și reinstruire la necesitate - trimestrial conform programării preventive; (b) Pentru lucrări corective și reparații tip vital/urgent - la necesitate; (c) Intervenția inginerilor pentru mentenanțe periodice sau generale - conform programării preventive sau vital/urgent la necesitate pentru asigurarea continuității permanente a investigațiilor biochimice zilnic.</t>
    </r>
  </si>
</sst>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10"/>
      <name val="Arial"/>
      <family val="2"/>
    </font>
    <font>
      <b/>
      <sz val="11"/>
      <name val="Times New Roman"/>
      <family val="1"/>
      <charset val="204"/>
    </font>
    <font>
      <b/>
      <sz val="12"/>
      <color theme="1"/>
      <name val="Times New Roman"/>
      <family val="1"/>
      <charset val="204"/>
    </font>
    <font>
      <sz val="11"/>
      <color theme="1"/>
      <name val="Times New Roman"/>
      <family val="1"/>
      <charset val="204"/>
    </font>
    <font>
      <sz val="11"/>
      <name val="Times New Roman"/>
      <family val="1"/>
      <charset val="204"/>
    </font>
    <font>
      <b/>
      <sz val="10"/>
      <name val="Arial"/>
      <family val="2"/>
      <charset val="204"/>
    </font>
    <font>
      <b/>
      <sz val="16"/>
      <name val="Times New Roman"/>
      <family val="1"/>
      <charset val="204"/>
    </font>
    <font>
      <sz val="12"/>
      <name val="Arial"/>
      <family val="2"/>
      <charset val="204"/>
    </font>
    <font>
      <sz val="16"/>
      <name val="Times New Roman"/>
      <family val="1"/>
      <charset val="204"/>
    </font>
    <font>
      <b/>
      <sz val="16"/>
      <color theme="1"/>
      <name val="Times New Roman"/>
      <family val="1"/>
      <charset val="204"/>
    </font>
    <font>
      <b/>
      <sz val="14"/>
      <name val="Times New Roman"/>
      <family val="1"/>
      <charset val="204"/>
    </font>
    <font>
      <b/>
      <sz val="22"/>
      <color theme="1"/>
      <name val="Times New Roman"/>
      <family val="1"/>
      <charset val="204"/>
    </font>
    <font>
      <b/>
      <sz val="22"/>
      <name val="Times New Roman"/>
      <family val="1"/>
      <charset val="204"/>
    </font>
    <font>
      <b/>
      <u/>
      <sz val="22"/>
      <name val="Times New Roman"/>
      <family val="1"/>
      <charset val="204"/>
    </font>
    <font>
      <sz val="10"/>
      <name val="Arial"/>
      <family val="2"/>
      <charset val="204"/>
    </font>
    <font>
      <b/>
      <sz val="11"/>
      <color theme="1"/>
      <name val="Times New Roman"/>
      <family val="1"/>
      <charset val="204"/>
    </font>
    <font>
      <sz val="16"/>
      <name val="Arial"/>
      <family val="2"/>
      <charset val="204"/>
    </font>
    <font>
      <sz val="12"/>
      <name val="Times New Roman"/>
      <family val="1"/>
      <charset val="204"/>
    </font>
    <font>
      <sz val="14"/>
      <name val="Times New Roman"/>
      <family val="1"/>
      <charset val="204"/>
    </font>
    <font>
      <sz val="18"/>
      <name val="Times New Roman"/>
      <family val="1"/>
      <charset val="204"/>
    </font>
    <font>
      <b/>
      <sz val="18"/>
      <name val="Times New Roman"/>
      <family val="1"/>
      <charset val="204"/>
    </font>
    <font>
      <sz val="18"/>
      <color theme="1"/>
      <name val="Times New Roman"/>
      <family val="1"/>
      <charset val="204"/>
    </font>
    <font>
      <b/>
      <sz val="18"/>
      <color theme="1"/>
      <name val="Times New Roman"/>
      <family val="1"/>
      <charset val="204"/>
    </font>
    <font>
      <b/>
      <sz val="16"/>
      <name val="Arial"/>
      <family val="2"/>
      <charset val="204"/>
    </font>
  </fonts>
  <fills count="4">
    <fill>
      <patternFill patternType="none"/>
    </fill>
    <fill>
      <patternFill patternType="gray125"/>
    </fill>
    <fill>
      <patternFill patternType="solid">
        <fgColor theme="6" tint="0.79998168889431442"/>
        <bgColor indexed="64"/>
      </patternFill>
    </fill>
    <fill>
      <patternFill patternType="solid">
        <fgColor theme="0" tint="-0.34998626667073579"/>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0" fontId="1" fillId="0" borderId="0"/>
  </cellStyleXfs>
  <cellXfs count="229">
    <xf numFmtId="0" fontId="0" fillId="0" borderId="0" xfId="0"/>
    <xf numFmtId="0" fontId="4" fillId="0" borderId="0" xfId="0" applyFont="1" applyAlignment="1">
      <alignment wrapText="1"/>
    </xf>
    <xf numFmtId="0" fontId="6" fillId="0" borderId="0" xfId="0" applyFont="1" applyAlignment="1">
      <alignment horizontal="center" vertical="center"/>
    </xf>
    <xf numFmtId="0" fontId="5" fillId="0" borderId="0" xfId="0" applyFont="1" applyFill="1" applyBorder="1" applyAlignment="1">
      <alignment vertical="top"/>
    </xf>
    <xf numFmtId="0" fontId="8" fillId="0" borderId="0" xfId="0" applyFont="1"/>
    <xf numFmtId="0" fontId="2" fillId="0" borderId="0" xfId="0" applyFont="1" applyAlignment="1">
      <alignment horizontal="center" vertical="center"/>
    </xf>
    <xf numFmtId="0" fontId="5" fillId="0" borderId="0" xfId="0" applyFont="1"/>
    <xf numFmtId="0" fontId="5" fillId="0" borderId="0" xfId="0" applyFont="1" applyFill="1" applyBorder="1" applyAlignment="1">
      <alignment horizontal="right" vertical="top"/>
    </xf>
    <xf numFmtId="0" fontId="2" fillId="0" borderId="0" xfId="0" applyFont="1" applyAlignment="1">
      <alignment horizontal="right" vertical="center"/>
    </xf>
    <xf numFmtId="0" fontId="5" fillId="0" borderId="0" xfId="0" applyFont="1" applyAlignment="1">
      <alignment horizontal="right"/>
    </xf>
    <xf numFmtId="3" fontId="10" fillId="0" borderId="7" xfId="0" applyNumberFormat="1"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9" fillId="0" borderId="7" xfId="0" applyFont="1" applyFill="1" applyBorder="1" applyAlignment="1">
      <alignment vertical="top" wrapText="1"/>
    </xf>
    <xf numFmtId="0" fontId="7" fillId="0" borderId="14" xfId="0" applyFont="1" applyFill="1" applyBorder="1" applyAlignment="1">
      <alignment horizontal="center" vertical="center" wrapText="1"/>
    </xf>
    <xf numFmtId="0" fontId="7" fillId="0" borderId="13" xfId="0" applyFont="1" applyFill="1" applyBorder="1" applyAlignment="1">
      <alignment horizontal="center" vertical="center" wrapText="1"/>
    </xf>
    <xf numFmtId="3" fontId="7" fillId="0" borderId="13" xfId="0" applyNumberFormat="1" applyFont="1" applyFill="1" applyBorder="1" applyAlignment="1">
      <alignment horizontal="center" vertical="center" wrapText="1"/>
    </xf>
    <xf numFmtId="3" fontId="7" fillId="0" borderId="15" xfId="0" applyNumberFormat="1" applyFont="1" applyFill="1" applyBorder="1" applyAlignment="1">
      <alignment horizontal="center" vertical="center" wrapText="1"/>
    </xf>
    <xf numFmtId="0" fontId="9" fillId="0" borderId="13" xfId="0" applyFont="1" applyFill="1" applyBorder="1" applyAlignment="1">
      <alignment horizontal="center" vertical="center" wrapText="1"/>
    </xf>
    <xf numFmtId="0" fontId="10" fillId="0" borderId="7" xfId="0" applyFont="1" applyBorder="1" applyAlignment="1">
      <alignment horizontal="left" vertical="top" wrapText="1"/>
    </xf>
    <xf numFmtId="0" fontId="9" fillId="0" borderId="7" xfId="0" applyFont="1" applyFill="1" applyBorder="1" applyAlignment="1">
      <alignment horizontal="center" vertical="center" wrapText="1"/>
    </xf>
    <xf numFmtId="0" fontId="10" fillId="0" borderId="1" xfId="0" applyFont="1" applyBorder="1" applyAlignment="1">
      <alignment horizontal="left" vertical="top" wrapText="1"/>
    </xf>
    <xf numFmtId="0" fontId="10" fillId="0" borderId="10" xfId="0" applyFont="1" applyBorder="1" applyAlignment="1">
      <alignment horizontal="left" vertical="top" wrapText="1"/>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3" fontId="9" fillId="0" borderId="3" xfId="0" applyNumberFormat="1" applyFont="1" applyFill="1" applyBorder="1" applyAlignment="1">
      <alignment horizontal="center" vertical="center" wrapText="1"/>
    </xf>
    <xf numFmtId="3" fontId="7" fillId="0" borderId="3"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9" fillId="0" borderId="1" xfId="0" applyFont="1" applyFill="1" applyBorder="1" applyAlignment="1">
      <alignment vertical="top" wrapText="1"/>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0" xfId="0" applyFont="1" applyFill="1" applyBorder="1" applyAlignment="1">
      <alignment horizontal="center" vertical="center" wrapText="1"/>
    </xf>
    <xf numFmtId="0" fontId="9" fillId="0" borderId="10" xfId="0" applyFont="1" applyFill="1" applyBorder="1" applyAlignment="1">
      <alignment vertical="top" wrapText="1"/>
    </xf>
    <xf numFmtId="0" fontId="11" fillId="0" borderId="7"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3" fontId="11" fillId="0" borderId="7" xfId="0" applyNumberFormat="1" applyFont="1" applyBorder="1" applyAlignment="1">
      <alignment horizontal="center" vertical="center"/>
    </xf>
    <xf numFmtId="3" fontId="11" fillId="0" borderId="1" xfId="0" applyNumberFormat="1" applyFont="1" applyBorder="1" applyAlignment="1">
      <alignment horizontal="center" vertical="center"/>
    </xf>
    <xf numFmtId="0" fontId="7" fillId="0" borderId="3" xfId="0" applyFont="1" applyFill="1" applyBorder="1" applyAlignment="1">
      <alignment horizontal="center" vertical="center" wrapText="1"/>
    </xf>
    <xf numFmtId="0" fontId="7" fillId="0" borderId="8" xfId="0" applyFont="1" applyFill="1" applyBorder="1" applyAlignment="1">
      <alignment horizontal="center" vertical="center" wrapText="1"/>
    </xf>
    <xf numFmtId="3" fontId="7" fillId="0" borderId="9"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10" fillId="0" borderId="1" xfId="0" applyFont="1" applyBorder="1" applyAlignment="1">
      <alignment horizontal="center" vertical="center" wrapText="1"/>
    </xf>
    <xf numFmtId="3" fontId="10" fillId="0" borderId="1" xfId="0" applyNumberFormat="1"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3" fontId="10" fillId="0" borderId="10" xfId="0" applyNumberFormat="1" applyFont="1" applyBorder="1" applyAlignment="1">
      <alignment horizontal="center" vertical="center" wrapText="1"/>
    </xf>
    <xf numFmtId="0" fontId="3" fillId="0" borderId="17"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18" xfId="0" applyFont="1" applyBorder="1" applyAlignment="1">
      <alignment horizontal="center" vertical="center" wrapText="1"/>
    </xf>
    <xf numFmtId="0" fontId="11" fillId="0" borderId="10" xfId="0" applyFont="1" applyBorder="1" applyAlignment="1">
      <alignment horizontal="left" vertical="center" wrapText="1"/>
    </xf>
    <xf numFmtId="3" fontId="11" fillId="0" borderId="10" xfId="0" applyNumberFormat="1" applyFont="1" applyBorder="1" applyAlignment="1">
      <alignment horizontal="center" vertical="center"/>
    </xf>
    <xf numFmtId="3" fontId="7" fillId="0" borderId="16" xfId="0" applyNumberFormat="1" applyFont="1" applyFill="1" applyBorder="1" applyAlignment="1">
      <alignment horizontal="center" vertical="center"/>
    </xf>
    <xf numFmtId="0" fontId="12" fillId="0" borderId="38" xfId="0" applyFont="1" applyBorder="1" applyAlignment="1">
      <alignment horizontal="center" vertical="center" wrapText="1"/>
    </xf>
    <xf numFmtId="3" fontId="7" fillId="0" borderId="1" xfId="0" applyNumberFormat="1" applyFont="1" applyBorder="1" applyAlignment="1">
      <alignment horizontal="center" vertical="center" wrapText="1"/>
    </xf>
    <xf numFmtId="3" fontId="7" fillId="0" borderId="1" xfId="0" applyNumberFormat="1" applyFont="1" applyBorder="1" applyAlignment="1">
      <alignment horizontal="center" vertical="center"/>
    </xf>
    <xf numFmtId="0" fontId="7" fillId="0" borderId="10" xfId="0" applyFont="1" applyBorder="1" applyAlignment="1">
      <alignment horizontal="center" vertical="center" wrapText="1"/>
    </xf>
    <xf numFmtId="3" fontId="7" fillId="0" borderId="10" xfId="0" applyNumberFormat="1" applyFont="1" applyBorder="1" applyAlignment="1">
      <alignment horizontal="center" vertical="center"/>
    </xf>
    <xf numFmtId="3" fontId="7" fillId="0" borderId="10" xfId="0" applyNumberFormat="1" applyFont="1" applyBorder="1" applyAlignment="1">
      <alignment horizontal="center" vertical="center" wrapText="1"/>
    </xf>
    <xf numFmtId="3" fontId="7" fillId="0" borderId="7"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wrapText="1"/>
    </xf>
    <xf numFmtId="3" fontId="7" fillId="0" borderId="2" xfId="0" applyNumberFormat="1" applyFont="1" applyFill="1" applyBorder="1" applyAlignment="1">
      <alignment horizontal="center" vertical="center" wrapText="1"/>
    </xf>
    <xf numFmtId="3" fontId="7" fillId="0" borderId="10" xfId="0" applyNumberFormat="1" applyFont="1" applyFill="1" applyBorder="1" applyAlignment="1">
      <alignment horizontal="center" vertical="center" wrapText="1"/>
    </xf>
    <xf numFmtId="0" fontId="3" fillId="0" borderId="0" xfId="0" applyFont="1" applyFill="1" applyBorder="1" applyAlignment="1">
      <alignment horizont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1" fillId="0" borderId="4" xfId="0" applyFont="1" applyBorder="1" applyAlignment="1">
      <alignment horizontal="left" vertical="center" wrapText="1"/>
    </xf>
    <xf numFmtId="3" fontId="11" fillId="0" borderId="4" xfId="0" applyNumberFormat="1" applyFont="1"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6" fillId="0" borderId="0" xfId="0" applyFont="1" applyAlignment="1">
      <alignment horizontal="center" vertical="center" wrapText="1"/>
    </xf>
    <xf numFmtId="3" fontId="6" fillId="0" borderId="0" xfId="0" applyNumberFormat="1" applyFont="1" applyAlignment="1">
      <alignment horizontal="center" vertical="center" wrapText="1"/>
    </xf>
    <xf numFmtId="16" fontId="15" fillId="0" borderId="1" xfId="0" applyNumberFormat="1" applyFont="1" applyBorder="1" applyAlignment="1">
      <alignment horizontal="center" vertical="center" wrapText="1"/>
    </xf>
    <xf numFmtId="0" fontId="5" fillId="0" borderId="0" xfId="0" applyFont="1" applyFill="1" applyBorder="1" applyAlignment="1">
      <alignment vertical="top" wrapText="1"/>
    </xf>
    <xf numFmtId="0" fontId="0" fillId="0" borderId="0" xfId="0" applyAlignment="1">
      <alignment wrapText="1"/>
    </xf>
    <xf numFmtId="0" fontId="9"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0" xfId="0" applyFont="1" applyAlignment="1">
      <alignment horizontal="center" vertical="center" wrapText="1"/>
    </xf>
    <xf numFmtId="0" fontId="0" fillId="0" borderId="0" xfId="0" applyAlignment="1">
      <alignment horizontal="center" vertical="center" wrapText="1"/>
    </xf>
    <xf numFmtId="3" fontId="7" fillId="0" borderId="20" xfId="0" applyNumberFormat="1" applyFont="1" applyFill="1" applyBorder="1" applyAlignment="1">
      <alignment horizontal="center" vertical="center"/>
    </xf>
    <xf numFmtId="0" fontId="0" fillId="0" borderId="4" xfId="0" quotePrefix="1" applyBorder="1" applyAlignment="1">
      <alignment horizontal="center" vertical="center"/>
    </xf>
    <xf numFmtId="10" fontId="0" fillId="0" borderId="0" xfId="0" applyNumberFormat="1"/>
    <xf numFmtId="0" fontId="19"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vertical="top"/>
    </xf>
    <xf numFmtId="0" fontId="19" fillId="0" borderId="1" xfId="0" applyFont="1" applyFill="1" applyBorder="1" applyAlignment="1">
      <alignment horizontal="center" vertical="center"/>
    </xf>
    <xf numFmtId="0" fontId="5" fillId="0" borderId="1" xfId="0" applyFont="1" applyFill="1" applyBorder="1" applyAlignment="1">
      <alignment vertical="top" wrapText="1"/>
    </xf>
    <xf numFmtId="0" fontId="18" fillId="0" borderId="0" xfId="0" applyFont="1" applyFill="1" applyBorder="1" applyAlignment="1">
      <alignment vertical="top" wrapText="1"/>
    </xf>
    <xf numFmtId="3" fontId="7" fillId="0" borderId="15" xfId="0" applyNumberFormat="1" applyFont="1" applyFill="1" applyBorder="1" applyAlignment="1">
      <alignment horizontal="center" vertical="center"/>
    </xf>
    <xf numFmtId="0" fontId="5" fillId="0" borderId="21" xfId="0" applyFont="1" applyFill="1" applyBorder="1" applyAlignment="1">
      <alignment vertical="top"/>
    </xf>
    <xf numFmtId="0" fontId="5" fillId="0" borderId="7" xfId="0" applyFont="1" applyFill="1" applyBorder="1" applyAlignment="1">
      <alignment vertical="top"/>
    </xf>
    <xf numFmtId="0" fontId="5" fillId="0" borderId="20" xfId="0" applyFont="1" applyFill="1" applyBorder="1" applyAlignment="1">
      <alignment vertical="top"/>
    </xf>
    <xf numFmtId="0" fontId="5" fillId="0" borderId="29" xfId="0" applyFont="1" applyFill="1" applyBorder="1" applyAlignment="1">
      <alignment vertical="top" wrapText="1"/>
    </xf>
    <xf numFmtId="0" fontId="5" fillId="0" borderId="30" xfId="0" applyFont="1" applyFill="1" applyBorder="1" applyAlignment="1">
      <alignment vertical="top"/>
    </xf>
    <xf numFmtId="0" fontId="5" fillId="0" borderId="31" xfId="0" applyFont="1" applyFill="1" applyBorder="1" applyAlignment="1">
      <alignment vertical="top" wrapText="1"/>
    </xf>
    <xf numFmtId="0" fontId="5" fillId="0" borderId="10" xfId="0" applyFont="1" applyFill="1" applyBorder="1" applyAlignment="1">
      <alignment vertical="top"/>
    </xf>
    <xf numFmtId="0" fontId="5" fillId="0" borderId="32" xfId="0" applyFont="1" applyFill="1" applyBorder="1" applyAlignment="1">
      <alignment vertical="top"/>
    </xf>
    <xf numFmtId="0" fontId="5" fillId="0" borderId="43" xfId="0" applyFont="1" applyFill="1" applyBorder="1" applyAlignment="1">
      <alignment vertical="top"/>
    </xf>
    <xf numFmtId="0" fontId="5" fillId="0" borderId="44" xfId="0" applyFont="1" applyFill="1" applyBorder="1" applyAlignment="1">
      <alignment vertical="top"/>
    </xf>
    <xf numFmtId="0" fontId="5" fillId="0" borderId="45" xfId="0" applyFont="1" applyFill="1" applyBorder="1" applyAlignment="1">
      <alignment vertical="top"/>
    </xf>
    <xf numFmtId="0" fontId="5" fillId="0" borderId="31" xfId="0" applyFont="1" applyFill="1" applyBorder="1" applyAlignment="1">
      <alignment vertical="top"/>
    </xf>
    <xf numFmtId="0" fontId="5" fillId="0" borderId="29" xfId="0" applyFont="1" applyFill="1" applyBorder="1" applyAlignment="1">
      <alignment vertical="top"/>
    </xf>
    <xf numFmtId="0" fontId="20" fillId="0" borderId="3" xfId="0" applyFont="1" applyFill="1" applyBorder="1" applyAlignment="1">
      <alignment horizontal="center" vertical="top" wrapText="1"/>
    </xf>
    <xf numFmtId="0" fontId="20" fillId="0" borderId="7" xfId="0" applyFont="1" applyFill="1" applyBorder="1" applyAlignment="1">
      <alignment vertical="top" wrapText="1"/>
    </xf>
    <xf numFmtId="0" fontId="20" fillId="0" borderId="13" xfId="0" applyFont="1" applyFill="1" applyBorder="1" applyAlignment="1">
      <alignment vertical="top" wrapText="1"/>
    </xf>
    <xf numFmtId="0" fontId="20" fillId="0" borderId="3" xfId="0" applyFont="1" applyFill="1" applyBorder="1" applyAlignment="1">
      <alignment vertical="top" wrapText="1"/>
    </xf>
    <xf numFmtId="0" fontId="20" fillId="0" borderId="1" xfId="0" applyFont="1" applyFill="1" applyBorder="1" applyAlignment="1">
      <alignment horizontal="left" vertical="top" wrapText="1"/>
    </xf>
    <xf numFmtId="0" fontId="4" fillId="0" borderId="1" xfId="0" applyFont="1" applyBorder="1" applyAlignment="1">
      <alignment wrapText="1"/>
    </xf>
    <xf numFmtId="0" fontId="0" fillId="0" borderId="1" xfId="0" applyFill="1" applyBorder="1" applyAlignment="1">
      <alignment horizontal="center" vertical="center"/>
    </xf>
    <xf numFmtId="0" fontId="15" fillId="0" borderId="0" xfId="0" applyFont="1" applyBorder="1" applyAlignment="1">
      <alignment horizontal="center" vertical="center"/>
    </xf>
    <xf numFmtId="0" fontId="0" fillId="0" borderId="0" xfId="0" applyBorder="1" applyAlignment="1">
      <alignment horizontal="center" vertical="center"/>
    </xf>
    <xf numFmtId="0" fontId="24" fillId="0" borderId="1" xfId="0" applyFont="1" applyBorder="1" applyAlignment="1">
      <alignment horizontal="center" vertical="center" wrapText="1"/>
    </xf>
    <xf numFmtId="3" fontId="24" fillId="0" borderId="1"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3" fontId="7" fillId="0" borderId="6" xfId="0" applyNumberFormat="1" applyFont="1" applyBorder="1" applyAlignment="1">
      <alignment horizontal="center" vertical="center" wrapText="1"/>
    </xf>
    <xf numFmtId="3" fontId="7" fillId="0" borderId="3"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3" fontId="7" fillId="0" borderId="20" xfId="0" applyNumberFormat="1" applyFont="1" applyFill="1" applyBorder="1" applyAlignment="1">
      <alignment horizontal="center" vertical="center" wrapText="1"/>
    </xf>
    <xf numFmtId="3" fontId="7" fillId="0" borderId="30" xfId="0" applyNumberFormat="1" applyFont="1" applyFill="1" applyBorder="1" applyAlignment="1">
      <alignment horizontal="center" vertical="center" wrapText="1"/>
    </xf>
    <xf numFmtId="3" fontId="7" fillId="0" borderId="23" xfId="0" applyNumberFormat="1" applyFont="1" applyFill="1" applyBorder="1" applyAlignment="1">
      <alignment horizontal="center" vertical="center" wrapText="1"/>
    </xf>
    <xf numFmtId="3" fontId="7" fillId="0" borderId="32" xfId="0" applyNumberFormat="1" applyFont="1" applyFill="1" applyBorder="1" applyAlignment="1">
      <alignment horizontal="center" vertical="center" wrapText="1"/>
    </xf>
    <xf numFmtId="0" fontId="13" fillId="0" borderId="0" xfId="0" applyFont="1" applyAlignment="1">
      <alignment horizontal="left" vertical="top"/>
    </xf>
    <xf numFmtId="0" fontId="9" fillId="3" borderId="24" xfId="0" applyFont="1" applyFill="1" applyBorder="1" applyAlignment="1">
      <alignment horizontal="center" vertical="top"/>
    </xf>
    <xf numFmtId="0" fontId="9" fillId="3" borderId="25" xfId="0" applyFont="1" applyFill="1" applyBorder="1" applyAlignment="1">
      <alignment horizontal="center" vertical="top"/>
    </xf>
    <xf numFmtId="0" fontId="9" fillId="3" borderId="26" xfId="0" applyFont="1" applyFill="1" applyBorder="1" applyAlignment="1">
      <alignment horizontal="center" vertical="top"/>
    </xf>
    <xf numFmtId="0" fontId="20" fillId="0" borderId="6" xfId="0" applyFont="1" applyFill="1" applyBorder="1" applyAlignment="1">
      <alignment horizontal="left" vertical="top" wrapText="1"/>
    </xf>
    <xf numFmtId="0" fontId="20" fillId="0" borderId="3" xfId="0" applyFont="1" applyFill="1" applyBorder="1" applyAlignment="1">
      <alignment horizontal="left" vertical="top" wrapText="1"/>
    </xf>
    <xf numFmtId="0" fontId="7" fillId="0" borderId="5"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20" fillId="0" borderId="6" xfId="0" applyFont="1" applyFill="1" applyBorder="1" applyAlignment="1">
      <alignment horizontal="center" vertical="top" wrapText="1"/>
    </xf>
    <xf numFmtId="0" fontId="20" fillId="0" borderId="3" xfId="0" applyFont="1" applyFill="1" applyBorder="1" applyAlignment="1">
      <alignment horizontal="center" vertical="top" wrapText="1"/>
    </xf>
    <xf numFmtId="0" fontId="20" fillId="0" borderId="36" xfId="0" applyFont="1" applyFill="1" applyBorder="1" applyAlignment="1">
      <alignment horizontal="center" vertical="top" wrapText="1"/>
    </xf>
    <xf numFmtId="0" fontId="7" fillId="0" borderId="21" xfId="0" applyFont="1" applyFill="1" applyBorder="1" applyAlignment="1">
      <alignment horizontal="center" vertical="center" wrapText="1"/>
    </xf>
    <xf numFmtId="0" fontId="7" fillId="0" borderId="29"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9" fillId="3" borderId="17" xfId="0" applyFont="1" applyFill="1" applyBorder="1" applyAlignment="1">
      <alignment horizontal="center" vertical="top"/>
    </xf>
    <xf numFmtId="0" fontId="9" fillId="3" borderId="18" xfId="0" applyFont="1" applyFill="1" applyBorder="1" applyAlignment="1">
      <alignment horizontal="center" vertical="top"/>
    </xf>
    <xf numFmtId="0" fontId="9" fillId="3" borderId="19" xfId="0" applyFont="1" applyFill="1" applyBorder="1" applyAlignment="1">
      <alignment horizontal="center" vertical="top"/>
    </xf>
    <xf numFmtId="0" fontId="13" fillId="0" borderId="0" xfId="0" applyFont="1" applyAlignment="1">
      <alignment horizontal="center" vertical="center"/>
    </xf>
    <xf numFmtId="0" fontId="13" fillId="0" borderId="27" xfId="0" applyFont="1" applyBorder="1" applyAlignment="1">
      <alignment horizontal="center" vertical="center"/>
    </xf>
    <xf numFmtId="0" fontId="9" fillId="3" borderId="34" xfId="0" applyFont="1" applyFill="1" applyBorder="1" applyAlignment="1">
      <alignment horizontal="center" vertical="top"/>
    </xf>
    <xf numFmtId="0" fontId="9" fillId="3" borderId="0" xfId="0" applyFont="1" applyFill="1" applyBorder="1" applyAlignment="1">
      <alignment horizontal="center" vertical="top"/>
    </xf>
    <xf numFmtId="0" fontId="9" fillId="3" borderId="37" xfId="0" applyFont="1" applyFill="1" applyBorder="1" applyAlignment="1">
      <alignment horizontal="center" vertical="top"/>
    </xf>
    <xf numFmtId="0" fontId="9" fillId="3" borderId="11" xfId="0" applyFont="1" applyFill="1" applyBorder="1" applyAlignment="1">
      <alignment horizontal="center" vertical="top"/>
    </xf>
    <xf numFmtId="0" fontId="9" fillId="3" borderId="12" xfId="0" applyFont="1" applyFill="1" applyBorder="1" applyAlignment="1">
      <alignment horizontal="center" vertical="top"/>
    </xf>
    <xf numFmtId="0" fontId="9" fillId="3" borderId="16" xfId="0" applyFont="1" applyFill="1" applyBorder="1" applyAlignment="1">
      <alignment horizontal="center" vertical="top"/>
    </xf>
    <xf numFmtId="0" fontId="7" fillId="0" borderId="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7" xfId="0" applyFont="1" applyBorder="1" applyAlignment="1">
      <alignment horizontal="center" vertical="top" wrapText="1"/>
    </xf>
    <xf numFmtId="0" fontId="7" fillId="0" borderId="1" xfId="0" applyFont="1" applyBorder="1" applyAlignment="1">
      <alignment horizontal="center" vertical="top" wrapText="1"/>
    </xf>
    <xf numFmtId="0" fontId="7" fillId="0" borderId="10" xfId="0" applyFont="1" applyBorder="1" applyAlignment="1">
      <alignment horizontal="center" vertical="top" wrapText="1"/>
    </xf>
    <xf numFmtId="0" fontId="7" fillId="0" borderId="21" xfId="0" applyFont="1" applyBorder="1" applyAlignment="1">
      <alignment horizontal="center" vertical="top"/>
    </xf>
    <xf numFmtId="0" fontId="7" fillId="0" borderId="29" xfId="0" applyFont="1" applyBorder="1" applyAlignment="1">
      <alignment horizontal="center" vertical="top"/>
    </xf>
    <xf numFmtId="0" fontId="7" fillId="0" borderId="31" xfId="0" applyFont="1" applyBorder="1" applyAlignment="1">
      <alignment horizontal="center" vertical="top"/>
    </xf>
    <xf numFmtId="3" fontId="7" fillId="0" borderId="39" xfId="0" applyNumberFormat="1" applyFont="1" applyFill="1" applyBorder="1" applyAlignment="1">
      <alignment horizontal="center" vertical="center"/>
    </xf>
    <xf numFmtId="3" fontId="7" fillId="0" borderId="9" xfId="0" applyNumberFormat="1" applyFont="1" applyFill="1" applyBorder="1" applyAlignment="1">
      <alignment horizontal="center" vertical="center"/>
    </xf>
    <xf numFmtId="3" fontId="7" fillId="0" borderId="40" xfId="0" applyNumberFormat="1" applyFont="1" applyFill="1" applyBorder="1" applyAlignment="1">
      <alignment horizontal="center" vertical="center"/>
    </xf>
    <xf numFmtId="0" fontId="7" fillId="3" borderId="34" xfId="0" applyFont="1" applyFill="1" applyBorder="1" applyAlignment="1">
      <alignment horizontal="center" vertical="center"/>
    </xf>
    <xf numFmtId="0" fontId="7" fillId="3" borderId="0" xfId="0" applyFont="1" applyFill="1" applyBorder="1" applyAlignment="1">
      <alignment horizontal="center" vertical="center"/>
    </xf>
    <xf numFmtId="0" fontId="7" fillId="3" borderId="37" xfId="0" applyFont="1" applyFill="1" applyBorder="1" applyAlignment="1">
      <alignment horizontal="center" vertical="center"/>
    </xf>
    <xf numFmtId="0" fontId="20" fillId="0" borderId="7" xfId="0" applyFont="1" applyBorder="1" applyAlignment="1">
      <alignment horizontal="left" vertical="top" wrapText="1"/>
    </xf>
    <xf numFmtId="0" fontId="20" fillId="0" borderId="1" xfId="0" applyFont="1" applyBorder="1" applyAlignment="1">
      <alignment horizontal="left" vertical="top" wrapText="1"/>
    </xf>
    <xf numFmtId="0" fontId="20" fillId="0" borderId="10" xfId="0" applyFont="1" applyBorder="1" applyAlignment="1">
      <alignment horizontal="left" vertical="top" wrapText="1"/>
    </xf>
    <xf numFmtId="3" fontId="7" fillId="0" borderId="20" xfId="0" applyNumberFormat="1" applyFont="1" applyBorder="1" applyAlignment="1">
      <alignment horizontal="center" vertical="center"/>
    </xf>
    <xf numFmtId="0" fontId="7" fillId="0" borderId="30" xfId="0" applyFont="1" applyBorder="1" applyAlignment="1">
      <alignment horizontal="center" vertical="center"/>
    </xf>
    <xf numFmtId="0" fontId="7" fillId="0" borderId="32" xfId="0" applyFont="1" applyBorder="1" applyAlignment="1">
      <alignment horizontal="center" vertical="center"/>
    </xf>
    <xf numFmtId="3" fontId="7" fillId="0" borderId="42" xfId="0" applyNumberFormat="1" applyFont="1" applyBorder="1" applyAlignment="1">
      <alignment horizontal="center" vertical="center"/>
    </xf>
    <xf numFmtId="3" fontId="7" fillId="0" borderId="30" xfId="0" applyNumberFormat="1" applyFont="1" applyBorder="1" applyAlignment="1">
      <alignment horizontal="center" vertical="center"/>
    </xf>
    <xf numFmtId="3" fontId="7" fillId="0" borderId="32" xfId="0" applyNumberFormat="1" applyFont="1" applyBorder="1" applyAlignment="1">
      <alignment horizontal="center" vertical="center"/>
    </xf>
    <xf numFmtId="0" fontId="14" fillId="0" borderId="0" xfId="0" applyFont="1" applyAlignment="1">
      <alignment horizontal="center" vertical="center"/>
    </xf>
    <xf numFmtId="0" fontId="3" fillId="2" borderId="28" xfId="0" applyFont="1" applyFill="1" applyBorder="1" applyAlignment="1">
      <alignment horizontal="center" wrapText="1"/>
    </xf>
    <xf numFmtId="0" fontId="3" fillId="2" borderId="33" xfId="0" applyFont="1" applyFill="1" applyBorder="1" applyAlignment="1">
      <alignment horizontal="center" wrapText="1"/>
    </xf>
    <xf numFmtId="0" fontId="3" fillId="2" borderId="22" xfId="0" applyFont="1" applyFill="1" applyBorder="1" applyAlignment="1">
      <alignment horizontal="center" wrapText="1"/>
    </xf>
    <xf numFmtId="0" fontId="5" fillId="3" borderId="11" xfId="0" applyFont="1" applyFill="1" applyBorder="1" applyAlignment="1">
      <alignment horizontal="center" vertical="top"/>
    </xf>
    <xf numFmtId="0" fontId="5" fillId="3" borderId="12" xfId="0" applyFont="1" applyFill="1" applyBorder="1" applyAlignment="1">
      <alignment horizontal="center" vertical="top"/>
    </xf>
    <xf numFmtId="0" fontId="5" fillId="3" borderId="16" xfId="0" applyFont="1" applyFill="1" applyBorder="1" applyAlignment="1">
      <alignment horizontal="center" vertical="top"/>
    </xf>
    <xf numFmtId="3" fontId="7" fillId="0" borderId="20" xfId="0" applyNumberFormat="1" applyFont="1" applyFill="1" applyBorder="1" applyAlignment="1">
      <alignment horizontal="center" vertical="center"/>
    </xf>
    <xf numFmtId="0" fontId="7" fillId="0" borderId="30" xfId="0" applyFont="1" applyFill="1" applyBorder="1" applyAlignment="1">
      <alignment horizontal="center" vertical="center"/>
    </xf>
    <xf numFmtId="0" fontId="7" fillId="0" borderId="32" xfId="0" applyFont="1" applyFill="1" applyBorder="1" applyAlignment="1">
      <alignment horizontal="center" vertical="center"/>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0" borderId="11" xfId="0" applyFont="1" applyFill="1" applyBorder="1" applyAlignment="1">
      <alignment horizontal="right" vertical="center"/>
    </xf>
    <xf numFmtId="0" fontId="7" fillId="0" borderId="12" xfId="0" applyFont="1" applyFill="1" applyBorder="1" applyAlignment="1">
      <alignment horizontal="right" vertical="center"/>
    </xf>
    <xf numFmtId="0" fontId="7" fillId="0" borderId="16" xfId="0" applyFont="1" applyFill="1" applyBorder="1" applyAlignment="1">
      <alignment horizontal="right" vertical="center"/>
    </xf>
    <xf numFmtId="0" fontId="9" fillId="0" borderId="7" xfId="0" applyFont="1" applyFill="1" applyBorder="1" applyAlignment="1">
      <alignment horizontal="center" vertical="top" wrapText="1"/>
    </xf>
    <xf numFmtId="0" fontId="9" fillId="0" borderId="1" xfId="0" applyFont="1" applyFill="1" applyBorder="1" applyAlignment="1">
      <alignment horizontal="center" vertical="top" wrapText="1"/>
    </xf>
    <xf numFmtId="0" fontId="9" fillId="0" borderId="10" xfId="0" applyFont="1" applyFill="1" applyBorder="1" applyAlignment="1">
      <alignment horizontal="center" vertical="top" wrapText="1"/>
    </xf>
    <xf numFmtId="0" fontId="13" fillId="0" borderId="0" xfId="0" applyFont="1" applyFill="1" applyBorder="1" applyAlignment="1">
      <alignment horizontal="left" vertical="center"/>
    </xf>
    <xf numFmtId="0" fontId="16" fillId="0" borderId="1" xfId="0" applyFont="1" applyBorder="1" applyAlignment="1">
      <alignment horizontal="center" vertical="center" wrapText="1"/>
    </xf>
    <xf numFmtId="0" fontId="7" fillId="0" borderId="21" xfId="0" applyFont="1" applyBorder="1" applyAlignment="1">
      <alignment horizontal="center" vertical="center"/>
    </xf>
    <xf numFmtId="0" fontId="7" fillId="0" borderId="41" xfId="0" applyFont="1" applyBorder="1" applyAlignment="1">
      <alignment horizontal="center" vertical="center"/>
    </xf>
    <xf numFmtId="0" fontId="7" fillId="0" borderId="29" xfId="0" applyFont="1" applyBorder="1" applyAlignment="1">
      <alignment horizontal="center" vertical="center"/>
    </xf>
    <xf numFmtId="0" fontId="7" fillId="0" borderId="31" xfId="0" applyFont="1" applyBorder="1" applyAlignment="1">
      <alignment horizontal="center" vertical="center"/>
    </xf>
    <xf numFmtId="0" fontId="20" fillId="0" borderId="4" xfId="0" applyFont="1" applyBorder="1" applyAlignment="1">
      <alignment horizontal="left" vertical="top" wrapText="1"/>
    </xf>
    <xf numFmtId="0" fontId="7" fillId="0" borderId="21"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1" xfId="0" applyFont="1" applyFill="1" applyBorder="1" applyAlignment="1">
      <alignment horizontal="center" vertical="center"/>
    </xf>
    <xf numFmtId="0" fontId="22" fillId="0" borderId="7" xfId="0" applyFont="1" applyBorder="1" applyAlignment="1">
      <alignment horizontal="left" vertical="top" wrapText="1"/>
    </xf>
    <xf numFmtId="0" fontId="22" fillId="0" borderId="1" xfId="0" applyFont="1" applyBorder="1" applyAlignment="1">
      <alignment horizontal="left" vertical="top" wrapText="1"/>
    </xf>
    <xf numFmtId="0" fontId="22" fillId="0" borderId="10" xfId="0" applyFont="1" applyBorder="1" applyAlignment="1">
      <alignment horizontal="left" vertical="top"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3" fillId="0" borderId="1" xfId="0" applyFont="1" applyFill="1" applyBorder="1" applyAlignment="1">
      <alignment horizontal="center" vertical="center"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6"/>
  <sheetViews>
    <sheetView tabSelected="1" topLeftCell="A34" zoomScale="60" zoomScaleNormal="60" workbookViewId="0">
      <selection activeCell="A2" sqref="A2:G2"/>
    </sheetView>
  </sheetViews>
  <sheetFormatPr defaultRowHeight="15" x14ac:dyDescent="0.2"/>
  <cols>
    <col min="1" max="1" width="8.140625" customWidth="1"/>
    <col min="2" max="2" width="23.140625" customWidth="1"/>
    <col min="3" max="3" width="29.28515625" style="4" customWidth="1"/>
    <col min="4" max="5" width="13.85546875" style="2" customWidth="1"/>
    <col min="6" max="6" width="232.7109375" customWidth="1"/>
    <col min="7" max="7" width="18.28515625" customWidth="1"/>
    <col min="10" max="10" width="29.85546875" customWidth="1"/>
    <col min="11" max="12" width="12.85546875" customWidth="1"/>
    <col min="13" max="13" width="13.85546875" bestFit="1" customWidth="1"/>
    <col min="14" max="14" width="16.7109375" customWidth="1"/>
    <col min="15" max="15" width="14.7109375" customWidth="1"/>
    <col min="17" max="17" width="12.42578125" customWidth="1"/>
    <col min="20" max="20" width="13" customWidth="1"/>
    <col min="21" max="21" width="11.7109375" customWidth="1"/>
    <col min="22" max="22" width="10.140625" customWidth="1"/>
    <col min="23" max="23" width="11.7109375" customWidth="1"/>
    <col min="25" max="25" width="12.28515625" customWidth="1"/>
    <col min="26" max="26" width="16.140625" customWidth="1"/>
  </cols>
  <sheetData>
    <row r="1" spans="1:27" ht="38.25" customHeight="1" x14ac:dyDescent="0.2">
      <c r="A1" s="158" t="s">
        <v>43</v>
      </c>
      <c r="B1" s="158"/>
      <c r="C1" s="158"/>
      <c r="D1" s="158"/>
      <c r="E1" s="158"/>
      <c r="F1" s="158"/>
      <c r="G1" s="158"/>
    </row>
    <row r="2" spans="1:27" ht="48" customHeight="1" x14ac:dyDescent="0.2">
      <c r="A2" s="190" t="s">
        <v>47</v>
      </c>
      <c r="B2" s="190"/>
      <c r="C2" s="190"/>
      <c r="D2" s="190"/>
      <c r="E2" s="190"/>
      <c r="F2" s="190"/>
      <c r="G2" s="190"/>
    </row>
    <row r="3" spans="1:27" ht="42.75" customHeight="1" x14ac:dyDescent="0.2">
      <c r="A3" s="159" t="s">
        <v>48</v>
      </c>
      <c r="B3" s="159"/>
      <c r="C3" s="159"/>
      <c r="D3" s="159"/>
      <c r="E3" s="159"/>
      <c r="F3" s="159"/>
      <c r="G3" s="159"/>
    </row>
    <row r="4" spans="1:27" s="1" customFormat="1" ht="28.5" customHeight="1" thickBot="1" x14ac:dyDescent="0.3">
      <c r="A4" s="191"/>
      <c r="B4" s="192"/>
      <c r="C4" s="192"/>
      <c r="D4" s="192"/>
      <c r="E4" s="192"/>
      <c r="F4" s="192"/>
      <c r="G4" s="193"/>
      <c r="J4" s="70"/>
      <c r="K4" s="228" t="s">
        <v>87</v>
      </c>
      <c r="L4" s="228"/>
      <c r="M4" s="228"/>
      <c r="N4" s="228"/>
      <c r="O4" s="210" t="s">
        <v>88</v>
      </c>
      <c r="P4" s="210"/>
      <c r="Q4" s="210" t="s">
        <v>89</v>
      </c>
      <c r="R4" s="210"/>
      <c r="S4" s="210" t="s">
        <v>90</v>
      </c>
      <c r="T4" s="210"/>
      <c r="U4" s="210" t="s">
        <v>179</v>
      </c>
      <c r="V4" s="210"/>
      <c r="W4" s="210"/>
      <c r="X4" s="210"/>
      <c r="Y4" s="115"/>
    </row>
    <row r="5" spans="1:27" s="1" customFormat="1" ht="98.45" customHeight="1" thickBot="1" x14ac:dyDescent="0.3">
      <c r="A5" s="54" t="s">
        <v>50</v>
      </c>
      <c r="B5" s="55" t="s">
        <v>51</v>
      </c>
      <c r="C5" s="55" t="s">
        <v>58</v>
      </c>
      <c r="D5" s="56" t="s">
        <v>0</v>
      </c>
      <c r="E5" s="55" t="s">
        <v>52</v>
      </c>
      <c r="F5" s="60" t="s">
        <v>82</v>
      </c>
      <c r="G5" s="55" t="s">
        <v>117</v>
      </c>
      <c r="J5" s="71" t="s">
        <v>91</v>
      </c>
      <c r="K5" s="71" t="s">
        <v>92</v>
      </c>
      <c r="L5" s="72" t="s">
        <v>115</v>
      </c>
      <c r="M5" s="72" t="s">
        <v>114</v>
      </c>
      <c r="N5" s="72" t="s">
        <v>93</v>
      </c>
      <c r="O5" s="72" t="s">
        <v>94</v>
      </c>
      <c r="P5" s="72" t="s">
        <v>95</v>
      </c>
      <c r="Q5" s="72" t="s">
        <v>94</v>
      </c>
      <c r="R5" s="72" t="s">
        <v>95</v>
      </c>
      <c r="S5" s="72" t="s">
        <v>96</v>
      </c>
      <c r="T5" s="72" t="s">
        <v>95</v>
      </c>
      <c r="U5" s="72" t="s">
        <v>97</v>
      </c>
      <c r="V5" s="72" t="s">
        <v>98</v>
      </c>
      <c r="W5" s="72" t="s">
        <v>99</v>
      </c>
      <c r="X5" s="72" t="s">
        <v>100</v>
      </c>
      <c r="Y5" s="72" t="s">
        <v>148</v>
      </c>
    </row>
    <row r="6" spans="1:27" ht="49.15" customHeight="1" x14ac:dyDescent="0.2">
      <c r="A6" s="172">
        <v>1</v>
      </c>
      <c r="B6" s="169" t="s">
        <v>177</v>
      </c>
      <c r="C6" s="38" t="s">
        <v>13</v>
      </c>
      <c r="D6" s="41">
        <v>15400</v>
      </c>
      <c r="E6" s="41" t="s">
        <v>53</v>
      </c>
      <c r="F6" s="181" t="s">
        <v>183</v>
      </c>
      <c r="G6" s="184">
        <f>AA7</f>
        <v>474387.69</v>
      </c>
      <c r="J6" s="73" t="s">
        <v>13</v>
      </c>
      <c r="K6" s="74">
        <v>15400</v>
      </c>
      <c r="L6" s="75">
        <v>22</v>
      </c>
      <c r="M6" s="88">
        <f>L6*250*2.43</f>
        <v>13365</v>
      </c>
      <c r="N6" s="75">
        <v>14410</v>
      </c>
      <c r="O6" s="222" t="s">
        <v>101</v>
      </c>
      <c r="P6" s="222">
        <v>12050.5</v>
      </c>
      <c r="Q6" s="76" t="s">
        <v>102</v>
      </c>
      <c r="R6" s="76">
        <f>200*68.86</f>
        <v>13772</v>
      </c>
      <c r="S6" s="225">
        <v>600</v>
      </c>
      <c r="T6" s="225">
        <f>S6*180.98</f>
        <v>108588</v>
      </c>
      <c r="U6" s="76">
        <v>11150</v>
      </c>
      <c r="V6" s="76">
        <v>1440</v>
      </c>
      <c r="W6" s="76">
        <v>15322.95</v>
      </c>
      <c r="X6" s="76">
        <v>2909.2</v>
      </c>
      <c r="Y6" s="116">
        <v>12000</v>
      </c>
      <c r="AA6" s="77" t="s">
        <v>103</v>
      </c>
    </row>
    <row r="7" spans="1:27" ht="62.45" customHeight="1" x14ac:dyDescent="0.2">
      <c r="A7" s="173"/>
      <c r="B7" s="170"/>
      <c r="C7" s="39" t="s">
        <v>65</v>
      </c>
      <c r="D7" s="42">
        <v>15400</v>
      </c>
      <c r="E7" s="42" t="s">
        <v>53</v>
      </c>
      <c r="F7" s="182"/>
      <c r="G7" s="185"/>
      <c r="J7" s="39" t="s">
        <v>65</v>
      </c>
      <c r="K7" s="42">
        <v>15400</v>
      </c>
      <c r="L7" s="76">
        <v>11</v>
      </c>
      <c r="M7" s="76">
        <f>L7*500*0.68</f>
        <v>3740.0000000000005</v>
      </c>
      <c r="N7" s="76">
        <v>4015</v>
      </c>
      <c r="O7" s="223"/>
      <c r="P7" s="223"/>
      <c r="Q7" s="76" t="s">
        <v>102</v>
      </c>
      <c r="R7" s="76">
        <v>13772</v>
      </c>
      <c r="S7" s="226"/>
      <c r="T7" s="226"/>
      <c r="AA7" s="78">
        <f>SUM(M6:M30,R6,R7,T6,U6,V6,W6,X6,R19,R20,P20,P6,P25,P26,P27,R25,R26,Y6)</f>
        <v>474387.69</v>
      </c>
    </row>
    <row r="8" spans="1:27" ht="55.15" customHeight="1" x14ac:dyDescent="0.2">
      <c r="A8" s="173"/>
      <c r="B8" s="170"/>
      <c r="C8" s="39" t="s">
        <v>6</v>
      </c>
      <c r="D8" s="42">
        <v>5600</v>
      </c>
      <c r="E8" s="42" t="s">
        <v>53</v>
      </c>
      <c r="F8" s="182"/>
      <c r="G8" s="185"/>
      <c r="J8" s="39" t="s">
        <v>6</v>
      </c>
      <c r="K8" s="42">
        <v>5600</v>
      </c>
      <c r="L8" s="76">
        <v>4</v>
      </c>
      <c r="M8" s="76">
        <f>4*500*0.96</f>
        <v>1920</v>
      </c>
      <c r="N8" s="76">
        <v>2080</v>
      </c>
      <c r="O8" s="223"/>
      <c r="P8" s="223"/>
      <c r="Q8" s="76"/>
      <c r="R8" s="76"/>
      <c r="S8" s="226"/>
      <c r="T8" s="226"/>
      <c r="V8" s="89"/>
    </row>
    <row r="9" spans="1:27" ht="55.15" customHeight="1" x14ac:dyDescent="0.2">
      <c r="A9" s="173"/>
      <c r="B9" s="170"/>
      <c r="C9" s="39" t="s">
        <v>64</v>
      </c>
      <c r="D9" s="42">
        <v>4200</v>
      </c>
      <c r="E9" s="42" t="s">
        <v>53</v>
      </c>
      <c r="F9" s="182"/>
      <c r="G9" s="185"/>
      <c r="J9" s="39" t="s">
        <v>64</v>
      </c>
      <c r="K9" s="42">
        <v>4200</v>
      </c>
      <c r="L9" s="76">
        <v>6</v>
      </c>
      <c r="M9" s="76">
        <f>L9*250*0.96</f>
        <v>1440</v>
      </c>
      <c r="N9" s="76">
        <v>1560</v>
      </c>
      <c r="O9" s="223"/>
      <c r="P9" s="223"/>
      <c r="Q9" s="76"/>
      <c r="R9" s="76"/>
      <c r="S9" s="226"/>
      <c r="T9" s="226"/>
    </row>
    <row r="10" spans="1:27" ht="57" customHeight="1" x14ac:dyDescent="0.2">
      <c r="A10" s="173"/>
      <c r="B10" s="170"/>
      <c r="C10" s="40" t="s">
        <v>7</v>
      </c>
      <c r="D10" s="42">
        <v>19600</v>
      </c>
      <c r="E10" s="42" t="s">
        <v>53</v>
      </c>
      <c r="F10" s="182"/>
      <c r="G10" s="185"/>
      <c r="J10" s="39" t="s">
        <v>7</v>
      </c>
      <c r="K10" s="42">
        <v>19600</v>
      </c>
      <c r="L10" s="76">
        <v>14</v>
      </c>
      <c r="M10" s="76">
        <f>14*500*0.68</f>
        <v>4760</v>
      </c>
      <c r="N10" s="76">
        <v>5110</v>
      </c>
      <c r="O10" s="223"/>
      <c r="P10" s="223"/>
      <c r="Q10" s="76"/>
      <c r="R10" s="76"/>
      <c r="S10" s="226"/>
      <c r="T10" s="226"/>
    </row>
    <row r="11" spans="1:27" ht="46.15" customHeight="1" x14ac:dyDescent="0.2">
      <c r="A11" s="173"/>
      <c r="B11" s="170"/>
      <c r="C11" s="39" t="s">
        <v>14</v>
      </c>
      <c r="D11" s="42">
        <v>7000</v>
      </c>
      <c r="E11" s="42" t="s">
        <v>53</v>
      </c>
      <c r="F11" s="182"/>
      <c r="G11" s="185"/>
      <c r="J11" s="39" t="s">
        <v>14</v>
      </c>
      <c r="K11" s="42">
        <v>7000</v>
      </c>
      <c r="L11" s="76">
        <v>28</v>
      </c>
      <c r="M11" s="76">
        <f>L11*100*11.25</f>
        <v>31500</v>
      </c>
      <c r="N11" s="76">
        <v>34020</v>
      </c>
      <c r="O11" s="223"/>
      <c r="P11" s="223"/>
      <c r="Q11" s="76"/>
      <c r="R11" s="76"/>
      <c r="S11" s="226"/>
      <c r="T11" s="226"/>
    </row>
    <row r="12" spans="1:27" ht="55.9" customHeight="1" x14ac:dyDescent="0.2">
      <c r="A12" s="173"/>
      <c r="B12" s="170"/>
      <c r="C12" s="39" t="s">
        <v>16</v>
      </c>
      <c r="D12" s="42">
        <v>13300</v>
      </c>
      <c r="E12" s="42" t="s">
        <v>53</v>
      </c>
      <c r="F12" s="182"/>
      <c r="G12" s="185"/>
      <c r="J12" s="39" t="s">
        <v>16</v>
      </c>
      <c r="K12" s="42">
        <v>13300</v>
      </c>
      <c r="L12" s="76">
        <v>19</v>
      </c>
      <c r="M12" s="76">
        <f>L12*250*2.39</f>
        <v>11352.5</v>
      </c>
      <c r="N12" s="76">
        <v>12255</v>
      </c>
      <c r="O12" s="223"/>
      <c r="P12" s="223"/>
      <c r="Q12" s="76"/>
      <c r="R12" s="76"/>
      <c r="S12" s="226"/>
      <c r="T12" s="226"/>
    </row>
    <row r="13" spans="1:27" ht="61.15" customHeight="1" x14ac:dyDescent="0.2">
      <c r="A13" s="173"/>
      <c r="B13" s="170"/>
      <c r="C13" s="39" t="s">
        <v>17</v>
      </c>
      <c r="D13" s="42">
        <v>13300</v>
      </c>
      <c r="E13" s="42" t="s">
        <v>53</v>
      </c>
      <c r="F13" s="182"/>
      <c r="G13" s="185"/>
      <c r="J13" s="39" t="s">
        <v>17</v>
      </c>
      <c r="K13" s="42">
        <v>13300</v>
      </c>
      <c r="L13" s="76">
        <v>19</v>
      </c>
      <c r="M13" s="76">
        <f>L13*250*2.39</f>
        <v>11352.5</v>
      </c>
      <c r="N13" s="76">
        <v>12255</v>
      </c>
      <c r="O13" s="223"/>
      <c r="P13" s="223"/>
      <c r="Q13" s="76"/>
      <c r="R13" s="76"/>
      <c r="S13" s="226"/>
      <c r="T13" s="226"/>
    </row>
    <row r="14" spans="1:27" ht="57" customHeight="1" x14ac:dyDescent="0.2">
      <c r="A14" s="173"/>
      <c r="B14" s="170"/>
      <c r="C14" s="39" t="s">
        <v>15</v>
      </c>
      <c r="D14" s="42">
        <v>7400</v>
      </c>
      <c r="E14" s="42" t="s">
        <v>53</v>
      </c>
      <c r="F14" s="182"/>
      <c r="G14" s="185"/>
      <c r="J14" s="39" t="s">
        <v>15</v>
      </c>
      <c r="K14" s="42">
        <v>7400</v>
      </c>
      <c r="L14" s="76">
        <v>11</v>
      </c>
      <c r="M14" s="76">
        <f>L14*250*4.5</f>
        <v>12375</v>
      </c>
      <c r="N14" s="76">
        <v>13365</v>
      </c>
      <c r="O14" s="223"/>
      <c r="P14" s="223"/>
      <c r="Q14" s="76"/>
      <c r="R14" s="76"/>
      <c r="S14" s="226"/>
      <c r="T14" s="226"/>
    </row>
    <row r="15" spans="1:27" ht="55.9" customHeight="1" x14ac:dyDescent="0.2">
      <c r="A15" s="173"/>
      <c r="B15" s="170"/>
      <c r="C15" s="40" t="s">
        <v>12</v>
      </c>
      <c r="D15" s="42">
        <v>5500</v>
      </c>
      <c r="E15" s="42" t="s">
        <v>53</v>
      </c>
      <c r="F15" s="182"/>
      <c r="G15" s="185"/>
      <c r="J15" s="40" t="s">
        <v>12</v>
      </c>
      <c r="K15" s="42">
        <v>5500</v>
      </c>
      <c r="L15" s="76">
        <v>22</v>
      </c>
      <c r="M15" s="76">
        <f>L15*100*3</f>
        <v>6600</v>
      </c>
      <c r="N15" s="76">
        <v>7128</v>
      </c>
      <c r="O15" s="223"/>
      <c r="P15" s="223"/>
      <c r="Q15" s="76"/>
      <c r="R15" s="76"/>
      <c r="S15" s="226"/>
      <c r="T15" s="226"/>
    </row>
    <row r="16" spans="1:27" ht="54.6" customHeight="1" x14ac:dyDescent="0.2">
      <c r="A16" s="173"/>
      <c r="B16" s="170"/>
      <c r="C16" s="40" t="s">
        <v>1</v>
      </c>
      <c r="D16" s="42">
        <v>10000</v>
      </c>
      <c r="E16" s="42" t="s">
        <v>53</v>
      </c>
      <c r="F16" s="182"/>
      <c r="G16" s="185"/>
      <c r="J16" s="40" t="s">
        <v>1</v>
      </c>
      <c r="K16" s="42">
        <v>10000</v>
      </c>
      <c r="L16" s="76">
        <v>20</v>
      </c>
      <c r="M16" s="76">
        <f>L16*250*1.08</f>
        <v>5400</v>
      </c>
      <c r="N16" s="76">
        <v>5850</v>
      </c>
      <c r="O16" s="223"/>
      <c r="P16" s="223"/>
      <c r="Q16" s="76"/>
      <c r="R16" s="76"/>
      <c r="S16" s="226"/>
      <c r="T16" s="226"/>
    </row>
    <row r="17" spans="1:27" ht="55.9" customHeight="1" x14ac:dyDescent="0.2">
      <c r="A17" s="173"/>
      <c r="B17" s="170"/>
      <c r="C17" s="40" t="s">
        <v>2</v>
      </c>
      <c r="D17" s="42">
        <v>6000</v>
      </c>
      <c r="E17" s="42" t="s">
        <v>53</v>
      </c>
      <c r="F17" s="182"/>
      <c r="G17" s="185"/>
      <c r="J17" s="39" t="s">
        <v>2</v>
      </c>
      <c r="K17" s="42">
        <v>6000</v>
      </c>
      <c r="L17" s="76">
        <v>12</v>
      </c>
      <c r="M17" s="76">
        <f>L17*250*1.11</f>
        <v>3330.0000000000005</v>
      </c>
      <c r="N17" s="76">
        <v>3600</v>
      </c>
      <c r="O17" s="223"/>
      <c r="P17" s="223"/>
      <c r="Q17" s="76"/>
      <c r="R17" s="76"/>
      <c r="S17" s="226"/>
      <c r="T17" s="226"/>
    </row>
    <row r="18" spans="1:27" ht="48.6" customHeight="1" x14ac:dyDescent="0.2">
      <c r="A18" s="173"/>
      <c r="B18" s="170"/>
      <c r="C18" s="39" t="s">
        <v>18</v>
      </c>
      <c r="D18" s="42">
        <v>625</v>
      </c>
      <c r="E18" s="42" t="s">
        <v>53</v>
      </c>
      <c r="F18" s="182"/>
      <c r="G18" s="185"/>
      <c r="J18" s="39" t="s">
        <v>18</v>
      </c>
      <c r="K18" s="42">
        <v>625</v>
      </c>
      <c r="L18" s="76">
        <v>1</v>
      </c>
      <c r="M18" s="76">
        <f>L18*250*2.09</f>
        <v>522.5</v>
      </c>
      <c r="N18" s="76">
        <v>565</v>
      </c>
      <c r="O18" s="223"/>
      <c r="P18" s="223"/>
      <c r="Q18" s="76"/>
      <c r="R18" s="76"/>
      <c r="S18" s="226"/>
      <c r="T18" s="226"/>
    </row>
    <row r="19" spans="1:27" ht="54" customHeight="1" x14ac:dyDescent="0.2">
      <c r="A19" s="173"/>
      <c r="B19" s="170"/>
      <c r="C19" s="39" t="s">
        <v>3</v>
      </c>
      <c r="D19" s="42">
        <v>625</v>
      </c>
      <c r="E19" s="42" t="s">
        <v>53</v>
      </c>
      <c r="F19" s="182"/>
      <c r="G19" s="185"/>
      <c r="J19" s="39" t="s">
        <v>3</v>
      </c>
      <c r="K19" s="42">
        <v>625</v>
      </c>
      <c r="L19" s="76">
        <v>1</v>
      </c>
      <c r="M19" s="76">
        <f>L19*250*1.22</f>
        <v>305</v>
      </c>
      <c r="N19" s="76">
        <v>330</v>
      </c>
      <c r="O19" s="224"/>
      <c r="P19" s="224"/>
      <c r="Q19" s="79" t="s">
        <v>105</v>
      </c>
      <c r="R19" s="76">
        <v>1295.8</v>
      </c>
      <c r="S19" s="226"/>
      <c r="T19" s="226"/>
    </row>
    <row r="20" spans="1:27" ht="49.9" customHeight="1" x14ac:dyDescent="0.2">
      <c r="A20" s="173"/>
      <c r="B20" s="170"/>
      <c r="C20" s="40" t="s">
        <v>4</v>
      </c>
      <c r="D20" s="42">
        <v>4800</v>
      </c>
      <c r="E20" s="42" t="s">
        <v>53</v>
      </c>
      <c r="F20" s="182"/>
      <c r="G20" s="185"/>
      <c r="J20" s="39" t="s">
        <v>4</v>
      </c>
      <c r="K20" s="42">
        <v>4800</v>
      </c>
      <c r="L20" s="76">
        <v>24</v>
      </c>
      <c r="M20" s="76">
        <f>L20*100*14.33</f>
        <v>34392</v>
      </c>
      <c r="N20" s="76">
        <v>37152</v>
      </c>
      <c r="O20" s="76" t="s">
        <v>106</v>
      </c>
      <c r="P20" s="76">
        <v>842.82</v>
      </c>
      <c r="Q20" s="79" t="s">
        <v>107</v>
      </c>
      <c r="R20" s="76">
        <v>7159.2</v>
      </c>
      <c r="S20" s="226"/>
      <c r="T20" s="226"/>
    </row>
    <row r="21" spans="1:27" ht="56.45" customHeight="1" x14ac:dyDescent="0.2">
      <c r="A21" s="173"/>
      <c r="B21" s="170"/>
      <c r="C21" s="40" t="s">
        <v>20</v>
      </c>
      <c r="D21" s="42">
        <v>12600</v>
      </c>
      <c r="E21" s="42" t="s">
        <v>53</v>
      </c>
      <c r="F21" s="182"/>
      <c r="G21" s="185"/>
      <c r="J21" s="40" t="s">
        <v>20</v>
      </c>
      <c r="K21" s="42">
        <v>12600</v>
      </c>
      <c r="L21" s="76">
        <v>9</v>
      </c>
      <c r="M21" s="76">
        <f>L21*500*1.74</f>
        <v>7830</v>
      </c>
      <c r="N21" s="76">
        <v>8460</v>
      </c>
      <c r="O21" s="76"/>
      <c r="P21" s="76"/>
      <c r="Q21" s="76"/>
      <c r="R21" s="76"/>
      <c r="S21" s="226"/>
      <c r="T21" s="226"/>
    </row>
    <row r="22" spans="1:27" ht="55.15" customHeight="1" x14ac:dyDescent="0.2">
      <c r="A22" s="173"/>
      <c r="B22" s="170"/>
      <c r="C22" s="40" t="s">
        <v>22</v>
      </c>
      <c r="D22" s="42">
        <v>9800</v>
      </c>
      <c r="E22" s="42" t="s">
        <v>53</v>
      </c>
      <c r="F22" s="182"/>
      <c r="G22" s="185"/>
      <c r="J22" s="40" t="s">
        <v>22</v>
      </c>
      <c r="K22" s="42">
        <v>9800</v>
      </c>
      <c r="L22" s="76">
        <v>7</v>
      </c>
      <c r="M22" s="76">
        <f>L22*500*1.99</f>
        <v>6965</v>
      </c>
      <c r="N22" s="76">
        <v>7525</v>
      </c>
      <c r="O22" s="76"/>
      <c r="P22" s="76"/>
      <c r="Q22" s="76"/>
      <c r="R22" s="76"/>
      <c r="S22" s="226"/>
      <c r="T22" s="226"/>
    </row>
    <row r="23" spans="1:27" ht="58.15" customHeight="1" x14ac:dyDescent="0.2">
      <c r="A23" s="173"/>
      <c r="B23" s="170"/>
      <c r="C23" s="39" t="s">
        <v>162</v>
      </c>
      <c r="D23" s="42">
        <v>2400</v>
      </c>
      <c r="E23" s="42" t="s">
        <v>53</v>
      </c>
      <c r="F23" s="182"/>
      <c r="G23" s="185"/>
      <c r="J23" s="39" t="s">
        <v>59</v>
      </c>
      <c r="K23" s="42">
        <v>2400</v>
      </c>
      <c r="L23" s="76">
        <v>16</v>
      </c>
      <c r="M23" s="76">
        <f>L23*80*17.57</f>
        <v>22489.599999999999</v>
      </c>
      <c r="N23" s="76">
        <v>24294.400000000001</v>
      </c>
      <c r="O23" s="76"/>
      <c r="P23" s="76"/>
      <c r="Q23" s="76"/>
      <c r="R23" s="76"/>
      <c r="S23" s="226"/>
      <c r="T23" s="226"/>
    </row>
    <row r="24" spans="1:27" ht="49.5" customHeight="1" x14ac:dyDescent="0.2">
      <c r="A24" s="173"/>
      <c r="B24" s="170"/>
      <c r="C24" s="39" t="s">
        <v>163</v>
      </c>
      <c r="D24" s="42">
        <v>2700</v>
      </c>
      <c r="E24" s="42" t="s">
        <v>53</v>
      </c>
      <c r="F24" s="182"/>
      <c r="G24" s="185"/>
      <c r="J24" s="39" t="s">
        <v>60</v>
      </c>
      <c r="K24" s="42">
        <v>2700</v>
      </c>
      <c r="L24" s="76">
        <v>18</v>
      </c>
      <c r="M24" s="76">
        <f>L24*80*29.51</f>
        <v>42494.400000000001</v>
      </c>
      <c r="N24" s="76">
        <v>45892.800000000003</v>
      </c>
      <c r="O24" s="76"/>
      <c r="P24" s="76"/>
      <c r="Q24" s="76"/>
      <c r="R24" s="76"/>
      <c r="S24" s="226"/>
      <c r="T24" s="226"/>
      <c r="V24" s="117"/>
      <c r="W24" s="117"/>
      <c r="X24" s="117"/>
      <c r="Y24" s="117"/>
      <c r="Z24" s="117"/>
      <c r="AA24" s="117"/>
    </row>
    <row r="25" spans="1:27" ht="58.15" customHeight="1" x14ac:dyDescent="0.2">
      <c r="A25" s="173"/>
      <c r="B25" s="170"/>
      <c r="C25" s="39" t="s">
        <v>61</v>
      </c>
      <c r="D25" s="42">
        <v>350</v>
      </c>
      <c r="E25" s="42" t="s">
        <v>53</v>
      </c>
      <c r="F25" s="182"/>
      <c r="G25" s="185"/>
      <c r="J25" s="39" t="s">
        <v>61</v>
      </c>
      <c r="K25" s="42">
        <v>350</v>
      </c>
      <c r="L25" s="76">
        <v>1</v>
      </c>
      <c r="M25" s="76">
        <f>L25*144*95.64</f>
        <v>13772.16</v>
      </c>
      <c r="N25" s="76">
        <v>14873.8</v>
      </c>
      <c r="O25" s="76" t="s">
        <v>108</v>
      </c>
      <c r="P25" s="76">
        <v>2810.94</v>
      </c>
      <c r="Q25" s="76" t="s">
        <v>116</v>
      </c>
      <c r="R25" s="76">
        <v>5261.36</v>
      </c>
      <c r="S25" s="226"/>
      <c r="T25" s="226"/>
      <c r="V25" s="118"/>
      <c r="W25" s="118"/>
      <c r="X25" s="118"/>
      <c r="Y25" s="118"/>
      <c r="Z25" s="118"/>
      <c r="AA25" s="118"/>
    </row>
    <row r="26" spans="1:27" ht="55.15" customHeight="1" x14ac:dyDescent="0.2">
      <c r="A26" s="173"/>
      <c r="B26" s="170"/>
      <c r="C26" s="39" t="s">
        <v>62</v>
      </c>
      <c r="D26" s="42">
        <v>180</v>
      </c>
      <c r="E26" s="42" t="s">
        <v>53</v>
      </c>
      <c r="F26" s="182"/>
      <c r="G26" s="185"/>
      <c r="J26" s="39" t="s">
        <v>62</v>
      </c>
      <c r="K26" s="42">
        <v>180</v>
      </c>
      <c r="L26" s="76">
        <v>2</v>
      </c>
      <c r="M26" s="76">
        <f>3345.41*2</f>
        <v>6690.82</v>
      </c>
      <c r="N26" s="76">
        <v>7226.08</v>
      </c>
      <c r="O26" s="76" t="s">
        <v>108</v>
      </c>
      <c r="P26" s="76">
        <f>224.76*2</f>
        <v>449.52</v>
      </c>
      <c r="Q26" s="76" t="s">
        <v>116</v>
      </c>
      <c r="R26" s="76">
        <f>1380.76*4</f>
        <v>5523.04</v>
      </c>
      <c r="S26" s="226"/>
      <c r="T26" s="226"/>
    </row>
    <row r="27" spans="1:27" ht="63.6" customHeight="1" x14ac:dyDescent="0.2">
      <c r="A27" s="173"/>
      <c r="B27" s="170"/>
      <c r="C27" s="39" t="s">
        <v>164</v>
      </c>
      <c r="D27" s="42">
        <v>320</v>
      </c>
      <c r="E27" s="42" t="s">
        <v>53</v>
      </c>
      <c r="F27" s="182"/>
      <c r="G27" s="185"/>
      <c r="J27" s="39" t="s">
        <v>63</v>
      </c>
      <c r="K27" s="42">
        <v>320</v>
      </c>
      <c r="L27" s="76">
        <v>4</v>
      </c>
      <c r="M27" s="76">
        <f>L27*50*8.28</f>
        <v>1655.9999999999998</v>
      </c>
      <c r="N27" s="76">
        <v>1788</v>
      </c>
      <c r="O27" s="76" t="s">
        <v>104</v>
      </c>
      <c r="P27" s="76">
        <f>4*180.72</f>
        <v>722.88</v>
      </c>
      <c r="Q27" s="76"/>
      <c r="R27" s="76"/>
      <c r="S27" s="226"/>
      <c r="T27" s="226"/>
    </row>
    <row r="28" spans="1:27" ht="48.6" customHeight="1" x14ac:dyDescent="0.2">
      <c r="A28" s="173"/>
      <c r="B28" s="170"/>
      <c r="C28" s="40" t="s">
        <v>19</v>
      </c>
      <c r="D28" s="42">
        <v>1200</v>
      </c>
      <c r="E28" s="42" t="s">
        <v>53</v>
      </c>
      <c r="F28" s="182"/>
      <c r="G28" s="185"/>
      <c r="J28" s="40" t="s">
        <v>19</v>
      </c>
      <c r="K28" s="42">
        <v>1200</v>
      </c>
      <c r="L28" s="76">
        <v>1</v>
      </c>
      <c r="M28" s="76">
        <f>L28*500*1.36</f>
        <v>680</v>
      </c>
      <c r="N28" s="76">
        <v>735</v>
      </c>
      <c r="O28" s="76"/>
      <c r="P28" s="76"/>
      <c r="Q28" s="76"/>
      <c r="R28" s="76"/>
      <c r="S28" s="226"/>
      <c r="T28" s="226"/>
    </row>
    <row r="29" spans="1:27" ht="51.75" customHeight="1" x14ac:dyDescent="0.2">
      <c r="A29" s="173"/>
      <c r="B29" s="170"/>
      <c r="C29" s="40" t="s">
        <v>21</v>
      </c>
      <c r="D29" s="42">
        <v>5000</v>
      </c>
      <c r="E29" s="42" t="s">
        <v>53</v>
      </c>
      <c r="F29" s="182"/>
      <c r="G29" s="185"/>
      <c r="J29" s="40" t="s">
        <v>21</v>
      </c>
      <c r="K29" s="42">
        <v>5000</v>
      </c>
      <c r="L29" s="76">
        <v>10</v>
      </c>
      <c r="M29" s="76">
        <f>L29*250*3.39</f>
        <v>8475</v>
      </c>
      <c r="N29" s="76">
        <v>9150</v>
      </c>
      <c r="O29" s="76"/>
      <c r="P29" s="76"/>
      <c r="Q29" s="76"/>
      <c r="R29" s="76"/>
      <c r="S29" s="226"/>
      <c r="T29" s="226"/>
    </row>
    <row r="30" spans="1:27" ht="55.15" customHeight="1" thickBot="1" x14ac:dyDescent="0.25">
      <c r="A30" s="174"/>
      <c r="B30" s="171"/>
      <c r="C30" s="57" t="s">
        <v>5</v>
      </c>
      <c r="D30" s="58">
        <v>7500</v>
      </c>
      <c r="E30" s="58" t="s">
        <v>53</v>
      </c>
      <c r="F30" s="183"/>
      <c r="G30" s="186"/>
      <c r="J30" s="57" t="s">
        <v>5</v>
      </c>
      <c r="K30" s="58">
        <v>7500</v>
      </c>
      <c r="L30" s="76">
        <v>6</v>
      </c>
      <c r="M30" s="76">
        <f>L30*500*1.97</f>
        <v>5910</v>
      </c>
      <c r="N30" s="76">
        <v>6390</v>
      </c>
      <c r="O30" s="76"/>
      <c r="P30" s="76"/>
      <c r="Q30" s="76"/>
      <c r="R30" s="76"/>
      <c r="S30" s="227"/>
      <c r="T30" s="227"/>
    </row>
    <row r="31" spans="1:27" s="3" customFormat="1" ht="21" thickBot="1" x14ac:dyDescent="0.25">
      <c r="A31" s="160"/>
      <c r="B31" s="161"/>
      <c r="C31" s="161"/>
      <c r="D31" s="161"/>
      <c r="E31" s="161"/>
      <c r="F31" s="161"/>
      <c r="G31" s="162"/>
    </row>
    <row r="32" spans="1:27" s="3" customFormat="1" ht="130.15" customHeight="1" x14ac:dyDescent="0.2">
      <c r="A32" s="211">
        <v>2</v>
      </c>
      <c r="B32" s="166" t="s">
        <v>178</v>
      </c>
      <c r="C32" s="121" t="s">
        <v>67</v>
      </c>
      <c r="D32" s="124">
        <v>18000</v>
      </c>
      <c r="E32" s="124" t="s">
        <v>53</v>
      </c>
      <c r="F32" s="181" t="s">
        <v>165</v>
      </c>
      <c r="G32" s="184">
        <f>O37</f>
        <v>336505.01</v>
      </c>
      <c r="J32" s="25" t="s">
        <v>109</v>
      </c>
      <c r="K32" s="25">
        <v>40</v>
      </c>
      <c r="L32" s="25">
        <f>K32*20*45.74</f>
        <v>36592</v>
      </c>
      <c r="M32" s="25"/>
      <c r="N32" s="25"/>
      <c r="O32" s="25"/>
      <c r="P32" s="82"/>
      <c r="Q32" s="82"/>
      <c r="R32" s="83"/>
      <c r="S32" s="83"/>
      <c r="T32" s="83"/>
      <c r="U32" s="80"/>
      <c r="V32" s="80"/>
      <c r="W32" s="80"/>
    </row>
    <row r="33" spans="1:28" s="3" customFormat="1" ht="112.9" customHeight="1" x14ac:dyDescent="0.2">
      <c r="A33" s="212"/>
      <c r="B33" s="123"/>
      <c r="C33" s="122"/>
      <c r="D33" s="125"/>
      <c r="E33" s="125"/>
      <c r="F33" s="215"/>
      <c r="G33" s="187"/>
      <c r="J33" s="25" t="s">
        <v>110</v>
      </c>
      <c r="K33" s="25">
        <v>4</v>
      </c>
      <c r="L33" s="25">
        <f>K33*1543.66*4</f>
        <v>24698.560000000001</v>
      </c>
      <c r="M33" s="25"/>
      <c r="N33" s="25"/>
      <c r="O33" s="25"/>
      <c r="P33" s="82"/>
      <c r="Q33" s="82"/>
      <c r="R33" s="83"/>
      <c r="S33" s="83"/>
      <c r="T33" s="83"/>
      <c r="U33" s="80"/>
      <c r="V33" s="80"/>
      <c r="W33" s="80"/>
    </row>
    <row r="34" spans="1:28" s="3" customFormat="1" ht="108.6" customHeight="1" x14ac:dyDescent="0.2">
      <c r="A34" s="212"/>
      <c r="B34" s="123"/>
      <c r="C34" s="122"/>
      <c r="D34" s="125"/>
      <c r="E34" s="125"/>
      <c r="F34" s="215"/>
      <c r="G34" s="187"/>
      <c r="J34" s="25" t="s">
        <v>111</v>
      </c>
      <c r="K34" s="25">
        <v>9</v>
      </c>
      <c r="L34" s="25">
        <f>K34*4*1457.9</f>
        <v>52484.4</v>
      </c>
      <c r="M34" s="25"/>
      <c r="N34" s="25"/>
      <c r="O34" s="25"/>
      <c r="P34" s="82"/>
      <c r="Q34" s="82"/>
      <c r="R34" s="83"/>
      <c r="S34" s="83"/>
      <c r="T34" s="83"/>
      <c r="U34" s="80"/>
      <c r="V34" s="80"/>
      <c r="W34" s="80"/>
    </row>
    <row r="35" spans="1:28" s="3" customFormat="1" ht="124.9" customHeight="1" x14ac:dyDescent="0.2">
      <c r="A35" s="212"/>
      <c r="B35" s="123"/>
      <c r="C35" s="123"/>
      <c r="D35" s="126"/>
      <c r="E35" s="126"/>
      <c r="F35" s="215"/>
      <c r="G35" s="187"/>
      <c r="J35" s="25" t="s">
        <v>112</v>
      </c>
      <c r="K35" s="25">
        <v>20</v>
      </c>
      <c r="L35" s="25">
        <f>K35*48*88.14</f>
        <v>84614.399999999994</v>
      </c>
      <c r="M35" s="25"/>
      <c r="N35" s="25" t="s">
        <v>148</v>
      </c>
      <c r="O35" s="26">
        <v>10000</v>
      </c>
      <c r="P35" s="82"/>
      <c r="Q35" s="82"/>
      <c r="R35" s="83"/>
      <c r="S35" s="83"/>
      <c r="T35" s="83"/>
      <c r="U35" s="80"/>
      <c r="V35" s="80"/>
      <c r="W35" s="80"/>
    </row>
    <row r="36" spans="1:28" s="3" customFormat="1" ht="150" customHeight="1" x14ac:dyDescent="0.2">
      <c r="A36" s="213"/>
      <c r="B36" s="167"/>
      <c r="C36" s="32" t="s">
        <v>23</v>
      </c>
      <c r="D36" s="62">
        <v>12000</v>
      </c>
      <c r="E36" s="61" t="s">
        <v>53</v>
      </c>
      <c r="F36" s="182"/>
      <c r="G36" s="188"/>
      <c r="J36" s="25" t="s">
        <v>113</v>
      </c>
      <c r="K36" s="25">
        <v>8</v>
      </c>
      <c r="L36" s="25">
        <f>K36*4*2613.6</f>
        <v>83635.199999999997</v>
      </c>
      <c r="M36" s="25"/>
      <c r="N36" s="25"/>
      <c r="O36" s="25"/>
      <c r="P36" s="82"/>
      <c r="Q36" s="82"/>
      <c r="R36" s="83"/>
      <c r="S36" s="83"/>
      <c r="T36" s="83"/>
      <c r="U36" s="80"/>
      <c r="V36" s="80"/>
      <c r="W36" s="80"/>
    </row>
    <row r="37" spans="1:28" ht="118.15" customHeight="1" thickBot="1" x14ac:dyDescent="0.25">
      <c r="A37" s="214"/>
      <c r="B37" s="168"/>
      <c r="C37" s="63" t="s">
        <v>24</v>
      </c>
      <c r="D37" s="64">
        <v>1200</v>
      </c>
      <c r="E37" s="65" t="s">
        <v>53</v>
      </c>
      <c r="F37" s="183"/>
      <c r="G37" s="189"/>
      <c r="J37" s="84" t="s">
        <v>118</v>
      </c>
      <c r="K37" s="84">
        <v>7</v>
      </c>
      <c r="L37" s="84">
        <f>K37*6354.35</f>
        <v>44480.450000000004</v>
      </c>
      <c r="M37" s="84"/>
      <c r="N37" s="119" t="s">
        <v>149</v>
      </c>
      <c r="O37" s="120">
        <f>SUM(L32:L37,O35)</f>
        <v>336505.01</v>
      </c>
      <c r="P37" s="85"/>
      <c r="Q37" s="85"/>
      <c r="R37" s="86"/>
      <c r="S37" s="86"/>
      <c r="T37" s="86"/>
      <c r="U37" s="81"/>
      <c r="V37" s="81"/>
      <c r="W37" s="81"/>
    </row>
    <row r="38" spans="1:28" s="3" customFormat="1" ht="15" customHeight="1" thickBot="1" x14ac:dyDescent="0.25">
      <c r="A38" s="160"/>
      <c r="B38" s="161"/>
      <c r="C38" s="161"/>
      <c r="D38" s="161"/>
      <c r="E38" s="161"/>
      <c r="F38" s="161"/>
      <c r="G38" s="162"/>
    </row>
    <row r="39" spans="1:28" s="3" customFormat="1" ht="171.6" customHeight="1" x14ac:dyDescent="0.2">
      <c r="A39" s="216">
        <v>3</v>
      </c>
      <c r="B39" s="151" t="s">
        <v>84</v>
      </c>
      <c r="C39" s="51" t="s">
        <v>33</v>
      </c>
      <c r="D39" s="10">
        <v>13000</v>
      </c>
      <c r="E39" s="10" t="s">
        <v>53</v>
      </c>
      <c r="F39" s="219" t="s">
        <v>168</v>
      </c>
      <c r="G39" s="197">
        <f>SUM(L39,L40,L41,S39,S40,S41,V39,V40,V41,Y39,Y40,Y41,AB39,AB40,AB41)</f>
        <v>310020</v>
      </c>
      <c r="J39" s="25" t="s">
        <v>119</v>
      </c>
      <c r="K39" s="34">
        <v>36</v>
      </c>
      <c r="L39" s="34">
        <f>K39*40*25</f>
        <v>36000</v>
      </c>
      <c r="M39" s="34"/>
      <c r="N39" s="34"/>
      <c r="O39" s="34"/>
      <c r="Q39" s="97" t="s">
        <v>121</v>
      </c>
      <c r="R39" s="98">
        <v>4000</v>
      </c>
      <c r="S39" s="105">
        <v>68000</v>
      </c>
      <c r="T39" s="97" t="s">
        <v>120</v>
      </c>
      <c r="U39" s="98" t="s">
        <v>124</v>
      </c>
      <c r="V39" s="105">
        <v>1500</v>
      </c>
      <c r="W39" s="97" t="s">
        <v>125</v>
      </c>
      <c r="X39" s="98" t="s">
        <v>127</v>
      </c>
      <c r="Y39" s="105">
        <v>13560</v>
      </c>
      <c r="Z39" s="97" t="s">
        <v>131</v>
      </c>
      <c r="AA39" s="98" t="s">
        <v>132</v>
      </c>
      <c r="AB39" s="99">
        <v>10500</v>
      </c>
    </row>
    <row r="40" spans="1:28" s="3" customFormat="1" ht="162" customHeight="1" x14ac:dyDescent="0.2">
      <c r="A40" s="217"/>
      <c r="B40" s="152"/>
      <c r="C40" s="49" t="s">
        <v>83</v>
      </c>
      <c r="D40" s="50">
        <v>13000</v>
      </c>
      <c r="E40" s="50" t="s">
        <v>53</v>
      </c>
      <c r="F40" s="220"/>
      <c r="G40" s="198"/>
      <c r="J40" s="25" t="s">
        <v>134</v>
      </c>
      <c r="K40" s="34">
        <v>81</v>
      </c>
      <c r="L40" s="34">
        <f>K40*10*86</f>
        <v>69660</v>
      </c>
      <c r="M40" s="34"/>
      <c r="N40" s="34"/>
      <c r="O40" s="34"/>
      <c r="Q40" s="100" t="s">
        <v>182</v>
      </c>
      <c r="R40" s="92" t="s">
        <v>122</v>
      </c>
      <c r="S40" s="106">
        <v>7800</v>
      </c>
      <c r="T40" s="100" t="s">
        <v>166</v>
      </c>
      <c r="U40" s="92" t="s">
        <v>167</v>
      </c>
      <c r="V40" s="106">
        <v>39600</v>
      </c>
      <c r="W40" s="109" t="s">
        <v>126</v>
      </c>
      <c r="X40" s="92" t="s">
        <v>127</v>
      </c>
      <c r="Y40" s="106">
        <v>13650</v>
      </c>
      <c r="Z40" s="109" t="s">
        <v>133</v>
      </c>
      <c r="AA40" s="92" t="s">
        <v>136</v>
      </c>
      <c r="AB40" s="101">
        <v>70</v>
      </c>
    </row>
    <row r="41" spans="1:28" s="3" customFormat="1" ht="130.9" customHeight="1" thickBot="1" x14ac:dyDescent="0.25">
      <c r="A41" s="218"/>
      <c r="B41" s="154"/>
      <c r="C41" s="52" t="s">
        <v>49</v>
      </c>
      <c r="D41" s="53">
        <v>6000</v>
      </c>
      <c r="E41" s="53" t="s">
        <v>53</v>
      </c>
      <c r="F41" s="221"/>
      <c r="G41" s="199"/>
      <c r="J41" s="25" t="s">
        <v>135</v>
      </c>
      <c r="K41" s="34">
        <v>18</v>
      </c>
      <c r="L41" s="34">
        <f>K41*20*58</f>
        <v>20880</v>
      </c>
      <c r="M41" s="34"/>
      <c r="N41" s="34"/>
      <c r="O41" s="34"/>
      <c r="Q41" s="102" t="s">
        <v>181</v>
      </c>
      <c r="R41" s="103" t="s">
        <v>123</v>
      </c>
      <c r="S41" s="107">
        <v>1800</v>
      </c>
      <c r="T41" s="108" t="s">
        <v>128</v>
      </c>
      <c r="U41" s="103" t="s">
        <v>129</v>
      </c>
      <c r="V41" s="107">
        <v>5400</v>
      </c>
      <c r="W41" s="102" t="s">
        <v>130</v>
      </c>
      <c r="X41" s="103" t="s">
        <v>139</v>
      </c>
      <c r="Y41" s="107">
        <v>5600</v>
      </c>
      <c r="Z41" s="108" t="s">
        <v>137</v>
      </c>
      <c r="AA41" s="103" t="s">
        <v>138</v>
      </c>
      <c r="AB41" s="104">
        <v>16000</v>
      </c>
    </row>
    <row r="42" spans="1:28" s="3" customFormat="1" ht="17.25" customHeight="1" thickBot="1" x14ac:dyDescent="0.25">
      <c r="A42" s="178"/>
      <c r="B42" s="179"/>
      <c r="C42" s="179"/>
      <c r="D42" s="179"/>
      <c r="E42" s="179"/>
      <c r="F42" s="179"/>
      <c r="G42" s="180"/>
    </row>
    <row r="43" spans="1:28" s="3" customFormat="1" ht="51" customHeight="1" x14ac:dyDescent="0.2">
      <c r="A43" s="137">
        <v>4</v>
      </c>
      <c r="B43" s="139" t="s">
        <v>71</v>
      </c>
      <c r="C43" s="47" t="s">
        <v>27</v>
      </c>
      <c r="D43" s="47">
        <v>400</v>
      </c>
      <c r="E43" s="47" t="s">
        <v>53</v>
      </c>
      <c r="F43" s="135" t="s">
        <v>169</v>
      </c>
      <c r="G43" s="175">
        <v>72000</v>
      </c>
      <c r="J43" s="90">
        <v>16000</v>
      </c>
      <c r="K43" s="90"/>
      <c r="L43" s="90" t="s">
        <v>141</v>
      </c>
    </row>
    <row r="44" spans="1:28" s="3" customFormat="1" ht="48" customHeight="1" x14ac:dyDescent="0.2">
      <c r="A44" s="138"/>
      <c r="B44" s="140"/>
      <c r="C44" s="46" t="s">
        <v>25</v>
      </c>
      <c r="D44" s="46">
        <v>200</v>
      </c>
      <c r="E44" s="46" t="s">
        <v>53</v>
      </c>
      <c r="F44" s="136"/>
      <c r="G44" s="176"/>
      <c r="J44" s="90">
        <v>8000</v>
      </c>
      <c r="K44" s="90"/>
      <c r="L44" s="90" t="s">
        <v>141</v>
      </c>
    </row>
    <row r="45" spans="1:28" s="3" customFormat="1" ht="49.15" customHeight="1" x14ac:dyDescent="0.2">
      <c r="A45" s="138"/>
      <c r="B45" s="140"/>
      <c r="C45" s="46" t="s">
        <v>28</v>
      </c>
      <c r="D45" s="46">
        <v>250</v>
      </c>
      <c r="E45" s="46" t="s">
        <v>53</v>
      </c>
      <c r="F45" s="136"/>
      <c r="G45" s="176"/>
      <c r="J45" s="90">
        <v>30000</v>
      </c>
      <c r="K45" s="90"/>
      <c r="L45" s="90" t="s">
        <v>140</v>
      </c>
    </row>
    <row r="46" spans="1:28" s="3" customFormat="1" ht="47.45" customHeight="1" thickBot="1" x14ac:dyDescent="0.25">
      <c r="A46" s="138"/>
      <c r="B46" s="140"/>
      <c r="C46" s="12" t="s">
        <v>26</v>
      </c>
      <c r="D46" s="12">
        <v>400</v>
      </c>
      <c r="E46" s="12" t="s">
        <v>53</v>
      </c>
      <c r="F46" s="136"/>
      <c r="G46" s="177"/>
      <c r="J46" s="90">
        <v>18000</v>
      </c>
      <c r="K46" s="90"/>
      <c r="L46" s="90" t="s">
        <v>142</v>
      </c>
    </row>
    <row r="47" spans="1:28" s="3" customFormat="1" ht="17.45" customHeight="1" thickBot="1" x14ac:dyDescent="0.25">
      <c r="A47" s="141"/>
      <c r="B47" s="142"/>
      <c r="C47" s="142"/>
      <c r="D47" s="142"/>
      <c r="E47" s="142"/>
      <c r="F47" s="142"/>
      <c r="G47" s="143"/>
    </row>
    <row r="48" spans="1:28" s="3" customFormat="1" ht="148.9" customHeight="1" thickBot="1" x14ac:dyDescent="0.25">
      <c r="A48" s="44">
        <v>5</v>
      </c>
      <c r="B48" s="43" t="s">
        <v>72</v>
      </c>
      <c r="C48" s="43" t="s">
        <v>70</v>
      </c>
      <c r="D48" s="43">
        <v>1100</v>
      </c>
      <c r="E48" s="43" t="s">
        <v>53</v>
      </c>
      <c r="F48" s="110" t="s">
        <v>170</v>
      </c>
      <c r="G48" s="45">
        <v>40000</v>
      </c>
      <c r="J48" s="90" t="s">
        <v>150</v>
      </c>
    </row>
    <row r="49" spans="1:14" s="3" customFormat="1" ht="18.600000000000001" customHeight="1" thickBot="1" x14ac:dyDescent="0.25">
      <c r="A49" s="141"/>
      <c r="B49" s="142"/>
      <c r="C49" s="142"/>
      <c r="D49" s="142"/>
      <c r="E49" s="142"/>
      <c r="F49" s="142"/>
      <c r="G49" s="143"/>
    </row>
    <row r="50" spans="1:14" s="3" customFormat="1" ht="155.44999999999999" customHeight="1" thickBot="1" x14ac:dyDescent="0.25">
      <c r="A50" s="44">
        <v>6</v>
      </c>
      <c r="B50" s="43" t="s">
        <v>73</v>
      </c>
      <c r="C50" s="43" t="s">
        <v>29</v>
      </c>
      <c r="D50" s="43">
        <v>75</v>
      </c>
      <c r="E50" s="43" t="s">
        <v>53</v>
      </c>
      <c r="F50" s="110" t="s">
        <v>171</v>
      </c>
      <c r="G50" s="45">
        <v>7500</v>
      </c>
      <c r="J50" s="90" t="s">
        <v>143</v>
      </c>
    </row>
    <row r="51" spans="1:14" s="3" customFormat="1" ht="20.45" customHeight="1" thickBot="1" x14ac:dyDescent="0.25">
      <c r="A51" s="141"/>
      <c r="B51" s="142"/>
      <c r="C51" s="142"/>
      <c r="D51" s="142"/>
      <c r="E51" s="142"/>
      <c r="F51" s="142"/>
      <c r="G51" s="143"/>
    </row>
    <row r="52" spans="1:14" s="3" customFormat="1" ht="151.9" customHeight="1" thickBot="1" x14ac:dyDescent="0.25">
      <c r="A52" s="44">
        <v>7</v>
      </c>
      <c r="B52" s="43" t="s">
        <v>74</v>
      </c>
      <c r="C52" s="43" t="s">
        <v>30</v>
      </c>
      <c r="D52" s="43">
        <v>50</v>
      </c>
      <c r="E52" s="43" t="s">
        <v>53</v>
      </c>
      <c r="F52" s="110" t="s">
        <v>172</v>
      </c>
      <c r="G52" s="45">
        <v>2500</v>
      </c>
      <c r="J52" s="90" t="s">
        <v>144</v>
      </c>
    </row>
    <row r="53" spans="1:14" s="3" customFormat="1" ht="18.600000000000001" customHeight="1" thickBot="1" x14ac:dyDescent="0.25">
      <c r="A53" s="163"/>
      <c r="B53" s="164"/>
      <c r="C53" s="164"/>
      <c r="D53" s="164"/>
      <c r="E53" s="164"/>
      <c r="F53" s="164"/>
      <c r="G53" s="165"/>
    </row>
    <row r="54" spans="1:14" s="3" customFormat="1" ht="142.5" customHeight="1" thickBot="1" x14ac:dyDescent="0.25">
      <c r="A54" s="13">
        <v>8</v>
      </c>
      <c r="B54" s="14" t="s">
        <v>80</v>
      </c>
      <c r="C54" s="14" t="s">
        <v>80</v>
      </c>
      <c r="D54" s="14">
        <v>300</v>
      </c>
      <c r="E54" s="14" t="s">
        <v>53</v>
      </c>
      <c r="F54" s="111" t="s">
        <v>173</v>
      </c>
      <c r="G54" s="87">
        <v>22500</v>
      </c>
      <c r="J54" s="90" t="s">
        <v>145</v>
      </c>
    </row>
    <row r="55" spans="1:14" s="3" customFormat="1" ht="15" customHeight="1" thickBot="1" x14ac:dyDescent="0.25">
      <c r="A55" s="163"/>
      <c r="B55" s="164"/>
      <c r="C55" s="164"/>
      <c r="D55" s="164"/>
      <c r="E55" s="164"/>
      <c r="F55" s="164"/>
      <c r="G55" s="165"/>
    </row>
    <row r="56" spans="1:14" s="3" customFormat="1" ht="112.9" customHeight="1" thickBot="1" x14ac:dyDescent="0.25">
      <c r="A56" s="16">
        <v>9</v>
      </c>
      <c r="B56" s="17" t="s">
        <v>8</v>
      </c>
      <c r="C56" s="17" t="s">
        <v>9</v>
      </c>
      <c r="D56" s="18">
        <v>4000</v>
      </c>
      <c r="E56" s="14" t="s">
        <v>53</v>
      </c>
      <c r="F56" s="112" t="s">
        <v>75</v>
      </c>
      <c r="G56" s="19">
        <v>8000</v>
      </c>
    </row>
    <row r="57" spans="1:14" s="3" customFormat="1" ht="15" customHeight="1" thickBot="1" x14ac:dyDescent="0.25">
      <c r="A57" s="155"/>
      <c r="B57" s="156"/>
      <c r="C57" s="156"/>
      <c r="D57" s="156"/>
      <c r="E57" s="156"/>
      <c r="F57" s="156"/>
      <c r="G57" s="157"/>
      <c r="J57" s="91" t="s">
        <v>146</v>
      </c>
      <c r="K57" s="92"/>
      <c r="L57" s="92"/>
      <c r="M57" s="92"/>
      <c r="N57" s="92"/>
    </row>
    <row r="58" spans="1:14" s="3" customFormat="1" ht="60.6" customHeight="1" x14ac:dyDescent="0.2">
      <c r="A58" s="147">
        <v>10</v>
      </c>
      <c r="B58" s="151" t="s">
        <v>66</v>
      </c>
      <c r="C58" s="14" t="s">
        <v>151</v>
      </c>
      <c r="D58" s="66">
        <v>14000</v>
      </c>
      <c r="E58" s="14" t="s">
        <v>57</v>
      </c>
      <c r="F58" s="144" t="s">
        <v>153</v>
      </c>
      <c r="G58" s="127">
        <f>SUM(K58:K61,N60,N61)</f>
        <v>237200</v>
      </c>
      <c r="J58" s="93">
        <v>7.5</v>
      </c>
      <c r="K58" s="93">
        <f>J58*D58</f>
        <v>105000</v>
      </c>
      <c r="L58" s="92"/>
      <c r="M58" s="92"/>
      <c r="N58" s="92"/>
    </row>
    <row r="59" spans="1:14" s="3" customFormat="1" ht="63" customHeight="1" x14ac:dyDescent="0.2">
      <c r="A59" s="148"/>
      <c r="B59" s="152"/>
      <c r="C59" s="11" t="s">
        <v>152</v>
      </c>
      <c r="D59" s="67">
        <v>14000</v>
      </c>
      <c r="E59" s="11" t="s">
        <v>57</v>
      </c>
      <c r="F59" s="145"/>
      <c r="G59" s="128"/>
      <c r="J59" s="93">
        <v>8.25</v>
      </c>
      <c r="K59" s="93">
        <f t="shared" ref="K59:K61" si="0">J59*D59</f>
        <v>115500</v>
      </c>
      <c r="L59" s="92"/>
      <c r="M59" s="92"/>
      <c r="N59" s="92"/>
    </row>
    <row r="60" spans="1:14" s="3" customFormat="1" ht="63" customHeight="1" x14ac:dyDescent="0.2">
      <c r="A60" s="149"/>
      <c r="B60" s="153"/>
      <c r="C60" s="12" t="s">
        <v>76</v>
      </c>
      <c r="D60" s="68">
        <v>12</v>
      </c>
      <c r="E60" s="12" t="s">
        <v>56</v>
      </c>
      <c r="F60" s="145"/>
      <c r="G60" s="129"/>
      <c r="J60" s="93">
        <v>450</v>
      </c>
      <c r="K60" s="93">
        <f t="shared" si="0"/>
        <v>5400</v>
      </c>
      <c r="L60" s="92"/>
      <c r="M60" s="94" t="s">
        <v>147</v>
      </c>
      <c r="N60" s="92">
        <v>900</v>
      </c>
    </row>
    <row r="61" spans="1:14" s="3" customFormat="1" ht="53.45" customHeight="1" thickBot="1" x14ac:dyDescent="0.25">
      <c r="A61" s="150"/>
      <c r="B61" s="154"/>
      <c r="C61" s="48" t="s">
        <v>77</v>
      </c>
      <c r="D61" s="69">
        <v>12</v>
      </c>
      <c r="E61" s="48" t="s">
        <v>56</v>
      </c>
      <c r="F61" s="146"/>
      <c r="G61" s="130"/>
      <c r="J61" s="93">
        <v>450</v>
      </c>
      <c r="K61" s="93">
        <f t="shared" si="0"/>
        <v>5400</v>
      </c>
      <c r="L61" s="92"/>
      <c r="M61" s="94" t="s">
        <v>148</v>
      </c>
      <c r="N61" s="92">
        <v>5000</v>
      </c>
    </row>
    <row r="62" spans="1:14" s="3" customFormat="1" ht="15" customHeight="1" thickBot="1" x14ac:dyDescent="0.25">
      <c r="A62" s="132"/>
      <c r="B62" s="133"/>
      <c r="C62" s="133"/>
      <c r="D62" s="133"/>
      <c r="E62" s="133"/>
      <c r="F62" s="133"/>
      <c r="G62" s="134"/>
    </row>
    <row r="63" spans="1:14" s="3" customFormat="1" ht="97.15" customHeight="1" x14ac:dyDescent="0.2">
      <c r="A63" s="147">
        <v>11</v>
      </c>
      <c r="B63" s="206" t="s">
        <v>44</v>
      </c>
      <c r="C63" s="21" t="s">
        <v>10</v>
      </c>
      <c r="D63" s="22">
        <v>1</v>
      </c>
      <c r="E63" s="22" t="s">
        <v>57</v>
      </c>
      <c r="F63" s="15" t="s">
        <v>157</v>
      </c>
      <c r="G63" s="197">
        <v>20000</v>
      </c>
    </row>
    <row r="64" spans="1:14" s="3" customFormat="1" ht="96" customHeight="1" x14ac:dyDescent="0.2">
      <c r="A64" s="148"/>
      <c r="B64" s="207"/>
      <c r="C64" s="23" t="s">
        <v>11</v>
      </c>
      <c r="D64" s="34">
        <v>1</v>
      </c>
      <c r="E64" s="25" t="s">
        <v>57</v>
      </c>
      <c r="F64" s="33" t="s">
        <v>156</v>
      </c>
      <c r="G64" s="198"/>
    </row>
    <row r="65" spans="1:10" s="3" customFormat="1" ht="81.599999999999994" customHeight="1" x14ac:dyDescent="0.2">
      <c r="A65" s="148"/>
      <c r="B65" s="207"/>
      <c r="C65" s="23" t="s">
        <v>54</v>
      </c>
      <c r="D65" s="34">
        <v>1</v>
      </c>
      <c r="E65" s="25" t="s">
        <v>57</v>
      </c>
      <c r="F65" s="33" t="s">
        <v>155</v>
      </c>
      <c r="G65" s="198"/>
    </row>
    <row r="66" spans="1:10" s="3" customFormat="1" ht="96" customHeight="1" thickBot="1" x14ac:dyDescent="0.25">
      <c r="A66" s="150"/>
      <c r="B66" s="208"/>
      <c r="C66" s="24" t="s">
        <v>55</v>
      </c>
      <c r="D66" s="35">
        <v>1</v>
      </c>
      <c r="E66" s="36" t="s">
        <v>57</v>
      </c>
      <c r="F66" s="37" t="s">
        <v>154</v>
      </c>
      <c r="G66" s="199"/>
    </row>
    <row r="67" spans="1:10" s="3" customFormat="1" ht="14.25" customHeight="1" thickBot="1" x14ac:dyDescent="0.25">
      <c r="A67" s="200"/>
      <c r="B67" s="201"/>
      <c r="C67" s="201"/>
      <c r="D67" s="201"/>
      <c r="E67" s="201"/>
      <c r="F67" s="201"/>
      <c r="G67" s="202"/>
    </row>
    <row r="68" spans="1:10" s="3" customFormat="1" ht="139.9" customHeight="1" thickBot="1" x14ac:dyDescent="0.25">
      <c r="A68" s="16">
        <v>12</v>
      </c>
      <c r="B68" s="17" t="s">
        <v>32</v>
      </c>
      <c r="C68" s="11" t="s">
        <v>69</v>
      </c>
      <c r="D68" s="26">
        <v>1500</v>
      </c>
      <c r="E68" s="26" t="s">
        <v>68</v>
      </c>
      <c r="F68" s="114" t="s">
        <v>175</v>
      </c>
      <c r="G68" s="27">
        <v>23437</v>
      </c>
      <c r="J68" s="95" t="s">
        <v>174</v>
      </c>
    </row>
    <row r="69" spans="1:10" s="3" customFormat="1" ht="15" customHeight="1" thickBot="1" x14ac:dyDescent="0.25">
      <c r="A69" s="132"/>
      <c r="B69" s="133"/>
      <c r="C69" s="133"/>
      <c r="D69" s="133"/>
      <c r="E69" s="133"/>
      <c r="F69" s="133"/>
      <c r="G69" s="134"/>
    </row>
    <row r="70" spans="1:10" s="3" customFormat="1" ht="136.15" customHeight="1" thickBot="1" x14ac:dyDescent="0.25">
      <c r="A70" s="16">
        <v>13</v>
      </c>
      <c r="B70" s="20" t="s">
        <v>45</v>
      </c>
      <c r="C70" s="17" t="s">
        <v>34</v>
      </c>
      <c r="D70" s="20" t="s">
        <v>31</v>
      </c>
      <c r="E70" s="20" t="s">
        <v>78</v>
      </c>
      <c r="F70" s="112" t="s">
        <v>176</v>
      </c>
      <c r="G70" s="96">
        <v>2000</v>
      </c>
    </row>
    <row r="71" spans="1:10" s="3" customFormat="1" ht="15" customHeight="1" thickBot="1" x14ac:dyDescent="0.25">
      <c r="A71" s="163"/>
      <c r="B71" s="164"/>
      <c r="C71" s="164"/>
      <c r="D71" s="164"/>
      <c r="E71" s="164"/>
      <c r="F71" s="164"/>
      <c r="G71" s="165"/>
    </row>
    <row r="72" spans="1:10" s="3" customFormat="1" ht="90" customHeight="1" thickBot="1" x14ac:dyDescent="0.25">
      <c r="A72" s="28">
        <v>14</v>
      </c>
      <c r="B72" s="28" t="s">
        <v>35</v>
      </c>
      <c r="C72" s="28" t="s">
        <v>36</v>
      </c>
      <c r="D72" s="30">
        <v>3300</v>
      </c>
      <c r="E72" s="30" t="s">
        <v>79</v>
      </c>
      <c r="F72" s="113" t="s">
        <v>158</v>
      </c>
      <c r="G72" s="31">
        <v>100742.39999999999</v>
      </c>
      <c r="J72" s="90" t="s">
        <v>159</v>
      </c>
    </row>
    <row r="73" spans="1:10" s="3" customFormat="1" ht="15" customHeight="1" thickBot="1" x14ac:dyDescent="0.25">
      <c r="A73" s="163"/>
      <c r="B73" s="164"/>
      <c r="C73" s="164"/>
      <c r="D73" s="164"/>
      <c r="E73" s="164"/>
      <c r="F73" s="164"/>
      <c r="G73" s="165"/>
    </row>
    <row r="74" spans="1:10" s="3" customFormat="1" ht="77.25" customHeight="1" thickBot="1" x14ac:dyDescent="0.25">
      <c r="A74" s="28">
        <v>15</v>
      </c>
      <c r="B74" s="28" t="s">
        <v>40</v>
      </c>
      <c r="C74" s="28" t="s">
        <v>40</v>
      </c>
      <c r="D74" s="29">
        <v>50</v>
      </c>
      <c r="E74" s="29" t="s">
        <v>79</v>
      </c>
      <c r="F74" s="113" t="s">
        <v>41</v>
      </c>
      <c r="G74" s="31">
        <v>1600</v>
      </c>
      <c r="J74" s="90" t="s">
        <v>160</v>
      </c>
    </row>
    <row r="75" spans="1:10" s="3" customFormat="1" ht="15" customHeight="1" thickBot="1" x14ac:dyDescent="0.25">
      <c r="A75" s="163"/>
      <c r="B75" s="164"/>
      <c r="C75" s="164"/>
      <c r="D75" s="164"/>
      <c r="E75" s="164"/>
      <c r="F75" s="164"/>
      <c r="G75" s="165"/>
    </row>
    <row r="76" spans="1:10" s="3" customFormat="1" ht="68.25" customHeight="1" thickBot="1" x14ac:dyDescent="0.25">
      <c r="A76" s="28">
        <v>16</v>
      </c>
      <c r="B76" s="28" t="s">
        <v>38</v>
      </c>
      <c r="C76" s="28" t="s">
        <v>37</v>
      </c>
      <c r="D76" s="29">
        <v>50</v>
      </c>
      <c r="E76" s="29" t="s">
        <v>79</v>
      </c>
      <c r="F76" s="113" t="s">
        <v>39</v>
      </c>
      <c r="G76" s="31">
        <v>2500</v>
      </c>
      <c r="J76" s="90" t="s">
        <v>144</v>
      </c>
    </row>
    <row r="77" spans="1:10" s="3" customFormat="1" ht="15" customHeight="1" thickBot="1" x14ac:dyDescent="0.25">
      <c r="A77" s="163"/>
      <c r="B77" s="164"/>
      <c r="C77" s="164"/>
      <c r="D77" s="164"/>
      <c r="E77" s="164"/>
      <c r="F77" s="164"/>
      <c r="G77" s="165"/>
    </row>
    <row r="78" spans="1:10" s="3" customFormat="1" ht="74.45" customHeight="1" thickBot="1" x14ac:dyDescent="0.25">
      <c r="A78" s="28">
        <v>17</v>
      </c>
      <c r="B78" s="28" t="s">
        <v>42</v>
      </c>
      <c r="C78" s="28" t="s">
        <v>46</v>
      </c>
      <c r="D78" s="29" t="s">
        <v>86</v>
      </c>
      <c r="E78" s="29" t="s">
        <v>79</v>
      </c>
      <c r="F78" s="113" t="s">
        <v>85</v>
      </c>
      <c r="G78" s="31">
        <v>30000</v>
      </c>
    </row>
    <row r="79" spans="1:10" s="3" customFormat="1" ht="15" customHeight="1" thickBot="1" x14ac:dyDescent="0.25">
      <c r="A79" s="163"/>
      <c r="B79" s="164"/>
      <c r="C79" s="164"/>
      <c r="D79" s="164"/>
      <c r="E79" s="164"/>
      <c r="F79" s="164"/>
      <c r="G79" s="165"/>
    </row>
    <row r="80" spans="1:10" s="3" customFormat="1" ht="36.75" customHeight="1" thickBot="1" x14ac:dyDescent="0.25">
      <c r="A80" s="203" t="s">
        <v>161</v>
      </c>
      <c r="B80" s="204"/>
      <c r="C80" s="204"/>
      <c r="D80" s="204"/>
      <c r="E80" s="204"/>
      <c r="F80" s="205"/>
      <c r="G80" s="59">
        <f>SUM(G6,G32,G39,G43,G48,G50,G52,G54,G56,G58,G63,G68,G70,G72,G74,G76,G78)</f>
        <v>1690892.0999999999</v>
      </c>
    </row>
    <row r="81" spans="1:7" s="3" customFormat="1" ht="15" customHeight="1" thickBot="1" x14ac:dyDescent="0.25">
      <c r="A81" s="194"/>
      <c r="B81" s="195"/>
      <c r="C81" s="195"/>
      <c r="D81" s="195"/>
      <c r="E81" s="195"/>
      <c r="F81" s="195"/>
      <c r="G81" s="196"/>
    </row>
    <row r="82" spans="1:7" s="3" customFormat="1" ht="15" customHeight="1" x14ac:dyDescent="0.2"/>
    <row r="83" spans="1:7" s="3" customFormat="1" ht="96" customHeight="1" x14ac:dyDescent="0.2">
      <c r="A83" s="7"/>
      <c r="B83" s="7"/>
      <c r="C83" s="7"/>
      <c r="D83" s="7"/>
      <c r="E83" s="7"/>
      <c r="F83" s="7"/>
    </row>
    <row r="84" spans="1:7" s="3" customFormat="1" ht="48" customHeight="1" x14ac:dyDescent="0.2">
      <c r="A84" s="209" t="s">
        <v>81</v>
      </c>
      <c r="B84" s="209"/>
      <c r="C84" s="209"/>
      <c r="D84" s="209"/>
      <c r="E84" s="209"/>
      <c r="F84" s="209"/>
    </row>
    <row r="85" spans="1:7" s="3" customFormat="1" ht="92.25" customHeight="1" x14ac:dyDescent="0.2">
      <c r="A85" s="7"/>
      <c r="B85" s="7"/>
      <c r="C85" s="7"/>
      <c r="D85" s="7"/>
      <c r="E85" s="7"/>
      <c r="F85" s="7"/>
    </row>
    <row r="86" spans="1:7" ht="44.25" customHeight="1" x14ac:dyDescent="0.2">
      <c r="A86" s="131" t="s">
        <v>180</v>
      </c>
      <c r="B86" s="131"/>
      <c r="C86" s="131"/>
      <c r="D86" s="131"/>
      <c r="E86" s="131"/>
      <c r="F86" s="131"/>
      <c r="G86" s="131"/>
    </row>
    <row r="87" spans="1:7" x14ac:dyDescent="0.25">
      <c r="A87" s="9"/>
      <c r="B87" s="9"/>
      <c r="C87" s="9"/>
      <c r="D87" s="8"/>
      <c r="E87" s="8"/>
      <c r="F87" s="9"/>
      <c r="G87" s="6"/>
    </row>
    <row r="88" spans="1:7" x14ac:dyDescent="0.25">
      <c r="A88" s="9"/>
      <c r="B88" s="9"/>
      <c r="C88" s="9"/>
      <c r="D88" s="8"/>
      <c r="E88" s="8"/>
      <c r="F88" s="9"/>
      <c r="G88" s="6"/>
    </row>
    <row r="89" spans="1:7" x14ac:dyDescent="0.25">
      <c r="A89" s="9"/>
      <c r="B89" s="9"/>
      <c r="C89" s="9"/>
      <c r="D89" s="8"/>
      <c r="E89" s="8"/>
      <c r="F89" s="9"/>
      <c r="G89" s="6"/>
    </row>
    <row r="90" spans="1:7" x14ac:dyDescent="0.25">
      <c r="A90" s="9"/>
      <c r="B90" s="9"/>
      <c r="C90" s="9"/>
      <c r="D90" s="8"/>
      <c r="E90" s="8"/>
      <c r="F90" s="9"/>
      <c r="G90" s="6"/>
    </row>
    <row r="91" spans="1:7" x14ac:dyDescent="0.25">
      <c r="A91" s="6"/>
      <c r="B91" s="6"/>
      <c r="C91" s="6"/>
      <c r="D91" s="5"/>
      <c r="E91" s="5"/>
      <c r="F91" s="6"/>
      <c r="G91" s="6"/>
    </row>
    <row r="92" spans="1:7" x14ac:dyDescent="0.25">
      <c r="A92" s="6"/>
      <c r="B92" s="6"/>
      <c r="C92" s="6"/>
      <c r="D92" s="5"/>
      <c r="E92" s="5"/>
      <c r="F92" s="6"/>
      <c r="G92" s="6"/>
    </row>
    <row r="93" spans="1:7" x14ac:dyDescent="0.25">
      <c r="A93" s="6"/>
      <c r="B93" s="6"/>
      <c r="C93" s="6"/>
      <c r="D93" s="5"/>
      <c r="E93" s="5"/>
      <c r="F93" s="6"/>
      <c r="G93" s="6"/>
    </row>
    <row r="94" spans="1:7" x14ac:dyDescent="0.25">
      <c r="A94" s="6"/>
      <c r="B94" s="6"/>
      <c r="C94" s="6"/>
      <c r="D94" s="5"/>
      <c r="E94" s="5"/>
      <c r="F94" s="6"/>
      <c r="G94" s="6"/>
    </row>
    <row r="95" spans="1:7" x14ac:dyDescent="0.25">
      <c r="A95" s="6"/>
      <c r="B95" s="6"/>
      <c r="C95" s="6"/>
      <c r="D95" s="5"/>
      <c r="E95" s="5"/>
      <c r="F95" s="6"/>
      <c r="G95" s="6"/>
    </row>
    <row r="96" spans="1:7" x14ac:dyDescent="0.25">
      <c r="A96" s="6"/>
      <c r="B96" s="6"/>
      <c r="C96" s="6"/>
      <c r="D96" s="5"/>
      <c r="E96" s="5"/>
      <c r="F96" s="6"/>
      <c r="G96" s="6"/>
    </row>
  </sheetData>
  <mergeCells count="60">
    <mergeCell ref="A84:F84"/>
    <mergeCell ref="U4:X4"/>
    <mergeCell ref="G39:G41"/>
    <mergeCell ref="A32:A37"/>
    <mergeCell ref="F32:F37"/>
    <mergeCell ref="A39:A41"/>
    <mergeCell ref="B39:B41"/>
    <mergeCell ref="F39:F41"/>
    <mergeCell ref="O6:O19"/>
    <mergeCell ref="P6:P19"/>
    <mergeCell ref="S6:S30"/>
    <mergeCell ref="T6:T30"/>
    <mergeCell ref="K4:N4"/>
    <mergeCell ref="O4:P4"/>
    <mergeCell ref="Q4:R4"/>
    <mergeCell ref="S4:T4"/>
    <mergeCell ref="A81:G81"/>
    <mergeCell ref="G63:G66"/>
    <mergeCell ref="A67:G67"/>
    <mergeCell ref="A73:G73"/>
    <mergeCell ref="A80:F80"/>
    <mergeCell ref="A63:A66"/>
    <mergeCell ref="B63:B66"/>
    <mergeCell ref="A69:G69"/>
    <mergeCell ref="A71:G71"/>
    <mergeCell ref="A79:G79"/>
    <mergeCell ref="A75:G75"/>
    <mergeCell ref="A77:G77"/>
    <mergeCell ref="A1:G1"/>
    <mergeCell ref="A3:G3"/>
    <mergeCell ref="A38:G38"/>
    <mergeCell ref="A53:G53"/>
    <mergeCell ref="A55:G55"/>
    <mergeCell ref="B32:B37"/>
    <mergeCell ref="B6:B30"/>
    <mergeCell ref="A6:A30"/>
    <mergeCell ref="G43:G46"/>
    <mergeCell ref="A42:G42"/>
    <mergeCell ref="F6:F30"/>
    <mergeCell ref="G6:G30"/>
    <mergeCell ref="A31:G31"/>
    <mergeCell ref="G32:G37"/>
    <mergeCell ref="A2:G2"/>
    <mergeCell ref="A4:G4"/>
    <mergeCell ref="C32:C35"/>
    <mergeCell ref="D32:D35"/>
    <mergeCell ref="E32:E35"/>
    <mergeCell ref="G58:G61"/>
    <mergeCell ref="A86:G86"/>
    <mergeCell ref="A62:G62"/>
    <mergeCell ref="F43:F46"/>
    <mergeCell ref="A43:A46"/>
    <mergeCell ref="B43:B46"/>
    <mergeCell ref="A47:G47"/>
    <mergeCell ref="A49:G49"/>
    <mergeCell ref="A51:G51"/>
    <mergeCell ref="F58:F61"/>
    <mergeCell ref="A58:A61"/>
    <mergeCell ref="B58:B61"/>
    <mergeCell ref="A57:G57"/>
  </mergeCells>
  <pageMargins left="0.25" right="0.25" top="0.75" bottom="0.75" header="0.3" footer="0.3"/>
  <pageSetup paperSize="9" scale="4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Reagenți 2026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2025-12-18T21:19:17Z</cp:lastPrinted>
  <dcterms:created xsi:type="dcterms:W3CDTF">2023-03-10T09:56:48Z</dcterms:created>
  <dcterms:modified xsi:type="dcterms:W3CDTF">2026-02-03T14:57:04Z</dcterms:modified>
</cp:coreProperties>
</file>