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sprincean\Desktop\HORUS   2026 г\Термоэлектрика 2026\Horus Energy\29.Reparația turbinei ПТ 80100-13013 nr. 2 și a utilajului auxiliar\"/>
    </mc:Choice>
  </mc:AlternateContent>
  <xr:revisionPtr revIDLastSave="0" documentId="8_{F8315591-EC75-41A0-BF66-7111DAC41B73}" xr6:coauthVersionLast="40" xr6:coauthVersionMax="40" xr10:uidLastSave="{00000000-0000-0000-0000-000000000000}"/>
  <bookViews>
    <workbookView xWindow="10152" yWindow="2148" windowWidth="16800" windowHeight="14400" tabRatio="856" xr2:uid="{00000000-000D-0000-FFFF-FFFF00000000}"/>
  </bookViews>
  <sheets>
    <sheet name="3 Babit Расшифровка" sheetId="24" r:id="rId1"/>
    <sheet name="3 Babit Mater." sheetId="22" r:id="rId2"/>
    <sheet name="12  Контроль TG 3" sheetId="47" state="hidden" r:id="rId3"/>
  </sheets>
  <definedNames>
    <definedName name="_xlnm.Print_Area" localSheetId="1">'3 Babit Mater.'!$A$1:$H$37</definedName>
    <definedName name="_xlnm.Print_Area" localSheetId="0">'3 Babit Расшифровка'!$A$1:$H$54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22" l="1"/>
  <c r="H32" i="22" s="1"/>
  <c r="H14" i="24" l="1"/>
  <c r="H30" i="22" l="1"/>
  <c r="H15" i="24"/>
  <c r="H16" i="24"/>
  <c r="H17" i="24"/>
  <c r="H18" i="24"/>
  <c r="H19" i="24"/>
  <c r="H21" i="24"/>
  <c r="H22" i="24"/>
  <c r="H23" i="24"/>
  <c r="H24" i="24"/>
  <c r="H25" i="24"/>
  <c r="H26" i="24"/>
  <c r="H27" i="24"/>
  <c r="H28" i="24"/>
  <c r="H30" i="24"/>
  <c r="H31" i="24"/>
  <c r="H32" i="24"/>
  <c r="H33" i="24"/>
  <c r="H35" i="24"/>
  <c r="H36" i="24"/>
  <c r="H37" i="24"/>
  <c r="H38" i="24"/>
  <c r="H39" i="24"/>
  <c r="H40" i="24" l="1"/>
  <c r="H15" i="22"/>
  <c r="H16" i="22"/>
  <c r="H17" i="22"/>
  <c r="H18" i="22"/>
  <c r="H19" i="22"/>
  <c r="H20" i="22"/>
  <c r="H21" i="22"/>
  <c r="H24" i="22"/>
  <c r="Q14" i="47" l="1"/>
  <c r="Q15" i="47"/>
  <c r="Q13" i="47" l="1"/>
  <c r="I127" i="47" l="1"/>
  <c r="I128" i="47" s="1"/>
  <c r="H13" i="47" l="1"/>
  <c r="B13" i="22" l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I133" i="47" l="1"/>
  <c r="I134" i="47"/>
  <c r="I135" i="47"/>
  <c r="I136" i="47"/>
  <c r="I137" i="47"/>
  <c r="I138" i="47"/>
  <c r="I139" i="47"/>
  <c r="I140" i="47"/>
  <c r="I132" i="47"/>
  <c r="I141" i="47" l="1"/>
  <c r="I143" i="47" l="1"/>
  <c r="I142" i="47"/>
  <c r="I13" i="47"/>
  <c r="I14" i="47" s="1"/>
  <c r="I122" i="47" s="1"/>
  <c r="I144" i="47" l="1"/>
  <c r="I115" i="47"/>
  <c r="I114" i="47"/>
  <c r="I113" i="47"/>
  <c r="I112" i="47"/>
  <c r="I111" i="47"/>
  <c r="I110" i="47"/>
  <c r="I109" i="47"/>
  <c r="I108" i="47"/>
  <c r="I107" i="47"/>
  <c r="I106" i="47"/>
  <c r="I105" i="47"/>
  <c r="I104" i="47"/>
  <c r="I103" i="47"/>
  <c r="I99" i="47"/>
  <c r="I98" i="47"/>
  <c r="I94" i="47"/>
  <c r="I93" i="47"/>
  <c r="I92" i="47"/>
  <c r="I91" i="47"/>
  <c r="I90" i="47"/>
  <c r="I89" i="47"/>
  <c r="I88" i="47"/>
  <c r="I84" i="47"/>
  <c r="I83" i="47"/>
  <c r="I82" i="47"/>
  <c r="I81" i="47"/>
  <c r="I77" i="47"/>
  <c r="I76" i="47"/>
  <c r="I75" i="47"/>
  <c r="I74" i="47"/>
  <c r="I70" i="47"/>
  <c r="I69" i="47"/>
  <c r="I68" i="47"/>
  <c r="I67" i="47"/>
  <c r="I66" i="47"/>
  <c r="I62" i="47"/>
  <c r="I61" i="47"/>
  <c r="I60" i="47"/>
  <c r="I59" i="47"/>
  <c r="I58" i="47"/>
  <c r="I57" i="47"/>
  <c r="I56" i="47"/>
  <c r="I55" i="47"/>
  <c r="I54" i="47"/>
  <c r="I53" i="47"/>
  <c r="I52" i="47"/>
  <c r="I51" i="47"/>
  <c r="I50" i="47"/>
  <c r="I49" i="47"/>
  <c r="I45" i="47"/>
  <c r="I44" i="47"/>
  <c r="I43" i="47"/>
  <c r="I42" i="47"/>
  <c r="I41" i="47"/>
  <c r="I40" i="47"/>
  <c r="I39" i="47"/>
  <c r="I38" i="47"/>
  <c r="I37" i="47"/>
  <c r="I36" i="47"/>
  <c r="I35" i="47"/>
  <c r="I31" i="47"/>
  <c r="I30" i="47"/>
  <c r="I29" i="47"/>
  <c r="I28" i="47"/>
  <c r="I27" i="47"/>
  <c r="I26" i="47"/>
  <c r="I25" i="47"/>
  <c r="I24" i="47"/>
  <c r="I23" i="47"/>
  <c r="I22" i="47"/>
  <c r="I21" i="47"/>
  <c r="I20" i="47"/>
  <c r="I19" i="47"/>
  <c r="I18" i="47"/>
  <c r="I17" i="47"/>
  <c r="I16" i="47"/>
  <c r="I116" i="47" l="1"/>
  <c r="I85" i="47"/>
  <c r="I95" i="47"/>
  <c r="I100" i="47"/>
  <c r="I78" i="47"/>
  <c r="I63" i="47"/>
  <c r="I71" i="47"/>
  <c r="I46" i="47"/>
  <c r="I32" i="47"/>
  <c r="I117" i="47" l="1"/>
  <c r="I118" i="47" s="1"/>
  <c r="I119" i="47" s="1"/>
  <c r="I120" i="47" s="1"/>
  <c r="I130" i="47" s="1"/>
  <c r="I146" i="47" s="1"/>
  <c r="I147" i="47" l="1"/>
  <c r="I148" i="47" l="1"/>
  <c r="F23" i="22" l="1"/>
  <c r="H23" i="22" s="1"/>
  <c r="F22" i="22"/>
  <c r="H22" i="22" s="1"/>
  <c r="F14" i="22"/>
  <c r="H14" i="22" s="1"/>
  <c r="F13" i="22"/>
  <c r="H13" i="22" s="1"/>
  <c r="F12" i="22"/>
  <c r="H12" i="22" s="1"/>
  <c r="H42" i="24" l="1"/>
  <c r="H25" i="22"/>
  <c r="H27" i="22" s="1"/>
  <c r="H43" i="24" l="1"/>
  <c r="H44" i="24"/>
  <c r="H26" i="22"/>
  <c r="H28" i="22" l="1"/>
  <c r="H29" i="22" l="1"/>
  <c r="H45" i="24"/>
  <c r="H46" i="24" s="1"/>
  <c r="H47" i="24" s="1"/>
  <c r="H48" i="24" s="1"/>
  <c r="H49" i="24" s="1"/>
  <c r="H50" i="24" s="1"/>
  <c r="H51" i="24" s="1"/>
  <c r="H52" i="24" l="1"/>
  <c r="H53" i="24" s="1"/>
</calcChain>
</file>

<file path=xl/sharedStrings.xml><?xml version="1.0" encoding="utf-8"?>
<sst xmlns="http://schemas.openxmlformats.org/spreadsheetml/2006/main" count="506" uniqueCount="304">
  <si>
    <t xml:space="preserve">Denumirea    lucrărilor  </t>
  </si>
  <si>
    <t>4.</t>
  </si>
  <si>
    <t>1.</t>
  </si>
  <si>
    <t>1..1</t>
  </si>
  <si>
    <t>1..2</t>
  </si>
  <si>
    <t>1..3</t>
  </si>
  <si>
    <t>2.</t>
  </si>
  <si>
    <t>3.</t>
  </si>
  <si>
    <t>5.</t>
  </si>
  <si>
    <t>кг</t>
  </si>
  <si>
    <t>UM</t>
  </si>
  <si>
    <t>Транспортные  расходы</t>
  </si>
  <si>
    <t>Nr</t>
  </si>
  <si>
    <t>Cantitatea</t>
  </si>
  <si>
    <t>Materiale   Antreprenorului</t>
  </si>
  <si>
    <t>nr.</t>
  </si>
  <si>
    <t>TVA</t>
  </si>
  <si>
    <t>1..4</t>
  </si>
  <si>
    <t>3..1</t>
  </si>
  <si>
    <t>Nr.</t>
  </si>
  <si>
    <t>Denumirea lucrărilor</t>
  </si>
  <si>
    <t>Preț unitar</t>
  </si>
  <si>
    <t>0101020101</t>
  </si>
  <si>
    <t>Întocmit            __________________</t>
  </si>
  <si>
    <t>Verificat</t>
  </si>
  <si>
    <t>___________________</t>
  </si>
  <si>
    <t>Suma, lei</t>
  </si>
  <si>
    <t>Каустическая сода</t>
  </si>
  <si>
    <t>Соляная кислота</t>
  </si>
  <si>
    <t>Асбест</t>
  </si>
  <si>
    <t>Мел молотый</t>
  </si>
  <si>
    <t>Жидкое стекло</t>
  </si>
  <si>
    <t>Сжатый  воздух</t>
  </si>
  <si>
    <t>баллон</t>
  </si>
  <si>
    <t>Аммоний хлористый</t>
  </si>
  <si>
    <t>Листовая сталь  (для изготовления сосуда)</t>
  </si>
  <si>
    <t>лист</t>
  </si>
  <si>
    <t>Порошок сухого нашатыря</t>
  </si>
  <si>
    <t xml:space="preserve">Металлический  кругляк   диаметром 325 мм  </t>
  </si>
  <si>
    <t xml:space="preserve">Металлический  кругляк диаметром 360 мм  </t>
  </si>
  <si>
    <t>Итого</t>
  </si>
  <si>
    <t>квт.ч</t>
  </si>
  <si>
    <t>4..1</t>
  </si>
  <si>
    <t>4..2</t>
  </si>
  <si>
    <t>4..3</t>
  </si>
  <si>
    <t>4..4</t>
  </si>
  <si>
    <t>Электроды  сварочные  ФНО-6 ГОСТ 9467-75</t>
  </si>
  <si>
    <t>Баббит. Б-83 ГОСТ 1320-74</t>
  </si>
  <si>
    <t>Categoria</t>
  </si>
  <si>
    <t>Numărul de pers., total</t>
  </si>
  <si>
    <t>Tarif, lei/1 oră</t>
  </si>
  <si>
    <t>Suma total,  lei</t>
  </si>
  <si>
    <t xml:space="preserve">Подготовительные  работы. </t>
  </si>
  <si>
    <t>VI</t>
  </si>
  <si>
    <t>Определение  размеров  и  конструкции  баббитовой  заливки</t>
  </si>
  <si>
    <t xml:space="preserve">Определение  характера и  степени  износа  баббитовой  заливки, плотности  прилегания  вкладышей  к  посадочным  гнездам  подшипников   </t>
  </si>
  <si>
    <t xml:space="preserve">Проверка  радиальных  и  боковых  зазоров   между  баббитовой  заливкой   вкладыша  и   шейкой  ротора  турбины </t>
  </si>
  <si>
    <t xml:space="preserve">Разработка  и  изготовление  чертежей,  рабочих  эскизов  с  указанием  геометрических   размеров   приспособления   для  заливки  </t>
  </si>
  <si>
    <t>Изготовление   приспособления ( рабочей  формы)  для  перезаливки   подшипников</t>
  </si>
  <si>
    <t>Перезаливка  вкладышей  подшипников</t>
  </si>
  <si>
    <t>Выплавка старого баббита</t>
  </si>
  <si>
    <t>3..2</t>
  </si>
  <si>
    <t>Механическая очистка внутренней поверхности вкладыша после нагрева шлиф машинкой, металлическими стальными щетками, наждачной шкуркой, шабером</t>
  </si>
  <si>
    <t>3..3</t>
  </si>
  <si>
    <t>Обезжиривание, обеспыливание,  удаление следов  масла и керосина  перезаливаемого вкладыша</t>
  </si>
  <si>
    <t>3..4</t>
  </si>
  <si>
    <t xml:space="preserve">Травление, промывка  горячей проточной  водой и  сушка  вкладыша </t>
  </si>
  <si>
    <t>3..5</t>
  </si>
  <si>
    <t>Изоляция поверхностей</t>
  </si>
  <si>
    <t>3..6</t>
  </si>
  <si>
    <t xml:space="preserve">Флюсование  рабочей  поверхности  вкладыша </t>
  </si>
  <si>
    <t>3..7</t>
  </si>
  <si>
    <t>Лужение (нагрев  вкладыша,покрытие  сухим  нашатырем и оловом)</t>
  </si>
  <si>
    <t>3..8</t>
  </si>
  <si>
    <t>Вторичное  травление  поверхности  вкладыша хлористым  цинком с добавлением  хлористого  аммония</t>
  </si>
  <si>
    <t>3..9</t>
  </si>
  <si>
    <t>3..9..1</t>
  </si>
  <si>
    <t>Подготовка  комплекта приспособлений и инструментов  и  их  подогрев до температуры 250-300 °С</t>
  </si>
  <si>
    <t>3..9..2</t>
  </si>
  <si>
    <t xml:space="preserve">Опускание и  выдержка   вкладыша  в  подготовленный  сосуд   с  полудой </t>
  </si>
  <si>
    <t>3..9..3</t>
  </si>
  <si>
    <t xml:space="preserve">Охлаждение по наружному корпусу залитого подшипника до 180-200 °С. </t>
  </si>
  <si>
    <t>3..9..5</t>
  </si>
  <si>
    <t>Контроль  качества заливки  путем  внешнего  осмотра  и пробы  на  звук</t>
  </si>
  <si>
    <t>Расточка и шабровка  подшипника  после  перезаливки</t>
  </si>
  <si>
    <t>Расточка  наружной  и  торцевой  поверхности  половинок  вкладыша на токарном  станке с помощью  индикаторов по  контрольным  пояскам</t>
  </si>
  <si>
    <t xml:space="preserve">Поведение  шабровки  для  получения  гладкой  поверхности  </t>
  </si>
  <si>
    <t>Промыка  вкладыша  и  укладка  ротора  на  подшипники</t>
  </si>
  <si>
    <t>Смазка  плоскости  раъема  корпуса  подшипника  , установка   крышки  подшипника,  затяжка  болтов  и  шпилей.</t>
  </si>
  <si>
    <t>Заключительная   сдача   работы</t>
  </si>
  <si>
    <t>Материалы,  всего</t>
  </si>
  <si>
    <t>Pret, lei/um</t>
  </si>
  <si>
    <t>Total</t>
  </si>
  <si>
    <t>II</t>
  </si>
  <si>
    <t>НДС, 20,0%</t>
  </si>
  <si>
    <t xml:space="preserve">С  учетом  коэффициента  К=1,032  к  оптовым  ценам </t>
  </si>
  <si>
    <t>Intocmit : _______</t>
  </si>
  <si>
    <t xml:space="preserve">Verificat:     _____________     </t>
  </si>
  <si>
    <t>Складские  расходы</t>
  </si>
  <si>
    <t>Итого материалов</t>
  </si>
  <si>
    <t>kg</t>
  </si>
  <si>
    <t>измерение</t>
  </si>
  <si>
    <t>УЗК шпилек М140 (с обеих торцов)</t>
  </si>
  <si>
    <t>10 дм²</t>
  </si>
  <si>
    <t>УЗК шпилек М100 (с обеих торцов)</t>
  </si>
  <si>
    <t>УЗК шпилек М76 (с обеих торцов)</t>
  </si>
  <si>
    <t>УЗК шпилек М56 (с обеих торцов)</t>
  </si>
  <si>
    <t>ВИК и ЦД рабочих лопаток 1÷27 ступеней</t>
  </si>
  <si>
    <t>ВИК и ЦД рабочих лопаток 28, 29 и 30 ступеней</t>
  </si>
  <si>
    <t>УЗК сбегаюших краёв рабочих лопаток 28, 29 и 30 ступеней</t>
  </si>
  <si>
    <t>ВО и ЦД насадных дисков 1÷27 ступеней</t>
  </si>
  <si>
    <t>ЦД разгрузочных отверстий дисков 1÷27 ступеней</t>
  </si>
  <si>
    <t>УЗК разгрузочных отверстий дисков 1÷27 ступеней</t>
  </si>
  <si>
    <t>Контроль твердости торцевых частей цельнокованого ротора ВД</t>
  </si>
  <si>
    <t>Контроль твердости цельнокованого ротора ВД</t>
  </si>
  <si>
    <t>УЗК ремонтных заварок нижней части внутреней стороны ЦВД</t>
  </si>
  <si>
    <t>Контроль твердости заварок нижней части внутреней стороны ЦВД</t>
  </si>
  <si>
    <t>Контроль твердости корпусов цилиндров</t>
  </si>
  <si>
    <t>УЗК гибов подвода пара (16 шт.) на наличие продольных трещин</t>
  </si>
  <si>
    <t>УЗК гибов подвода пара (16 шт.) на наличие поперечных трещин</t>
  </si>
  <si>
    <t>Контроль твердости гибов и сварных стыков труб подвода пара</t>
  </si>
  <si>
    <t>Измерение овальности гибов подвода пара в 3-х сечениях</t>
  </si>
  <si>
    <t>УЗТ гибов и прямых участков трубопроводов подвода пара</t>
  </si>
  <si>
    <t>100 точек</t>
  </si>
  <si>
    <t>ВИК сварных стыков гибов подвода пара (Ø219мм)</t>
  </si>
  <si>
    <t>м.п.</t>
  </si>
  <si>
    <t>ВИК сварных стыков гибов подвода пара (Ø273мм)</t>
  </si>
  <si>
    <t>УЗК сварных стыков (Ø219мм и 273мм) гибов подвода пара</t>
  </si>
  <si>
    <t>Иследование микросруктуры металла корпусов стопорных регулирующих, защитных клапанов, паровпускных патрубков ЦВД</t>
  </si>
  <si>
    <t xml:space="preserve">С учетом  коэффициента  К=4,07  к  оптовым  ценам </t>
  </si>
  <si>
    <t>Материалы  для   контроля  металла</t>
  </si>
  <si>
    <t xml:space="preserve"> ”Контроль металла корпуса стопорных регулирующих, защитных клапанов, паровпускные патрубки ЦВД”</t>
  </si>
  <si>
    <t>Визуальный осмотр и цветная дефектоскопия входа пара в коробки клапанов автоматического затвора</t>
  </si>
  <si>
    <t>0106020101</t>
  </si>
  <si>
    <t>Магнитопорошковая дефектоскопия входа пара в коробки клапанов автоматического затвора</t>
  </si>
  <si>
    <t>0103010101</t>
  </si>
  <si>
    <t>Визуальный осмотр и цветная дефектоскопия нижней части коробки клапанов автоматического затвора</t>
  </si>
  <si>
    <t>Магнитопорошковая дефектоскопия нижней части коробки клапанов автоматического затвора</t>
  </si>
  <si>
    <t>Визуальный осмотр и цветная дефектоскопия верхней части коробки клапанов автоматического затвора</t>
  </si>
  <si>
    <t>Магнитопорошковая дефектоскопия верхней части коробки клапанов автоматического затвора</t>
  </si>
  <si>
    <t>Визуальный осмотр и цветная дефектоскопия штуцеров перепускных труб коробки клапанов автоматического затвора</t>
  </si>
  <si>
    <t>Магнитопорошковая дефектоскопия штуцеров перепускных труб коробки клапанов автоматического затвора</t>
  </si>
  <si>
    <t>Визуальный осмотр и цветная дефектоскопия регулируюших клапанов (4 шт.) ЦВД</t>
  </si>
  <si>
    <t>Магнитопорошковая дефектоскопия регулируюших клапанов (4 шт.) ЦВД</t>
  </si>
  <si>
    <t>Визуальный осмотр и цветная дефектоскопия гибов паровпускных  коробок ЦВД (2 шт.)</t>
  </si>
  <si>
    <t>Магнитопорошковая дефектоскопия гибов паровпускных  коробок ЦВД (2 шт.)</t>
  </si>
  <si>
    <t>Визуальный осмотр и цветная дефектоскопия фланцевых соединений паровпускных  коробок ЦВД (4 шт.)</t>
  </si>
  <si>
    <t>Магнитопорошковая дефектоскопия фланцевых соединений паровпускных  коробок ЦВД (4 шт.)</t>
  </si>
  <si>
    <t>образец</t>
  </si>
  <si>
    <t>0304010201</t>
  </si>
  <si>
    <t>Подготовительные работы для взятия реплик металла (зачистка поверхностй до металлического блеска).</t>
  </si>
  <si>
    <t>100 дм²</t>
  </si>
  <si>
    <t>1/98 1501010101</t>
  </si>
  <si>
    <t>Подготовительные работы по контролю металла с применением отжига от окалины на поверхности и последуюшей зачистки механическим способом</t>
  </si>
  <si>
    <t>1 дм²</t>
  </si>
  <si>
    <t>Suma,lei</t>
  </si>
  <si>
    <t xml:space="preserve"> ”Контроль металла гибов подвода пара к ЦВД (перепускные трубы турбины)”</t>
  </si>
  <si>
    <t>I</t>
  </si>
  <si>
    <t>Визуальный осмотр и цветная дефектоскопия  гибов подвода пара (16 шт.)</t>
  </si>
  <si>
    <t>Магнитопорошковая дефектоскопия труб подвода пара (16 шт.)</t>
  </si>
  <si>
    <t>0103030101</t>
  </si>
  <si>
    <t>0202010201</t>
  </si>
  <si>
    <t>0102020301</t>
  </si>
  <si>
    <t>0102010102</t>
  </si>
  <si>
    <t>Подготовительные работы по контролю металла (зачистка поверхностй до металлического блеска).</t>
  </si>
  <si>
    <t>Всего без  НДС, п.1-11</t>
  </si>
  <si>
    <t xml:space="preserve"> ”Контроль металла корпусов цилиндров, сопловые коробки”</t>
  </si>
  <si>
    <t>III</t>
  </si>
  <si>
    <t>Визуальный осмотр и цветная дефектоскопия наружной поверхности верхней части ЦВД</t>
  </si>
  <si>
    <t>Магнитопорошковая дефектоскопия наружной поверхности верхней части ЦВД</t>
  </si>
  <si>
    <t>Визуальный осмотр и цветная дефектоскопия внутреней поверхности верхней части ЦВД</t>
  </si>
  <si>
    <t>Магнитопорошковая дефектоскопия внутреней поверхности верхней части ЦВД</t>
  </si>
  <si>
    <t>Визуальный осмотр и цветная дефектоскопия внутреней поверхности нижней части ЦВД</t>
  </si>
  <si>
    <t>Магнитопорошковая дефектоскопия внутреней поверхности нижней части ЦВД</t>
  </si>
  <si>
    <t>Визуальный осмотр и цветная дефектоскопия наружной поверхности верхней части ЦНД</t>
  </si>
  <si>
    <t>Магнитопорошковая дефектоскопия наружной поверхности верхней части ЦНД</t>
  </si>
  <si>
    <t>Визуальный осмотр и цветная дефектоскопия внутреней поверхности верхней части ЦНД</t>
  </si>
  <si>
    <t>Магнитопорошковая дефектоскопия внутреней поверхности верхней части ЦНД</t>
  </si>
  <si>
    <t>Визуальный осмотр и цветная дефектоскопия внутреней поверхности нижней части ЦНД</t>
  </si>
  <si>
    <t>Магнитопорошковая дефектоскопия внутреней поверхности нижней части ЦНД</t>
  </si>
  <si>
    <t>Всего без  НДС, п.1-14</t>
  </si>
  <si>
    <r>
      <rPr>
        <b/>
        <sz val="10"/>
        <color theme="1"/>
        <rFont val="Times New Roman"/>
        <family val="1"/>
        <charset val="204"/>
      </rPr>
      <t>Обоснование  цен</t>
    </r>
    <r>
      <rPr>
        <sz val="10"/>
        <color theme="1"/>
        <rFont val="Times New Roman"/>
        <family val="1"/>
        <charset val="204"/>
      </rPr>
      <t xml:space="preserve"> : Прескурант </t>
    </r>
    <r>
      <rPr>
        <b/>
        <sz val="10"/>
        <color theme="1"/>
        <rFont val="Times New Roman"/>
        <family val="1"/>
        <charset val="204"/>
      </rPr>
      <t>№ 4.</t>
    </r>
    <r>
      <rPr>
        <sz val="10"/>
        <color theme="1"/>
        <rFont val="Times New Roman"/>
        <family val="1"/>
        <charset val="204"/>
      </rPr>
      <t xml:space="preserve">   "Работы  по  контролю  металла  энергетического  оборудования", вып. 1995г., г. Кишинев.   </t>
    </r>
    <r>
      <rPr>
        <b/>
        <sz val="10"/>
        <color theme="1"/>
        <rFont val="Times New Roman"/>
        <family val="1"/>
        <charset val="204"/>
      </rPr>
      <t>Прейскурант  1/98</t>
    </r>
    <r>
      <rPr>
        <sz val="10"/>
        <color theme="1"/>
        <rFont val="Times New Roman"/>
        <family val="1"/>
        <charset val="204"/>
      </rPr>
      <t xml:space="preserve"> "Оптовые  цены  на  ремонт  и  модернизацию паровых,   водогрейных  котлов  и  вспомогательного  котельного   оборудования"</t>
    </r>
  </si>
  <si>
    <t xml:space="preserve"> ”Контроль металла ремонтных заварок”</t>
  </si>
  <si>
    <t>IV</t>
  </si>
  <si>
    <t>Визуальный осмотр и цветная дефектоскопия ремонтных заварок нижней части внутреней стороны ЦВД</t>
  </si>
  <si>
    <t>Магнитопорошковая дефектоскопия ремонтных заварок нижней части внутренней стороны ЦВД</t>
  </si>
  <si>
    <t>Всего без  НДС, п.1-5</t>
  </si>
  <si>
    <t>V</t>
  </si>
  <si>
    <t xml:space="preserve"> ”Контроль металла цельнокованого ротора ВД”</t>
  </si>
  <si>
    <t>Визуальный осмотр и цветная дефектоскопия цельнокованого ротора ВД</t>
  </si>
  <si>
    <t>Магнитопорошковая дефектоскопия ротора ВД</t>
  </si>
  <si>
    <t>Всего без  НДС, п.1-4</t>
  </si>
  <si>
    <t xml:space="preserve"> ”Контроль металла осевого канала цельнокованого ротора ВД (Ø - 95мм)”</t>
  </si>
  <si>
    <t>Перескопический осмотр канала ротора турбины</t>
  </si>
  <si>
    <t>0101040101</t>
  </si>
  <si>
    <t>анализ</t>
  </si>
  <si>
    <t>Контроль остаточной деформации осевого канала</t>
  </si>
  <si>
    <t>0102030101</t>
  </si>
  <si>
    <t>VII</t>
  </si>
  <si>
    <t xml:space="preserve"> ”Контроль металла рабочих лопаток, бандажей, демпферных связей”</t>
  </si>
  <si>
    <t>Всего без  НДС, п.1-7</t>
  </si>
  <si>
    <t>IX</t>
  </si>
  <si>
    <t xml:space="preserve"> ”Контроль металла диафрагм ЦВД и ЦНД”</t>
  </si>
  <si>
    <t>VIII</t>
  </si>
  <si>
    <t>Визуальный осмотр и цветная дефектоскопия металла диафрагм ЦВД-26 шт. и ЦНД-43 шт.</t>
  </si>
  <si>
    <t xml:space="preserve"> ”Контроль металла шпилек и гаек разъёма ЦВД”</t>
  </si>
  <si>
    <t>Определения твердости металла шпилек М140 (с обеих торцов)</t>
  </si>
  <si>
    <t>Определения твердости металла шпилек М100 (с обеих торцов)</t>
  </si>
  <si>
    <t>Определения твердости металла шпилек М76 (с обеих торцов)</t>
  </si>
  <si>
    <t>Определения твердости металла шпилек М56 (с обеих торцов)</t>
  </si>
  <si>
    <t>Определения твердости металла шпилек (с одной стороны)</t>
  </si>
  <si>
    <t>Определения твердости металла гаек М100 (с одной стороны)</t>
  </si>
  <si>
    <t>Определения твердости металла гаек М76 (с одной стороны)</t>
  </si>
  <si>
    <t>Определения твердости металла гаек М56 (с одной стороны)</t>
  </si>
  <si>
    <t>Подготовительные работы по контролю металла крепежа (зачистка поверхностй до металлического блеска).</t>
  </si>
  <si>
    <t>Всего без  НДС, п.1-16</t>
  </si>
  <si>
    <t>Всего без  НДС, п.1</t>
  </si>
  <si>
    <t>X</t>
  </si>
  <si>
    <t>Всего без  НДС, п.1-2</t>
  </si>
  <si>
    <t>Всего без  НДС, п.1-13</t>
  </si>
  <si>
    <t>XI</t>
  </si>
  <si>
    <t>Технический  отчет</t>
  </si>
  <si>
    <t>отчет</t>
  </si>
  <si>
    <t>Итого  по  работам по  прейскурантам 1/98 и №4</t>
  </si>
  <si>
    <t>Всег  работам  по  прейскурантам 1/98 и №4, лей  с НДС</t>
  </si>
  <si>
    <t xml:space="preserve">С учетом  коэффициента  К=1,38  к  оптовым  ценам </t>
  </si>
  <si>
    <t>Всег  работам  по  прейскуранту  ОРГРЭС</t>
  </si>
  <si>
    <t>том4,   р.12,     п.12.5.13.08</t>
  </si>
  <si>
    <t>Bunbac de șters</t>
  </si>
  <si>
    <t>Dizolvant 646</t>
  </si>
  <si>
    <t>Disc abraziv 230x6x22,2</t>
  </si>
  <si>
    <t>buc.</t>
  </si>
  <si>
    <t>Disc abraziv 125x6x22,2</t>
  </si>
  <si>
    <t>Disc abraziv cu petale 125x22,2 (P120)</t>
  </si>
  <si>
    <r>
      <t>Penetrant (6 ml/dm</t>
    </r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)</t>
    </r>
  </si>
  <si>
    <t>l.</t>
  </si>
  <si>
    <r>
      <t>Developant (5,5 ml/dm</t>
    </r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)</t>
    </r>
  </si>
  <si>
    <r>
      <t>Purificator (4,5 ml/dm</t>
    </r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)</t>
    </r>
  </si>
  <si>
    <t>Gel pentru UT</t>
  </si>
  <si>
    <t>Всег  работам по  контролю  металла  и   продлению  эксплуатационного  ресурса</t>
  </si>
  <si>
    <t>Всего  работы  и  материалы  для  контроля  металла   и  продления  эксплуатационного  ресурса,  лей  без  НДС</t>
  </si>
  <si>
    <t>Всего  по   контролю  металла   и  продлению  эксплуатационного  ресурса,  лей  без  НДС</t>
  </si>
  <si>
    <t>Anexa   nr.3-2</t>
  </si>
  <si>
    <t>Deviz  local    nr. 1</t>
  </si>
  <si>
    <t>Anexa   nr.12</t>
  </si>
  <si>
    <t>Отжиг поверхности  гибов, стыков  труб, тройников  от  окалины</t>
  </si>
  <si>
    <t>калькуляция     nr.12-2022</t>
  </si>
  <si>
    <t>Timpul estimat, ora</t>
  </si>
  <si>
    <t>Argumentare utilizată p/u estimare</t>
  </si>
  <si>
    <t>Timpul estimat, ore</t>
  </si>
  <si>
    <t>XII</t>
  </si>
  <si>
    <t>505,8 дм²</t>
  </si>
  <si>
    <t>фактический</t>
  </si>
  <si>
    <t>UM, cantitate</t>
  </si>
  <si>
    <t>Reparația   capitală  a blocului  energetic  nr.2.</t>
  </si>
  <si>
    <t>Descifrarea lucrărilor și materialelor: „Controlul  metalului și prelungirea resursei de exploatare a turbinei ПТ-80/100-130/13 Nr.2”</t>
  </si>
  <si>
    <t>Составление  технического  отчета</t>
  </si>
  <si>
    <t>Составление  технического  отчета по продлению срока эксплуатации турбины</t>
  </si>
  <si>
    <t>зачистка поверхностй до металлического блеска</t>
  </si>
  <si>
    <t>цветная дефектоскопия</t>
  </si>
  <si>
    <t>1dm2</t>
  </si>
  <si>
    <t>УЗК</t>
  </si>
  <si>
    <t>Материалы  на  половину  подшипника</t>
  </si>
  <si>
    <t>половина</t>
  </si>
  <si>
    <t xml:space="preserve">Investitor                    </t>
  </si>
  <si>
    <t>”TERMOELECTRICA” SA</t>
  </si>
  <si>
    <t xml:space="preserve">Antreprenor                 </t>
  </si>
  <si>
    <t>”HORUS”  SRL</t>
  </si>
  <si>
    <t xml:space="preserve">Obiect                                 </t>
  </si>
  <si>
    <t xml:space="preserve">Contract                           </t>
  </si>
  <si>
    <t xml:space="preserve"> nr.2025-298 din    28.07. 2025     </t>
  </si>
  <si>
    <t xml:space="preserve"> Sursa nr.1, ScCTg-1, ПТ 80/100-130/13 Nr.3</t>
  </si>
  <si>
    <t>Baza de calcul: cheltuieli prognozate antreprenorului</t>
  </si>
  <si>
    <t>Total manopera</t>
  </si>
  <si>
    <t>Asigurarea sociala</t>
  </si>
  <si>
    <t>Calcul costului lucrarilor:</t>
  </si>
  <si>
    <t xml:space="preserve">Șef serviciu în industria prelucrătoare (SPIOM)      </t>
  </si>
  <si>
    <t>Veaceslav  HELBETI     __________________________</t>
  </si>
  <si>
    <t xml:space="preserve">Șef secție  în industria prelucrătoare  (ScCTg-1)         </t>
  </si>
  <si>
    <t>Sergiu  ABABII              __________________________</t>
  </si>
  <si>
    <t xml:space="preserve">Șef serviciu  în industria prelucrătoare  (STm)               </t>
  </si>
  <si>
    <t>Oleg  MANCAȘ              __________________________</t>
  </si>
  <si>
    <t xml:space="preserve"> </t>
  </si>
  <si>
    <t>Coordonat :</t>
  </si>
  <si>
    <t>Costuri materiale</t>
  </si>
  <si>
    <t>Cheltuieli de regie</t>
  </si>
  <si>
    <t>Beneficiu de deviz</t>
  </si>
  <si>
    <t>Deviz local № 2</t>
  </si>
  <si>
    <t xml:space="preserve">1 подшипник </t>
  </si>
  <si>
    <t>Ознакомление с документацией. Визуальнный осмотр турбины, вскрытие подшипников</t>
  </si>
  <si>
    <t>Материалы,  всего  на 1 подшипник</t>
  </si>
  <si>
    <t>anexa la devizul 2</t>
  </si>
  <si>
    <t>Всего трудовых затрат по частичной перезаливе вкладыша одного подшипника  турбины</t>
  </si>
  <si>
    <t>1..5</t>
  </si>
  <si>
    <t xml:space="preserve">Lot 1. „Returnarea babitului lagărelor defecte ale turbinei ПТ-80/100-130/13 Nr. 2 – 3 buc” </t>
  </si>
  <si>
    <t>Total pentru returnarea babitului unui lagăr a turbinei</t>
  </si>
  <si>
    <t>Total pentru returnarea babitului a trei lagăre ale turbinei (în Proces -verbal- conform actului defectare)</t>
  </si>
  <si>
    <t>„Returnarea babitului lagărelor defecte ale turbinei ПТ-80/100-130/13 №2”, total   cu  TVA</t>
  </si>
  <si>
    <t>Lot 1. Materiale pentru „Returnarea babitului lagărelor defecte ale turbinei ПТ-80/100-130/13 Nr. 2 – 3 buc”</t>
  </si>
  <si>
    <t>Материалы, всего на   перезаливку 3 подшипников   ( по факту -согласно  акту  дефектации)</t>
  </si>
  <si>
    <t>Энергия для технологических целей   на 1 подшипник, 
(preț-conform Hot ANRE)</t>
  </si>
  <si>
    <t>Энергия для технологических целей   на 3 подшипника ( în Proces -verbal- conform actului defectare), (preț-conform Hot ANRE)</t>
  </si>
  <si>
    <t>Valoarea de deviz 670 511,21 cu TVA</t>
  </si>
  <si>
    <t>Costul materialelor pentru 3 lagare , lei fara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</si>
</sst>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R_O_N_-;\-* #,##0.00\ _R_O_N_-;_-* &quot;-&quot;??\ _R_O_N_-;_-@_-"/>
    <numFmt numFmtId="165" formatCode="0.0"/>
    <numFmt numFmtId="166" formatCode="#,##0.000"/>
    <numFmt numFmtId="167" formatCode="#,##0.00_ ;\-#,##0.00\ "/>
    <numFmt numFmtId="168" formatCode="0.0%"/>
  </numFmts>
  <fonts count="33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vertAlign val="superscript"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0" fontId="5" fillId="0" borderId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</cellStyleXfs>
  <cellXfs count="323">
    <xf numFmtId="0" fontId="0" fillId="0" borderId="0" xfId="0"/>
    <xf numFmtId="0" fontId="2" fillId="0" borderId="0" xfId="0" applyFont="1"/>
    <xf numFmtId="0" fontId="3" fillId="0" borderId="0" xfId="0" applyFont="1"/>
    <xf numFmtId="0" fontId="14" fillId="2" borderId="0" xfId="0" applyFont="1" applyFill="1"/>
    <xf numFmtId="0" fontId="1" fillId="2" borderId="7" xfId="0" applyFont="1" applyFill="1" applyBorder="1" applyAlignment="1">
      <alignment horizontal="center" vertical="center"/>
    </xf>
    <xf numFmtId="0" fontId="2" fillId="2" borderId="0" xfId="0" applyFont="1" applyFill="1"/>
    <xf numFmtId="4" fontId="1" fillId="2" borderId="8" xfId="0" applyNumberFormat="1" applyFont="1" applyFill="1" applyBorder="1" applyAlignment="1">
      <alignment horizontal="center" vertical="center"/>
    </xf>
    <xf numFmtId="4" fontId="1" fillId="2" borderId="7" xfId="0" applyNumberFormat="1" applyFont="1" applyFill="1" applyBorder="1" applyAlignment="1">
      <alignment horizontal="center" vertical="center" wrapText="1"/>
    </xf>
    <xf numFmtId="4" fontId="1" fillId="2" borderId="8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7" xfId="0" quotePrefix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4" fontId="12" fillId="3" borderId="8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10" fontId="1" fillId="0" borderId="7" xfId="0" applyNumberFormat="1" applyFont="1" applyBorder="1" applyAlignment="1">
      <alignment horizontal="center" vertical="center" wrapText="1"/>
    </xf>
    <xf numFmtId="10" fontId="2" fillId="0" borderId="7" xfId="0" applyNumberFormat="1" applyFont="1" applyBorder="1" applyAlignment="1">
      <alignment horizontal="center" vertical="center" wrapText="1"/>
    </xf>
    <xf numFmtId="0" fontId="20" fillId="0" borderId="0" xfId="0" applyFont="1"/>
    <xf numFmtId="4" fontId="1" fillId="2" borderId="7" xfId="6" applyNumberFormat="1" applyFont="1" applyFill="1" applyBorder="1" applyAlignment="1">
      <alignment horizontal="center" vertical="center"/>
    </xf>
    <xf numFmtId="4" fontId="1" fillId="2" borderId="8" xfId="6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" fontId="21" fillId="0" borderId="6" xfId="0" applyNumberFormat="1" applyFont="1" applyBorder="1" applyAlignment="1">
      <alignment horizontal="center" vertical="center" wrapText="1"/>
    </xf>
    <xf numFmtId="0" fontId="22" fillId="0" borderId="7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4" fontId="12" fillId="3" borderId="13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" fontId="12" fillId="2" borderId="8" xfId="0" applyNumberFormat="1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4" fontId="6" fillId="0" borderId="0" xfId="6" applyFont="1"/>
    <xf numFmtId="0" fontId="27" fillId="0" borderId="0" xfId="0" applyFont="1"/>
    <xf numFmtId="0" fontId="1" fillId="2" borderId="6" xfId="0" applyFont="1" applyFill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4" fontId="12" fillId="3" borderId="10" xfId="0" applyNumberFormat="1" applyFont="1" applyFill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4" fontId="3" fillId="0" borderId="0" xfId="0" applyNumberFormat="1" applyFont="1"/>
    <xf numFmtId="0" fontId="23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3" fillId="0" borderId="7" xfId="0" quotePrefix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168" fontId="1" fillId="0" borderId="7" xfId="0" applyNumberFormat="1" applyFont="1" applyBorder="1" applyAlignment="1">
      <alignment horizontal="center" vertical="center" wrapText="1"/>
    </xf>
    <xf numFmtId="0" fontId="10" fillId="2" borderId="0" xfId="0" applyFont="1" applyFill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0" fillId="2" borderId="0" xfId="0" applyFill="1"/>
    <xf numFmtId="0" fontId="1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4" fontId="1" fillId="2" borderId="7" xfId="6" applyNumberFormat="1" applyFont="1" applyFill="1" applyBorder="1" applyAlignment="1">
      <alignment horizontal="center" vertical="justify"/>
    </xf>
    <xf numFmtId="4" fontId="1" fillId="2" borderId="12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4" fontId="3" fillId="0" borderId="0" xfId="0" applyNumberFormat="1" applyFont="1" applyAlignment="1">
      <alignment horizontal="center"/>
    </xf>
    <xf numFmtId="0" fontId="12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/>
    </xf>
    <xf numFmtId="4" fontId="3" fillId="2" borderId="7" xfId="0" applyNumberFormat="1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2" fillId="2" borderId="6" xfId="0" applyFont="1" applyFill="1" applyBorder="1" applyAlignment="1">
      <alignment horizontal="center" vertical="center"/>
    </xf>
    <xf numFmtId="0" fontId="3" fillId="2" borderId="6" xfId="0" applyFont="1" applyFill="1" applyBorder="1"/>
    <xf numFmtId="0" fontId="2" fillId="2" borderId="6" xfId="0" applyFont="1" applyFill="1" applyBorder="1" applyAlignment="1">
      <alignment vertical="top" wrapText="1"/>
    </xf>
    <xf numFmtId="0" fontId="12" fillId="2" borderId="6" xfId="0" applyFont="1" applyFill="1" applyBorder="1" applyAlignment="1">
      <alignment vertical="center" wrapText="1"/>
    </xf>
    <xf numFmtId="4" fontId="16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2" fillId="0" borderId="7" xfId="0" applyFont="1" applyBorder="1" applyAlignment="1">
      <alignment horizontal="left" vertical="top" wrapText="1"/>
    </xf>
    <xf numFmtId="0" fontId="2" fillId="2" borderId="7" xfId="0" applyFont="1" applyFill="1" applyBorder="1" applyAlignment="1">
      <alignment wrapText="1"/>
    </xf>
    <xf numFmtId="0" fontId="2" fillId="2" borderId="7" xfId="0" applyFont="1" applyFill="1" applyBorder="1" applyAlignment="1">
      <alignment vertical="top" wrapText="1"/>
    </xf>
    <xf numFmtId="0" fontId="2" fillId="2" borderId="7" xfId="0" applyFont="1" applyFill="1" applyBorder="1" applyAlignment="1">
      <alignment horizontal="left" vertical="top" wrapText="1"/>
    </xf>
    <xf numFmtId="4" fontId="12" fillId="2" borderId="7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top"/>
    </xf>
    <xf numFmtId="0" fontId="14" fillId="0" borderId="8" xfId="0" applyFont="1" applyBorder="1" applyAlignment="1">
      <alignment vertical="justify"/>
    </xf>
    <xf numFmtId="0" fontId="3" fillId="0" borderId="8" xfId="0" applyFont="1" applyBorder="1"/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3" fillId="0" borderId="6" xfId="0" applyFont="1" applyBorder="1"/>
    <xf numFmtId="0" fontId="3" fillId="0" borderId="7" xfId="0" applyFont="1" applyBorder="1"/>
    <xf numFmtId="2" fontId="12" fillId="3" borderId="8" xfId="0" applyNumberFormat="1" applyFont="1" applyFill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top"/>
    </xf>
    <xf numFmtId="4" fontId="2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left" vertical="top" wrapText="1"/>
    </xf>
    <xf numFmtId="0" fontId="9" fillId="0" borderId="7" xfId="0" quotePrefix="1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wrapText="1"/>
    </xf>
    <xf numFmtId="0" fontId="12" fillId="0" borderId="6" xfId="0" applyFont="1" applyBorder="1" applyAlignment="1">
      <alignment horizontal="center"/>
    </xf>
    <xf numFmtId="4" fontId="3" fillId="0" borderId="8" xfId="0" applyNumberFormat="1" applyFont="1" applyBorder="1"/>
    <xf numFmtId="4" fontId="12" fillId="3" borderId="8" xfId="0" applyNumberFormat="1" applyFont="1" applyFill="1" applyBorder="1" applyAlignment="1">
      <alignment horizontal="center"/>
    </xf>
    <xf numFmtId="0" fontId="14" fillId="0" borderId="7" xfId="0" applyFont="1" applyBorder="1" applyAlignment="1">
      <alignment vertical="center"/>
    </xf>
    <xf numFmtId="4" fontId="14" fillId="0" borderId="8" xfId="0" applyNumberFormat="1" applyFont="1" applyBorder="1" applyAlignment="1">
      <alignment horizontal="center" vertical="center"/>
    </xf>
    <xf numFmtId="2" fontId="12" fillId="3" borderId="8" xfId="0" applyNumberFormat="1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 vertical="center"/>
    </xf>
    <xf numFmtId="4" fontId="14" fillId="0" borderId="7" xfId="0" applyNumberFormat="1" applyFont="1" applyBorder="1" applyAlignment="1">
      <alignment vertical="center"/>
    </xf>
    <xf numFmtId="4" fontId="1" fillId="0" borderId="7" xfId="6" applyNumberFormat="1" applyFont="1" applyFill="1" applyBorder="1" applyAlignment="1">
      <alignment horizontal="center" vertical="justify"/>
    </xf>
    <xf numFmtId="4" fontId="3" fillId="0" borderId="7" xfId="0" applyNumberFormat="1" applyFont="1" applyBorder="1"/>
    <xf numFmtId="4" fontId="3" fillId="0" borderId="4" xfId="0" applyNumberFormat="1" applyFont="1" applyBorder="1" applyAlignment="1">
      <alignment horizontal="center" vertical="center"/>
    </xf>
    <xf numFmtId="0" fontId="3" fillId="0" borderId="18" xfId="0" applyFont="1" applyBorder="1"/>
    <xf numFmtId="0" fontId="12" fillId="0" borderId="9" xfId="0" applyFont="1" applyBorder="1" applyAlignment="1">
      <alignment vertical="center" wrapText="1"/>
    </xf>
    <xf numFmtId="0" fontId="3" fillId="0" borderId="9" xfId="0" applyFont="1" applyBorder="1"/>
    <xf numFmtId="4" fontId="3" fillId="0" borderId="9" xfId="0" applyNumberFormat="1" applyFont="1" applyBorder="1"/>
    <xf numFmtId="4" fontId="3" fillId="0" borderId="16" xfId="0" applyNumberFormat="1" applyFont="1" applyBorder="1"/>
    <xf numFmtId="0" fontId="3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14" fillId="0" borderId="17" xfId="0" applyNumberFormat="1" applyFont="1" applyBorder="1" applyAlignment="1">
      <alignment horizontal="center" vertical="center"/>
    </xf>
    <xf numFmtId="0" fontId="19" fillId="0" borderId="7" xfId="0" quotePrefix="1" applyFont="1" applyBorder="1" applyAlignment="1">
      <alignment horizontal="center" vertical="justify"/>
    </xf>
    <xf numFmtId="0" fontId="15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5" fillId="2" borderId="12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 wrapText="1"/>
    </xf>
    <xf numFmtId="10" fontId="2" fillId="0" borderId="9" xfId="0" applyNumberFormat="1" applyFont="1" applyBorder="1" applyAlignment="1">
      <alignment horizontal="center" vertical="center" wrapText="1"/>
    </xf>
    <xf numFmtId="4" fontId="14" fillId="2" borderId="16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justify" vertical="center" wrapText="1"/>
    </xf>
    <xf numFmtId="0" fontId="30" fillId="2" borderId="0" xfId="0" applyFont="1" applyFill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164" fontId="1" fillId="2" borderId="11" xfId="6" applyFont="1" applyFill="1" applyBorder="1" applyAlignment="1">
      <alignment vertical="center"/>
    </xf>
    <xf numFmtId="0" fontId="0" fillId="0" borderId="22" xfId="0" applyBorder="1"/>
    <xf numFmtId="49" fontId="23" fillId="0" borderId="3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4" fillId="0" borderId="5" xfId="0" applyFont="1" applyBorder="1" applyAlignment="1">
      <alignment vertical="center" wrapText="1"/>
    </xf>
    <xf numFmtId="0" fontId="12" fillId="2" borderId="7" xfId="0" applyFont="1" applyFill="1" applyBorder="1" applyAlignment="1">
      <alignment vertical="center" wrapText="1"/>
    </xf>
    <xf numFmtId="0" fontId="3" fillId="0" borderId="5" xfId="0" applyFont="1" applyBorder="1"/>
    <xf numFmtId="4" fontId="1" fillId="2" borderId="5" xfId="6" applyNumberFormat="1" applyFont="1" applyFill="1" applyBorder="1" applyAlignment="1">
      <alignment horizontal="center" vertical="center"/>
    </xf>
    <xf numFmtId="4" fontId="8" fillId="2" borderId="12" xfId="6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3" fillId="0" borderId="4" xfId="0" applyFont="1" applyBorder="1"/>
    <xf numFmtId="4" fontId="1" fillId="2" borderId="4" xfId="6" applyNumberFormat="1" applyFont="1" applyFill="1" applyBorder="1" applyAlignment="1">
      <alignment horizontal="center" vertical="justify"/>
    </xf>
    <xf numFmtId="4" fontId="1" fillId="2" borderId="13" xfId="0" applyNumberFormat="1" applyFont="1" applyFill="1" applyBorder="1" applyAlignment="1">
      <alignment horizontal="center" vertical="center" wrapText="1"/>
    </xf>
    <xf numFmtId="166" fontId="3" fillId="2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vertical="center" wrapText="1"/>
    </xf>
    <xf numFmtId="0" fontId="13" fillId="4" borderId="7" xfId="0" applyFont="1" applyFill="1" applyBorder="1" applyAlignment="1">
      <alignment horizontal="center" vertical="justify"/>
    </xf>
    <xf numFmtId="4" fontId="3" fillId="4" borderId="7" xfId="0" applyNumberFormat="1" applyFont="1" applyFill="1" applyBorder="1" applyAlignment="1">
      <alignment horizontal="center" vertical="center"/>
    </xf>
    <xf numFmtId="4" fontId="2" fillId="4" borderId="8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13" fillId="0" borderId="7" xfId="0" applyFont="1" applyBorder="1" applyAlignment="1">
      <alignment horizontal="center" vertical="top"/>
    </xf>
    <xf numFmtId="0" fontId="13" fillId="0" borderId="7" xfId="0" applyFont="1" applyBorder="1" applyAlignment="1">
      <alignment wrapText="1"/>
    </xf>
    <xf numFmtId="0" fontId="13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justify"/>
    </xf>
    <xf numFmtId="0" fontId="1" fillId="0" borderId="4" xfId="0" applyFont="1" applyBorder="1" applyAlignment="1">
      <alignment horizontal="center" vertical="justify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justify"/>
    </xf>
    <xf numFmtId="0" fontId="0" fillId="0" borderId="27" xfId="0" applyBorder="1"/>
    <xf numFmtId="0" fontId="0" fillId="0" borderId="28" xfId="0" applyBorder="1"/>
    <xf numFmtId="0" fontId="0" fillId="0" borderId="26" xfId="0" applyBorder="1"/>
    <xf numFmtId="4" fontId="0" fillId="0" borderId="26" xfId="0" applyNumberFormat="1" applyBorder="1"/>
    <xf numFmtId="0" fontId="0" fillId="0" borderId="24" xfId="0" applyBorder="1"/>
    <xf numFmtId="0" fontId="0" fillId="0" borderId="19" xfId="0" applyBorder="1"/>
    <xf numFmtId="4" fontId="0" fillId="0" borderId="25" xfId="0" applyNumberFormat="1" applyBorder="1"/>
    <xf numFmtId="4" fontId="0" fillId="0" borderId="23" xfId="0" applyNumberFormat="1" applyBorder="1"/>
    <xf numFmtId="0" fontId="0" fillId="0" borderId="29" xfId="0" applyBorder="1"/>
    <xf numFmtId="165" fontId="2" fillId="0" borderId="15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165" fontId="1" fillId="2" borderId="7" xfId="4" applyNumberFormat="1" applyFont="1" applyFill="1" applyBorder="1" applyAlignment="1">
      <alignment horizontal="center" vertical="center"/>
    </xf>
    <xf numFmtId="167" fontId="2" fillId="2" borderId="7" xfId="4" applyNumberFormat="1" applyFont="1" applyFill="1" applyBorder="1" applyAlignment="1">
      <alignment horizontal="center" vertical="center"/>
    </xf>
    <xf numFmtId="165" fontId="7" fillId="2" borderId="7" xfId="4" applyNumberFormat="1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wrapText="1"/>
    </xf>
    <xf numFmtId="0" fontId="15" fillId="2" borderId="5" xfId="0" applyFont="1" applyFill="1" applyBorder="1" applyAlignment="1">
      <alignment horizontal="center" vertical="center"/>
    </xf>
    <xf numFmtId="4" fontId="1" fillId="2" borderId="13" xfId="0" applyNumberFormat="1" applyFont="1" applyFill="1" applyBorder="1" applyAlignment="1">
      <alignment horizontal="center" vertical="center"/>
    </xf>
    <xf numFmtId="4" fontId="15" fillId="2" borderId="5" xfId="4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4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4" fillId="2" borderId="21" xfId="0" applyFont="1" applyFill="1" applyBorder="1" applyAlignment="1">
      <alignment horizontal="left" vertical="center" wrapText="1"/>
    </xf>
    <xf numFmtId="0" fontId="3" fillId="0" borderId="26" xfId="0" applyFont="1" applyBorder="1" applyAlignment="1">
      <alignment horizontal="justify" vertical="center" wrapText="1"/>
    </xf>
    <xf numFmtId="9" fontId="3" fillId="0" borderId="26" xfId="0" applyNumberFormat="1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64" fontId="3" fillId="0" borderId="26" xfId="4" applyFont="1" applyBorder="1" applyAlignment="1">
      <alignment horizontal="justify" vertical="center" wrapText="1"/>
    </xf>
    <xf numFmtId="4" fontId="14" fillId="0" borderId="8" xfId="0" applyNumberFormat="1" applyFont="1" applyFill="1" applyBorder="1" applyAlignment="1">
      <alignment horizontal="center" vertical="center"/>
    </xf>
    <xf numFmtId="0" fontId="20" fillId="0" borderId="26" xfId="0" applyFont="1" applyBorder="1"/>
    <xf numFmtId="0" fontId="12" fillId="0" borderId="26" xfId="0" applyFont="1" applyBorder="1" applyAlignment="1">
      <alignment vertical="center" wrapText="1"/>
    </xf>
    <xf numFmtId="4" fontId="14" fillId="0" borderId="26" xfId="0" applyNumberFormat="1" applyFont="1" applyBorder="1" applyAlignment="1">
      <alignment horizontal="center" vertical="center"/>
    </xf>
    <xf numFmtId="0" fontId="20" fillId="0" borderId="0" xfId="0" applyFont="1" applyFill="1"/>
    <xf numFmtId="0" fontId="1" fillId="0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49" fontId="0" fillId="0" borderId="0" xfId="0" applyNumberFormat="1"/>
    <xf numFmtId="0" fontId="12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2" borderId="26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 vertical="center"/>
    </xf>
    <xf numFmtId="4" fontId="2" fillId="2" borderId="26" xfId="0" applyNumberFormat="1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10" fontId="2" fillId="2" borderId="26" xfId="0" applyNumberFormat="1" applyFont="1" applyFill="1" applyBorder="1" applyAlignment="1">
      <alignment horizontal="center" vertical="center"/>
    </xf>
    <xf numFmtId="4" fontId="12" fillId="2" borderId="26" xfId="0" applyNumberFormat="1" applyFont="1" applyFill="1" applyBorder="1" applyAlignment="1">
      <alignment horizontal="center" vertical="center"/>
    </xf>
    <xf numFmtId="0" fontId="0" fillId="0" borderId="30" xfId="0" applyBorder="1"/>
    <xf numFmtId="4" fontId="12" fillId="0" borderId="25" xfId="0" applyNumberFormat="1" applyFont="1" applyFill="1" applyBorder="1" applyAlignment="1">
      <alignment horizontal="center" vertical="center"/>
    </xf>
    <xf numFmtId="165" fontId="1" fillId="2" borderId="9" xfId="4" applyNumberFormat="1" applyFont="1" applyFill="1" applyBorder="1" applyAlignment="1">
      <alignment horizontal="center" vertical="center"/>
    </xf>
    <xf numFmtId="4" fontId="0" fillId="0" borderId="26" xfId="4" applyNumberFormat="1" applyFont="1" applyBorder="1"/>
    <xf numFmtId="0" fontId="15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vertical="center" wrapText="1"/>
    </xf>
    <xf numFmtId="4" fontId="14" fillId="2" borderId="8" xfId="0" applyNumberFormat="1" applyFont="1" applyFill="1" applyBorder="1" applyAlignment="1">
      <alignment horizontal="center" vertical="center"/>
    </xf>
    <xf numFmtId="9" fontId="1" fillId="0" borderId="7" xfId="0" applyNumberFormat="1" applyFont="1" applyBorder="1" applyAlignment="1">
      <alignment horizontal="center" vertical="center" wrapText="1"/>
    </xf>
    <xf numFmtId="4" fontId="2" fillId="3" borderId="26" xfId="0" applyNumberFormat="1" applyFont="1" applyFill="1" applyBorder="1" applyAlignment="1">
      <alignment horizontal="center" vertical="center"/>
    </xf>
    <xf numFmtId="9" fontId="2" fillId="0" borderId="26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left" vertical="center"/>
    </xf>
    <xf numFmtId="0" fontId="12" fillId="0" borderId="15" xfId="0" applyFont="1" applyBorder="1" applyAlignment="1">
      <alignment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64" fontId="1" fillId="0" borderId="26" xfId="4" applyFont="1" applyBorder="1" applyAlignment="1">
      <alignment horizontal="justify" vertical="center" wrapText="1"/>
    </xf>
    <xf numFmtId="0" fontId="2" fillId="2" borderId="27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3" xfId="0" applyFont="1" applyFill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4" fontId="15" fillId="2" borderId="2" xfId="4" applyNumberFormat="1" applyFont="1" applyFill="1" applyBorder="1" applyAlignment="1">
      <alignment horizontal="center" vertical="justify"/>
    </xf>
    <xf numFmtId="4" fontId="15" fillId="2" borderId="7" xfId="4" applyNumberFormat="1" applyFont="1" applyFill="1" applyBorder="1" applyAlignment="1">
      <alignment horizontal="center" vertical="justify"/>
    </xf>
    <xf numFmtId="4" fontId="15" fillId="2" borderId="4" xfId="4" applyNumberFormat="1" applyFont="1" applyFill="1" applyBorder="1" applyAlignment="1">
      <alignment horizontal="center" vertical="justify"/>
    </xf>
    <xf numFmtId="0" fontId="15" fillId="2" borderId="2" xfId="0" applyFont="1" applyFill="1" applyBorder="1" applyAlignment="1">
      <alignment horizontal="center" vertical="justify"/>
    </xf>
    <xf numFmtId="0" fontId="15" fillId="2" borderId="7" xfId="0" applyFont="1" applyFill="1" applyBorder="1" applyAlignment="1">
      <alignment horizontal="center" vertical="justify"/>
    </xf>
    <xf numFmtId="0" fontId="15" fillId="2" borderId="4" xfId="0" applyFont="1" applyFill="1" applyBorder="1" applyAlignment="1">
      <alignment horizontal="center" vertical="justify"/>
    </xf>
    <xf numFmtId="0" fontId="15" fillId="2" borderId="1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12" fillId="2" borderId="26" xfId="0" applyFont="1" applyFill="1" applyBorder="1" applyAlignment="1">
      <alignment horizontal="left" vertical="center"/>
    </xf>
    <xf numFmtId="0" fontId="12" fillId="3" borderId="27" xfId="0" applyFont="1" applyFill="1" applyBorder="1" applyAlignment="1">
      <alignment horizontal="left" vertical="center"/>
    </xf>
    <xf numFmtId="0" fontId="12" fillId="3" borderId="28" xfId="0" applyFont="1" applyFill="1" applyBorder="1" applyAlignment="1">
      <alignment horizontal="left" vertical="center"/>
    </xf>
    <xf numFmtId="0" fontId="12" fillId="3" borderId="23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1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164" fontId="14" fillId="2" borderId="1" xfId="6" applyFont="1" applyFill="1" applyBorder="1" applyAlignment="1">
      <alignment horizontal="center" vertical="center" wrapText="1"/>
    </xf>
    <xf numFmtId="164" fontId="14" fillId="2" borderId="3" xfId="6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0" fillId="2" borderId="0" xfId="0" applyFont="1" applyFill="1" applyAlignment="1">
      <alignment horizontal="center" vertical="center"/>
    </xf>
    <xf numFmtId="0" fontId="29" fillId="0" borderId="0" xfId="0" applyFont="1" applyAlignment="1">
      <alignment horizontal="center"/>
    </xf>
    <xf numFmtId="0" fontId="25" fillId="2" borderId="0" xfId="0" applyFont="1" applyFill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14" fillId="0" borderId="7" xfId="0" applyFont="1" applyBorder="1" applyAlignment="1">
      <alignment horizontal="left" vertical="top"/>
    </xf>
    <xf numFmtId="0" fontId="14" fillId="0" borderId="8" xfId="0" applyFont="1" applyBorder="1" applyAlignment="1">
      <alignment horizontal="left" vertical="top"/>
    </xf>
    <xf numFmtId="0" fontId="26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justify"/>
    </xf>
    <xf numFmtId="0" fontId="14" fillId="0" borderId="7" xfId="0" applyFont="1" applyBorder="1" applyAlignment="1">
      <alignment horizontal="left" vertical="justify"/>
    </xf>
    <xf numFmtId="0" fontId="7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7" fillId="2" borderId="0" xfId="0" applyFont="1" applyFill="1" applyAlignment="1">
      <alignment horizontal="center" vertical="top"/>
    </xf>
  </cellXfs>
  <cellStyles count="7">
    <cellStyle name="Normal 2" xfId="3" xr:uid="{00000000-0005-0000-0000-000000000000}"/>
    <cellStyle name="Normal 3 2" xfId="5" xr:uid="{00000000-0005-0000-0000-000001000000}"/>
    <cellStyle name="Обычный" xfId="0" builtinId="0"/>
    <cellStyle name="Обычный 2" xfId="1" xr:uid="{00000000-0005-0000-0000-000003000000}"/>
    <cellStyle name="Финансовый" xfId="4" builtinId="3"/>
    <cellStyle name="Финансовый 2" xfId="2" xr:uid="{00000000-0005-0000-0000-000006000000}"/>
    <cellStyle name="Финансовый 3" xfId="6" xr:uid="{2BACD3EE-FFD1-407D-943B-73DEBF990751}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C64D7-845E-42DD-9C58-D92559DA95C8}">
  <sheetPr>
    <pageSetUpPr fitToPage="1"/>
  </sheetPr>
  <dimension ref="A1:J53"/>
  <sheetViews>
    <sheetView tabSelected="1" view="pageBreakPreview" topLeftCell="A33" zoomScaleNormal="115" zoomScaleSheetLayoutView="100" workbookViewId="0">
      <selection activeCell="H45" sqref="H45"/>
    </sheetView>
  </sheetViews>
  <sheetFormatPr defaultRowHeight="14.4" x14ac:dyDescent="0.3"/>
  <cols>
    <col min="1" max="1" width="5.88671875" customWidth="1"/>
    <col min="2" max="2" width="70.44140625" customWidth="1"/>
    <col min="3" max="3" width="9.109375" bestFit="1" customWidth="1"/>
    <col min="4" max="5" width="9.33203125" customWidth="1"/>
    <col min="6" max="6" width="7.33203125" hidden="1" customWidth="1"/>
    <col min="7" max="7" width="11.6640625" customWidth="1"/>
    <col min="8" max="8" width="17.109375" bestFit="1" customWidth="1"/>
    <col min="9" max="9" width="16.33203125" customWidth="1"/>
    <col min="10" max="10" width="22.6640625" customWidth="1"/>
  </cols>
  <sheetData>
    <row r="1" spans="1:10" hidden="1" x14ac:dyDescent="0.3"/>
    <row r="2" spans="1:10" ht="17.399999999999999" hidden="1" x14ac:dyDescent="0.3">
      <c r="B2" s="217" t="s">
        <v>264</v>
      </c>
      <c r="C2" s="217" t="s">
        <v>265</v>
      </c>
      <c r="D2" s="216"/>
      <c r="E2" s="216"/>
      <c r="F2" s="216"/>
      <c r="G2" s="216"/>
      <c r="H2" s="214"/>
    </row>
    <row r="3" spans="1:10" ht="17.399999999999999" hidden="1" x14ac:dyDescent="0.3">
      <c r="B3" s="217" t="s">
        <v>266</v>
      </c>
      <c r="C3" s="217" t="s">
        <v>267</v>
      </c>
      <c r="D3" s="216"/>
      <c r="E3" s="216"/>
      <c r="F3" s="216"/>
      <c r="G3" s="216"/>
      <c r="H3" s="214"/>
    </row>
    <row r="4" spans="1:10" ht="17.399999999999999" hidden="1" x14ac:dyDescent="0.3">
      <c r="B4" s="217" t="s">
        <v>268</v>
      </c>
      <c r="C4" s="217" t="s">
        <v>271</v>
      </c>
      <c r="D4" s="216"/>
      <c r="E4" s="216"/>
      <c r="F4" s="216"/>
      <c r="G4" s="216"/>
      <c r="H4" s="214"/>
    </row>
    <row r="5" spans="1:10" ht="17.399999999999999" hidden="1" x14ac:dyDescent="0.3">
      <c r="B5" s="217" t="s">
        <v>269</v>
      </c>
      <c r="C5" s="217" t="s">
        <v>270</v>
      </c>
      <c r="D5" s="216"/>
      <c r="E5" s="216"/>
      <c r="F5" s="216"/>
      <c r="G5" s="216"/>
      <c r="H5" s="214"/>
    </row>
    <row r="6" spans="1:10" ht="24.6" x14ac:dyDescent="0.3">
      <c r="A6" s="264" t="s">
        <v>287</v>
      </c>
      <c r="B6" s="264"/>
      <c r="C6" s="264"/>
      <c r="D6" s="264"/>
      <c r="E6" s="264"/>
      <c r="F6" s="264"/>
      <c r="G6" s="264"/>
      <c r="H6" s="214"/>
      <c r="I6" s="215"/>
    </row>
    <row r="7" spans="1:10" ht="17.399999999999999" x14ac:dyDescent="0.3">
      <c r="A7" s="265" t="s">
        <v>294</v>
      </c>
      <c r="B7" s="265"/>
      <c r="C7" s="265"/>
      <c r="D7" s="265"/>
      <c r="E7" s="265"/>
      <c r="F7" s="265"/>
      <c r="G7" s="265"/>
      <c r="H7" s="265"/>
      <c r="I7" s="215"/>
    </row>
    <row r="8" spans="1:10" ht="17.399999999999999" customHeight="1" x14ac:dyDescent="0.3">
      <c r="A8" s="232"/>
      <c r="B8" s="232"/>
      <c r="C8" s="232"/>
      <c r="D8" s="265" t="s">
        <v>302</v>
      </c>
      <c r="E8" s="265"/>
      <c r="F8" s="265"/>
      <c r="G8" s="265"/>
      <c r="H8" s="265"/>
      <c r="I8" s="215"/>
    </row>
    <row r="9" spans="1:10" ht="16.2" thickBot="1" x14ac:dyDescent="0.35">
      <c r="A9" s="1"/>
      <c r="B9" s="45" t="s">
        <v>272</v>
      </c>
      <c r="C9" s="45"/>
      <c r="D9" s="45"/>
      <c r="E9" s="45"/>
      <c r="F9" s="1"/>
      <c r="G9" s="287" t="s">
        <v>288</v>
      </c>
      <c r="H9" s="287"/>
    </row>
    <row r="10" spans="1:10" x14ac:dyDescent="0.3">
      <c r="A10" s="266" t="s">
        <v>15</v>
      </c>
      <c r="B10" s="269" t="s">
        <v>0</v>
      </c>
      <c r="C10" s="272" t="s">
        <v>48</v>
      </c>
      <c r="D10" s="275" t="s">
        <v>49</v>
      </c>
      <c r="E10" s="278" t="s">
        <v>247</v>
      </c>
      <c r="F10" s="278" t="s">
        <v>247</v>
      </c>
      <c r="G10" s="281" t="s">
        <v>50</v>
      </c>
      <c r="H10" s="284" t="s">
        <v>51</v>
      </c>
    </row>
    <row r="11" spans="1:10" x14ac:dyDescent="0.3">
      <c r="A11" s="267"/>
      <c r="B11" s="270"/>
      <c r="C11" s="273"/>
      <c r="D11" s="276"/>
      <c r="E11" s="279"/>
      <c r="F11" s="279"/>
      <c r="G11" s="282"/>
      <c r="H11" s="285"/>
    </row>
    <row r="12" spans="1:10" ht="15" thickBot="1" x14ac:dyDescent="0.35">
      <c r="A12" s="268"/>
      <c r="B12" s="271"/>
      <c r="C12" s="274"/>
      <c r="D12" s="277"/>
      <c r="E12" s="280"/>
      <c r="F12" s="280"/>
      <c r="G12" s="283"/>
      <c r="H12" s="286"/>
    </row>
    <row r="13" spans="1:10" ht="15.6" x14ac:dyDescent="0.3">
      <c r="A13" s="209" t="s">
        <v>2</v>
      </c>
      <c r="B13" s="210" t="s">
        <v>52</v>
      </c>
      <c r="C13" s="211"/>
      <c r="D13" s="205"/>
      <c r="E13" s="243"/>
      <c r="F13" s="213"/>
      <c r="G13" s="211"/>
      <c r="H13" s="154"/>
      <c r="J13" t="s">
        <v>282</v>
      </c>
    </row>
    <row r="14" spans="1:10" ht="27.6" x14ac:dyDescent="0.3">
      <c r="A14" s="46" t="s">
        <v>3</v>
      </c>
      <c r="B14" s="47" t="s">
        <v>289</v>
      </c>
      <c r="C14" s="4" t="s">
        <v>53</v>
      </c>
      <c r="D14" s="244">
        <v>3</v>
      </c>
      <c r="E14" s="244">
        <v>8</v>
      </c>
      <c r="F14" s="213"/>
      <c r="G14" s="207">
        <v>94.6</v>
      </c>
      <c r="H14" s="6">
        <f>D14*E14*G14</f>
        <v>2270.3999999999996</v>
      </c>
    </row>
    <row r="15" spans="1:10" ht="15.6" x14ac:dyDescent="0.3">
      <c r="A15" s="46" t="s">
        <v>4</v>
      </c>
      <c r="B15" s="47" t="s">
        <v>54</v>
      </c>
      <c r="C15" s="4" t="s">
        <v>53</v>
      </c>
      <c r="D15" s="244">
        <v>3</v>
      </c>
      <c r="E15" s="244">
        <v>8</v>
      </c>
      <c r="F15" s="206">
        <v>8</v>
      </c>
      <c r="G15" s="207">
        <v>94.6</v>
      </c>
      <c r="H15" s="6">
        <f t="shared" ref="H15:H39" si="0">D15*E15*G15</f>
        <v>2270.3999999999996</v>
      </c>
    </row>
    <row r="16" spans="1:10" ht="27.6" x14ac:dyDescent="0.3">
      <c r="A16" s="46" t="s">
        <v>5</v>
      </c>
      <c r="B16" s="47" t="s">
        <v>55</v>
      </c>
      <c r="C16" s="4" t="s">
        <v>53</v>
      </c>
      <c r="D16" s="244">
        <v>3</v>
      </c>
      <c r="E16" s="244">
        <v>8</v>
      </c>
      <c r="F16" s="206">
        <v>8</v>
      </c>
      <c r="G16" s="207">
        <v>94.6</v>
      </c>
      <c r="H16" s="6">
        <f t="shared" si="0"/>
        <v>2270.3999999999996</v>
      </c>
    </row>
    <row r="17" spans="1:10" ht="27.6" x14ac:dyDescent="0.3">
      <c r="A17" s="46" t="s">
        <v>17</v>
      </c>
      <c r="B17" s="47" t="s">
        <v>56</v>
      </c>
      <c r="C17" s="4" t="s">
        <v>53</v>
      </c>
      <c r="D17" s="244">
        <v>3</v>
      </c>
      <c r="E17" s="244">
        <v>8</v>
      </c>
      <c r="F17" s="206">
        <v>8</v>
      </c>
      <c r="G17" s="207">
        <v>94.6</v>
      </c>
      <c r="H17" s="6">
        <f t="shared" si="0"/>
        <v>2270.3999999999996</v>
      </c>
    </row>
    <row r="18" spans="1:10" ht="27.6" x14ac:dyDescent="0.3">
      <c r="A18" s="46" t="s">
        <v>293</v>
      </c>
      <c r="B18" s="47" t="s">
        <v>57</v>
      </c>
      <c r="C18" s="4" t="s">
        <v>53</v>
      </c>
      <c r="D18" s="244">
        <v>3</v>
      </c>
      <c r="E18" s="244">
        <v>24</v>
      </c>
      <c r="F18" s="206">
        <v>24</v>
      </c>
      <c r="G18" s="207">
        <v>94.6</v>
      </c>
      <c r="H18" s="6">
        <f t="shared" si="0"/>
        <v>6811.2</v>
      </c>
    </row>
    <row r="19" spans="1:10" ht="31.2" x14ac:dyDescent="0.3">
      <c r="A19" s="48" t="s">
        <v>6</v>
      </c>
      <c r="B19" s="69" t="s">
        <v>58</v>
      </c>
      <c r="C19" s="4" t="s">
        <v>53</v>
      </c>
      <c r="D19" s="244">
        <v>5</v>
      </c>
      <c r="E19" s="244">
        <v>48</v>
      </c>
      <c r="F19" s="206">
        <v>48</v>
      </c>
      <c r="G19" s="207">
        <v>94.6</v>
      </c>
      <c r="H19" s="6">
        <f t="shared" si="0"/>
        <v>22704</v>
      </c>
    </row>
    <row r="20" spans="1:10" ht="15.6" x14ac:dyDescent="0.3">
      <c r="A20" s="48" t="s">
        <v>7</v>
      </c>
      <c r="B20" s="69" t="s">
        <v>59</v>
      </c>
      <c r="C20" s="4"/>
      <c r="D20" s="244"/>
      <c r="E20" s="244"/>
      <c r="F20" s="206"/>
      <c r="G20" s="207"/>
      <c r="H20" s="6"/>
    </row>
    <row r="21" spans="1:10" ht="15.6" x14ac:dyDescent="0.3">
      <c r="A21" s="49" t="s">
        <v>18</v>
      </c>
      <c r="B21" s="50" t="s">
        <v>60</v>
      </c>
      <c r="C21" s="4" t="s">
        <v>53</v>
      </c>
      <c r="D21" s="244">
        <v>4</v>
      </c>
      <c r="E21" s="244">
        <v>24</v>
      </c>
      <c r="F21" s="206">
        <v>24</v>
      </c>
      <c r="G21" s="207">
        <v>94.6</v>
      </c>
      <c r="H21" s="6">
        <f t="shared" si="0"/>
        <v>9081.5999999999985</v>
      </c>
    </row>
    <row r="22" spans="1:10" ht="41.4" x14ac:dyDescent="0.3">
      <c r="A22" s="49" t="s">
        <v>61</v>
      </c>
      <c r="B22" s="12" t="s">
        <v>62</v>
      </c>
      <c r="C22" s="4" t="s">
        <v>53</v>
      </c>
      <c r="D22" s="244">
        <v>4</v>
      </c>
      <c r="E22" s="244">
        <v>24</v>
      </c>
      <c r="F22" s="206">
        <v>24</v>
      </c>
      <c r="G22" s="207">
        <v>94.6</v>
      </c>
      <c r="H22" s="6">
        <f t="shared" si="0"/>
        <v>9081.5999999999985</v>
      </c>
    </row>
    <row r="23" spans="1:10" ht="27.6" x14ac:dyDescent="0.3">
      <c r="A23" s="49" t="s">
        <v>63</v>
      </c>
      <c r="B23" s="47" t="s">
        <v>64</v>
      </c>
      <c r="C23" s="4" t="s">
        <v>53</v>
      </c>
      <c r="D23" s="244">
        <v>4</v>
      </c>
      <c r="E23" s="244">
        <v>24</v>
      </c>
      <c r="F23" s="206">
        <v>24</v>
      </c>
      <c r="G23" s="207">
        <v>94.6</v>
      </c>
      <c r="H23" s="6">
        <f t="shared" si="0"/>
        <v>9081.5999999999985</v>
      </c>
    </row>
    <row r="24" spans="1:10" ht="15.6" x14ac:dyDescent="0.3">
      <c r="A24" s="49" t="s">
        <v>65</v>
      </c>
      <c r="B24" s="47" t="s">
        <v>66</v>
      </c>
      <c r="C24" s="4" t="s">
        <v>53</v>
      </c>
      <c r="D24" s="244">
        <v>3</v>
      </c>
      <c r="E24" s="244">
        <v>5.6</v>
      </c>
      <c r="F24" s="208">
        <v>5.6</v>
      </c>
      <c r="G24" s="207">
        <v>94.6</v>
      </c>
      <c r="H24" s="6">
        <f t="shared" si="0"/>
        <v>1589.2799999999997</v>
      </c>
      <c r="J24" t="s">
        <v>282</v>
      </c>
    </row>
    <row r="25" spans="1:10" ht="15.6" x14ac:dyDescent="0.3">
      <c r="A25" s="49" t="s">
        <v>67</v>
      </c>
      <c r="B25" s="47" t="s">
        <v>68</v>
      </c>
      <c r="C25" s="4" t="s">
        <v>53</v>
      </c>
      <c r="D25" s="244">
        <v>3</v>
      </c>
      <c r="E25" s="244">
        <v>16</v>
      </c>
      <c r="F25" s="206">
        <v>16</v>
      </c>
      <c r="G25" s="207">
        <v>94.6</v>
      </c>
      <c r="H25" s="6">
        <f t="shared" si="0"/>
        <v>4540.7999999999993</v>
      </c>
    </row>
    <row r="26" spans="1:10" ht="15.6" x14ac:dyDescent="0.3">
      <c r="A26" s="49" t="s">
        <v>69</v>
      </c>
      <c r="B26" s="47" t="s">
        <v>70</v>
      </c>
      <c r="C26" s="4" t="s">
        <v>53</v>
      </c>
      <c r="D26" s="244">
        <v>3</v>
      </c>
      <c r="E26" s="244">
        <v>8</v>
      </c>
      <c r="F26" s="206">
        <v>8</v>
      </c>
      <c r="G26" s="207">
        <v>94.6</v>
      </c>
      <c r="H26" s="6">
        <f t="shared" si="0"/>
        <v>2270.3999999999996</v>
      </c>
    </row>
    <row r="27" spans="1:10" ht="15.6" x14ac:dyDescent="0.3">
      <c r="A27" s="49" t="s">
        <v>71</v>
      </c>
      <c r="B27" s="47" t="s">
        <v>72</v>
      </c>
      <c r="C27" s="4" t="s">
        <v>53</v>
      </c>
      <c r="D27" s="244">
        <v>3</v>
      </c>
      <c r="E27" s="244">
        <v>8</v>
      </c>
      <c r="F27" s="206">
        <v>8</v>
      </c>
      <c r="G27" s="207">
        <v>94.6</v>
      </c>
      <c r="H27" s="6">
        <f t="shared" si="0"/>
        <v>2270.3999999999996</v>
      </c>
    </row>
    <row r="28" spans="1:10" ht="27.6" x14ac:dyDescent="0.3">
      <c r="A28" s="49" t="s">
        <v>73</v>
      </c>
      <c r="B28" s="47" t="s">
        <v>74</v>
      </c>
      <c r="C28" s="4" t="s">
        <v>53</v>
      </c>
      <c r="D28" s="244">
        <v>3</v>
      </c>
      <c r="E28" s="244">
        <v>8</v>
      </c>
      <c r="F28" s="206">
        <v>8</v>
      </c>
      <c r="G28" s="207">
        <v>94.6</v>
      </c>
      <c r="H28" s="6">
        <f t="shared" si="0"/>
        <v>2270.3999999999996</v>
      </c>
    </row>
    <row r="29" spans="1:10" ht="15.6" x14ac:dyDescent="0.3">
      <c r="A29" s="51" t="s">
        <v>75</v>
      </c>
      <c r="B29" s="69" t="s">
        <v>59</v>
      </c>
      <c r="C29" s="4"/>
      <c r="D29" s="4"/>
      <c r="E29" s="244"/>
      <c r="F29" s="206"/>
      <c r="G29" s="207"/>
      <c r="H29" s="6"/>
    </row>
    <row r="30" spans="1:10" ht="27.6" x14ac:dyDescent="0.3">
      <c r="A30" s="52" t="s">
        <v>76</v>
      </c>
      <c r="B30" s="53" t="s">
        <v>77</v>
      </c>
      <c r="C30" s="4" t="s">
        <v>53</v>
      </c>
      <c r="D30" s="244">
        <v>3</v>
      </c>
      <c r="E30" s="244">
        <v>5</v>
      </c>
      <c r="F30" s="206">
        <v>5</v>
      </c>
      <c r="G30" s="207">
        <v>94.6</v>
      </c>
      <c r="H30" s="6">
        <f t="shared" si="0"/>
        <v>1419</v>
      </c>
    </row>
    <row r="31" spans="1:10" ht="15.6" x14ac:dyDescent="0.3">
      <c r="A31" s="52" t="s">
        <v>78</v>
      </c>
      <c r="B31" s="54" t="s">
        <v>79</v>
      </c>
      <c r="C31" s="4" t="s">
        <v>53</v>
      </c>
      <c r="D31" s="244">
        <v>3</v>
      </c>
      <c r="E31" s="244">
        <v>2</v>
      </c>
      <c r="F31" s="206">
        <v>2</v>
      </c>
      <c r="G31" s="207">
        <v>94.6</v>
      </c>
      <c r="H31" s="6">
        <f t="shared" si="0"/>
        <v>567.59999999999991</v>
      </c>
    </row>
    <row r="32" spans="1:10" ht="15.6" x14ac:dyDescent="0.3">
      <c r="A32" s="52" t="s">
        <v>80</v>
      </c>
      <c r="B32" s="54" t="s">
        <v>81</v>
      </c>
      <c r="C32" s="4" t="s">
        <v>53</v>
      </c>
      <c r="D32" s="244">
        <v>3</v>
      </c>
      <c r="E32" s="244">
        <v>8</v>
      </c>
      <c r="F32" s="206">
        <v>8</v>
      </c>
      <c r="G32" s="207">
        <v>94.6</v>
      </c>
      <c r="H32" s="6">
        <f t="shared" si="0"/>
        <v>2270.3999999999996</v>
      </c>
    </row>
    <row r="33" spans="1:10" ht="15.6" x14ac:dyDescent="0.3">
      <c r="A33" s="52" t="s">
        <v>82</v>
      </c>
      <c r="B33" s="54" t="s">
        <v>83</v>
      </c>
      <c r="C33" s="4" t="s">
        <v>53</v>
      </c>
      <c r="D33" s="244">
        <v>3</v>
      </c>
      <c r="E33" s="244">
        <v>2</v>
      </c>
      <c r="F33" s="206">
        <v>2</v>
      </c>
      <c r="G33" s="207">
        <v>94.6</v>
      </c>
      <c r="H33" s="6">
        <f t="shared" si="0"/>
        <v>567.59999999999991</v>
      </c>
    </row>
    <row r="34" spans="1:10" ht="15.6" x14ac:dyDescent="0.3">
      <c r="A34" s="55" t="s">
        <v>1</v>
      </c>
      <c r="B34" s="70" t="s">
        <v>84</v>
      </c>
      <c r="C34" s="4"/>
      <c r="D34" s="244"/>
      <c r="E34" s="244"/>
      <c r="F34" s="206"/>
      <c r="G34" s="207" t="s">
        <v>282</v>
      </c>
      <c r="H34" s="6"/>
    </row>
    <row r="35" spans="1:10" ht="27.6" x14ac:dyDescent="0.3">
      <c r="A35" s="52" t="s">
        <v>42</v>
      </c>
      <c r="B35" s="54" t="s">
        <v>85</v>
      </c>
      <c r="C35" s="4" t="s">
        <v>53</v>
      </c>
      <c r="D35" s="244">
        <v>3</v>
      </c>
      <c r="E35" s="244">
        <v>36</v>
      </c>
      <c r="F35" s="206">
        <v>36</v>
      </c>
      <c r="G35" s="207">
        <v>94.6</v>
      </c>
      <c r="H35" s="6">
        <f t="shared" si="0"/>
        <v>10216.799999999999</v>
      </c>
    </row>
    <row r="36" spans="1:10" ht="15.6" x14ac:dyDescent="0.3">
      <c r="A36" s="52" t="s">
        <v>43</v>
      </c>
      <c r="B36" s="54" t="s">
        <v>86</v>
      </c>
      <c r="C36" s="4" t="s">
        <v>53</v>
      </c>
      <c r="D36" s="244">
        <v>4</v>
      </c>
      <c r="E36" s="244">
        <v>36</v>
      </c>
      <c r="F36" s="206">
        <v>36</v>
      </c>
      <c r="G36" s="207">
        <v>94.6</v>
      </c>
      <c r="H36" s="6">
        <f t="shared" si="0"/>
        <v>13622.4</v>
      </c>
    </row>
    <row r="37" spans="1:10" ht="15.6" x14ac:dyDescent="0.3">
      <c r="A37" s="52" t="s">
        <v>44</v>
      </c>
      <c r="B37" s="53" t="s">
        <v>87</v>
      </c>
      <c r="C37" s="4" t="s">
        <v>53</v>
      </c>
      <c r="D37" s="244">
        <v>3</v>
      </c>
      <c r="E37" s="244">
        <v>16</v>
      </c>
      <c r="F37" s="206">
        <v>16</v>
      </c>
      <c r="G37" s="207">
        <v>94.6</v>
      </c>
      <c r="H37" s="6">
        <f t="shared" si="0"/>
        <v>4540.7999999999993</v>
      </c>
    </row>
    <row r="38" spans="1:10" ht="27.6" x14ac:dyDescent="0.3">
      <c r="A38" s="52" t="s">
        <v>45</v>
      </c>
      <c r="B38" s="53" t="s">
        <v>88</v>
      </c>
      <c r="C38" s="4" t="s">
        <v>53</v>
      </c>
      <c r="D38" s="244">
        <v>4</v>
      </c>
      <c r="E38" s="244">
        <v>16</v>
      </c>
      <c r="F38" s="206">
        <v>16</v>
      </c>
      <c r="G38" s="207">
        <v>94.6</v>
      </c>
      <c r="H38" s="6">
        <f t="shared" si="0"/>
        <v>6054.4</v>
      </c>
      <c r="I38" t="s">
        <v>282</v>
      </c>
    </row>
    <row r="39" spans="1:10" ht="16.2" thickBot="1" x14ac:dyDescent="0.35">
      <c r="A39" s="167" t="s">
        <v>8</v>
      </c>
      <c r="B39" s="168" t="s">
        <v>89</v>
      </c>
      <c r="C39" s="87" t="s">
        <v>53</v>
      </c>
      <c r="D39" s="245">
        <v>4</v>
      </c>
      <c r="E39" s="245">
        <v>8</v>
      </c>
      <c r="F39" s="241">
        <v>8</v>
      </c>
      <c r="G39" s="207">
        <v>94.6</v>
      </c>
      <c r="H39" s="212">
        <f t="shared" si="0"/>
        <v>3027.2</v>
      </c>
    </row>
    <row r="40" spans="1:10" ht="31.8" thickBot="1" x14ac:dyDescent="0.35">
      <c r="A40" s="166"/>
      <c r="B40" s="218" t="s">
        <v>292</v>
      </c>
      <c r="C40" s="239"/>
      <c r="D40" s="196"/>
      <c r="E40" s="196"/>
      <c r="F40" s="242"/>
      <c r="G40" s="196"/>
      <c r="H40" s="240">
        <f>SUM(H14:H39)</f>
        <v>121069.07999999999</v>
      </c>
    </row>
    <row r="41" spans="1:10" ht="16.2" thickBot="1" x14ac:dyDescent="0.35">
      <c r="A41" s="196"/>
      <c r="B41" s="221" t="s">
        <v>275</v>
      </c>
      <c r="C41" s="219"/>
      <c r="D41" s="219"/>
      <c r="E41" s="219"/>
      <c r="F41" s="219"/>
      <c r="G41" s="219"/>
      <c r="H41" s="219"/>
    </row>
    <row r="42" spans="1:10" ht="15" thickBot="1" x14ac:dyDescent="0.35">
      <c r="A42" s="196"/>
      <c r="B42" s="219" t="s">
        <v>273</v>
      </c>
      <c r="C42" s="219"/>
      <c r="D42" s="219"/>
      <c r="E42" s="219"/>
      <c r="F42" s="219"/>
      <c r="G42" s="219"/>
      <c r="H42" s="222">
        <f>H40</f>
        <v>121069.07999999999</v>
      </c>
    </row>
    <row r="43" spans="1:10" ht="16.2" thickBot="1" x14ac:dyDescent="0.35">
      <c r="A43" s="196"/>
      <c r="B43" s="219" t="s">
        <v>274</v>
      </c>
      <c r="C43" s="219"/>
      <c r="D43" s="220"/>
      <c r="E43" s="219"/>
      <c r="F43" s="219"/>
      <c r="G43" s="251">
        <v>0.24</v>
      </c>
      <c r="H43" s="222">
        <f>H42*G43</f>
        <v>29056.579199999996</v>
      </c>
    </row>
    <row r="44" spans="1:10" ht="15" hidden="1" thickBot="1" x14ac:dyDescent="0.35">
      <c r="A44" s="196"/>
      <c r="B44" s="219" t="s">
        <v>92</v>
      </c>
      <c r="C44" s="219"/>
      <c r="D44" s="219"/>
      <c r="E44" s="219"/>
      <c r="F44" s="219"/>
      <c r="G44" s="219"/>
      <c r="H44" s="222">
        <f>H42+H43</f>
        <v>150125.65919999999</v>
      </c>
    </row>
    <row r="45" spans="1:10" ht="28.2" thickBot="1" x14ac:dyDescent="0.35">
      <c r="A45" s="196"/>
      <c r="B45" s="288" t="s">
        <v>284</v>
      </c>
      <c r="C45" s="289"/>
      <c r="D45" s="289"/>
      <c r="E45" s="289"/>
      <c r="F45" s="252"/>
      <c r="G45" s="253" t="s">
        <v>291</v>
      </c>
      <c r="H45" s="259">
        <f>'3 Babit Mater.'!H28+'3 Babit Mater.'!H30</f>
        <v>46656.310000000005</v>
      </c>
    </row>
    <row r="46" spans="1:10" ht="16.2" thickBot="1" x14ac:dyDescent="0.35">
      <c r="A46" s="233"/>
      <c r="B46" s="260" t="s">
        <v>92</v>
      </c>
      <c r="C46" s="261"/>
      <c r="D46" s="261"/>
      <c r="E46" s="261"/>
      <c r="F46" s="262"/>
      <c r="G46" s="234"/>
      <c r="H46" s="235">
        <f>H42+H43+H45</f>
        <v>196781.96919999999</v>
      </c>
      <c r="J46" t="s">
        <v>282</v>
      </c>
    </row>
    <row r="47" spans="1:10" ht="16.2" thickBot="1" x14ac:dyDescent="0.35">
      <c r="A47" s="236"/>
      <c r="B47" s="263" t="s">
        <v>285</v>
      </c>
      <c r="C47" s="263"/>
      <c r="D47" s="263"/>
      <c r="E47" s="263"/>
      <c r="F47" s="263"/>
      <c r="G47" s="237">
        <v>0.13500000000000001</v>
      </c>
      <c r="H47" s="235">
        <f>H46*G47</f>
        <v>26565.565842</v>
      </c>
    </row>
    <row r="48" spans="1:10" ht="16.2" thickBot="1" x14ac:dyDescent="0.35">
      <c r="A48" s="234"/>
      <c r="B48" s="263" t="s">
        <v>92</v>
      </c>
      <c r="C48" s="263"/>
      <c r="D48" s="263"/>
      <c r="E48" s="263"/>
      <c r="F48" s="263"/>
      <c r="G48" s="234"/>
      <c r="H48" s="235">
        <f>H46+H47</f>
        <v>223347.535042</v>
      </c>
    </row>
    <row r="49" spans="1:8" ht="16.2" thickBot="1" x14ac:dyDescent="0.35">
      <c r="A49" s="234"/>
      <c r="B49" s="263" t="s">
        <v>286</v>
      </c>
      <c r="C49" s="263"/>
      <c r="D49" s="263"/>
      <c r="E49" s="263"/>
      <c r="F49" s="263"/>
      <c r="G49" s="237">
        <v>0.02</v>
      </c>
      <c r="H49" s="235">
        <f>H48*G49</f>
        <v>4466.9507008400005</v>
      </c>
    </row>
    <row r="50" spans="1:8" ht="16.2" thickBot="1" x14ac:dyDescent="0.35">
      <c r="A50" s="234"/>
      <c r="B50" s="263" t="s">
        <v>295</v>
      </c>
      <c r="C50" s="263"/>
      <c r="D50" s="263"/>
      <c r="E50" s="263"/>
      <c r="F50" s="263"/>
      <c r="G50" s="234"/>
      <c r="H50" s="235">
        <f>H48+H49</f>
        <v>227814.48574284001</v>
      </c>
    </row>
    <row r="51" spans="1:8" ht="16.2" thickBot="1" x14ac:dyDescent="0.35">
      <c r="A51" s="254"/>
      <c r="B51" s="291" t="s">
        <v>296</v>
      </c>
      <c r="C51" s="292"/>
      <c r="D51" s="292"/>
      <c r="E51" s="293"/>
      <c r="F51" s="255"/>
      <c r="G51" s="254">
        <v>3</v>
      </c>
      <c r="H51" s="250">
        <f>H50*G51</f>
        <v>683443.45722852007</v>
      </c>
    </row>
    <row r="52" spans="1:8" ht="16.2" thickBot="1" x14ac:dyDescent="0.35">
      <c r="A52" s="234"/>
      <c r="B52" s="263" t="s">
        <v>16</v>
      </c>
      <c r="C52" s="263"/>
      <c r="D52" s="263"/>
      <c r="E52" s="263"/>
      <c r="F52" s="263"/>
      <c r="G52" s="237">
        <v>0.2</v>
      </c>
      <c r="H52" s="235">
        <f>G52*H51</f>
        <v>136688.69144570403</v>
      </c>
    </row>
    <row r="53" spans="1:8" ht="16.2" thickBot="1" x14ac:dyDescent="0.35">
      <c r="A53" s="234"/>
      <c r="B53" s="290" t="s">
        <v>297</v>
      </c>
      <c r="C53" s="290"/>
      <c r="D53" s="290"/>
      <c r="E53" s="290"/>
      <c r="F53" s="290"/>
      <c r="G53" s="234"/>
      <c r="H53" s="238">
        <f>H51+H52</f>
        <v>820132.14867422404</v>
      </c>
    </row>
  </sheetData>
  <mergeCells count="21">
    <mergeCell ref="B48:F48"/>
    <mergeCell ref="B49:F49"/>
    <mergeCell ref="B50:F50"/>
    <mergeCell ref="B52:F52"/>
    <mergeCell ref="B53:F53"/>
    <mergeCell ref="B51:E51"/>
    <mergeCell ref="B46:F46"/>
    <mergeCell ref="B47:F47"/>
    <mergeCell ref="A6:G6"/>
    <mergeCell ref="A7:H7"/>
    <mergeCell ref="A10:A12"/>
    <mergeCell ref="B10:B12"/>
    <mergeCell ref="C10:C12"/>
    <mergeCell ref="D10:D12"/>
    <mergeCell ref="F10:F12"/>
    <mergeCell ref="G10:G12"/>
    <mergeCell ref="H10:H12"/>
    <mergeCell ref="G9:H9"/>
    <mergeCell ref="E10:E12"/>
    <mergeCell ref="D8:H8"/>
    <mergeCell ref="B45:E45"/>
  </mergeCells>
  <pageMargins left="0.25" right="0.25" top="0.75" bottom="0.75" header="0.3" footer="0.3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6A857-32D5-41B3-8F50-94565A4ADFA2}">
  <sheetPr>
    <pageSetUpPr fitToPage="1"/>
  </sheetPr>
  <dimension ref="B1:L50"/>
  <sheetViews>
    <sheetView view="pageBreakPreview" topLeftCell="A12" zoomScale="85" zoomScaleNormal="100" zoomScaleSheetLayoutView="85" workbookViewId="0">
      <selection activeCell="L18" sqref="L18"/>
    </sheetView>
  </sheetViews>
  <sheetFormatPr defaultRowHeight="14.4" x14ac:dyDescent="0.3"/>
  <cols>
    <col min="1" max="1" width="0.5546875" customWidth="1"/>
    <col min="2" max="2" width="7" customWidth="1"/>
    <col min="3" max="3" width="70.88671875" customWidth="1"/>
    <col min="4" max="5" width="13.109375" customWidth="1"/>
    <col min="6" max="6" width="12" hidden="1" customWidth="1"/>
    <col min="7" max="7" width="11.5546875" customWidth="1"/>
    <col min="8" max="8" width="15.6640625" customWidth="1"/>
    <col min="11" max="11" width="10.5546875" bestFit="1" customWidth="1"/>
  </cols>
  <sheetData>
    <row r="1" spans="2:10" ht="3" customHeight="1" x14ac:dyDescent="0.3"/>
    <row r="2" spans="2:10" ht="15.6" hidden="1" x14ac:dyDescent="0.3">
      <c r="B2" s="5"/>
      <c r="C2" s="3"/>
      <c r="D2" s="3"/>
      <c r="E2" s="3"/>
      <c r="F2" s="3"/>
      <c r="G2" s="3"/>
      <c r="H2" s="3"/>
      <c r="I2" s="2"/>
    </row>
    <row r="3" spans="2:10" ht="15.6" hidden="1" x14ac:dyDescent="0.3">
      <c r="B3" s="5"/>
      <c r="C3" s="3"/>
      <c r="D3" s="3"/>
      <c r="E3" s="3"/>
      <c r="F3" s="3"/>
      <c r="G3" s="3"/>
      <c r="H3" s="3"/>
      <c r="I3" s="2"/>
    </row>
    <row r="4" spans="2:10" ht="15.6" hidden="1" x14ac:dyDescent="0.3">
      <c r="B4" s="61"/>
      <c r="C4" s="62"/>
      <c r="D4" s="62"/>
      <c r="E4" s="62"/>
      <c r="F4" s="62"/>
      <c r="G4" s="62"/>
      <c r="H4" s="62"/>
    </row>
    <row r="5" spans="2:10" hidden="1" x14ac:dyDescent="0.3">
      <c r="G5" s="295" t="s">
        <v>242</v>
      </c>
      <c r="H5" s="295"/>
      <c r="I5" s="295"/>
    </row>
    <row r="6" spans="2:10" ht="10.5" customHeight="1" x14ac:dyDescent="0.3">
      <c r="B6" s="231"/>
      <c r="C6" s="231"/>
      <c r="D6" s="231"/>
      <c r="E6" s="231"/>
      <c r="F6" s="231"/>
      <c r="G6" s="231"/>
      <c r="H6" s="231"/>
      <c r="I6" s="153"/>
    </row>
    <row r="7" spans="2:10" ht="40.799999999999997" customHeight="1" x14ac:dyDescent="0.3">
      <c r="B7" s="296" t="s">
        <v>298</v>
      </c>
      <c r="C7" s="297"/>
      <c r="D7" s="297"/>
      <c r="E7" s="297"/>
      <c r="F7" s="297"/>
      <c r="G7" s="297"/>
      <c r="H7" s="297"/>
      <c r="I7" s="76"/>
      <c r="J7" s="76"/>
    </row>
    <row r="8" spans="2:10" ht="16.2" thickBot="1" x14ac:dyDescent="0.35">
      <c r="B8" s="61"/>
      <c r="C8" s="62"/>
      <c r="D8" s="62"/>
      <c r="E8" s="306" t="s">
        <v>288</v>
      </c>
      <c r="F8" s="306"/>
      <c r="G8" s="306"/>
      <c r="H8" s="306"/>
    </row>
    <row r="9" spans="2:10" ht="40.5" customHeight="1" x14ac:dyDescent="0.3">
      <c r="B9" s="298" t="s">
        <v>12</v>
      </c>
      <c r="C9" s="300" t="s">
        <v>14</v>
      </c>
      <c r="D9" s="300" t="s">
        <v>10</v>
      </c>
      <c r="E9" s="304" t="s">
        <v>13</v>
      </c>
      <c r="F9" s="300" t="s">
        <v>13</v>
      </c>
      <c r="G9" s="300" t="s">
        <v>91</v>
      </c>
      <c r="H9" s="302" t="s">
        <v>26</v>
      </c>
    </row>
    <row r="10" spans="2:10" ht="6.75" customHeight="1" thickBot="1" x14ac:dyDescent="0.35">
      <c r="B10" s="299"/>
      <c r="C10" s="301"/>
      <c r="D10" s="301"/>
      <c r="E10" s="305"/>
      <c r="F10" s="301"/>
      <c r="G10" s="301"/>
      <c r="H10" s="303"/>
    </row>
    <row r="11" spans="2:10" ht="15.6" x14ac:dyDescent="0.3">
      <c r="B11" s="160" t="s">
        <v>157</v>
      </c>
      <c r="C11" s="161" t="s">
        <v>262</v>
      </c>
      <c r="D11" s="84" t="s">
        <v>263</v>
      </c>
      <c r="E11" s="84"/>
      <c r="F11" s="83"/>
      <c r="G11" s="83"/>
      <c r="H11" s="86"/>
    </row>
    <row r="12" spans="2:10" ht="15.6" x14ac:dyDescent="0.3">
      <c r="B12" s="31">
        <v>1</v>
      </c>
      <c r="C12" s="9" t="s">
        <v>27</v>
      </c>
      <c r="D12" s="152" t="s">
        <v>9</v>
      </c>
      <c r="E12" s="258">
        <v>15</v>
      </c>
      <c r="F12" s="32">
        <f>30/2</f>
        <v>15</v>
      </c>
      <c r="G12" s="7">
        <v>30</v>
      </c>
      <c r="H12" s="6">
        <f>G12*E12</f>
        <v>450</v>
      </c>
    </row>
    <row r="13" spans="2:10" ht="15.6" x14ac:dyDescent="0.3">
      <c r="B13" s="34">
        <f>B12+1</f>
        <v>2</v>
      </c>
      <c r="C13" s="9" t="s">
        <v>28</v>
      </c>
      <c r="D13" s="152" t="s">
        <v>9</v>
      </c>
      <c r="E13" s="258">
        <v>2</v>
      </c>
      <c r="F13" s="32">
        <f>4/2</f>
        <v>2</v>
      </c>
      <c r="G13" s="7">
        <v>55</v>
      </c>
      <c r="H13" s="6">
        <f t="shared" ref="H13:H24" si="0">G13*E13</f>
        <v>110</v>
      </c>
    </row>
    <row r="14" spans="2:10" ht="15.6" x14ac:dyDescent="0.3">
      <c r="B14" s="34">
        <f t="shared" ref="B14:B24" si="1">B13+1</f>
        <v>3</v>
      </c>
      <c r="C14" s="38" t="s">
        <v>29</v>
      </c>
      <c r="D14" s="163" t="s">
        <v>9</v>
      </c>
      <c r="E14" s="258">
        <v>32.5</v>
      </c>
      <c r="F14" s="35">
        <f>65/2</f>
        <v>32.5</v>
      </c>
      <c r="G14" s="7">
        <v>85</v>
      </c>
      <c r="H14" s="6">
        <f t="shared" si="0"/>
        <v>2762.5</v>
      </c>
    </row>
    <row r="15" spans="2:10" ht="23.25" customHeight="1" x14ac:dyDescent="0.3">
      <c r="B15" s="34">
        <f t="shared" si="1"/>
        <v>4</v>
      </c>
      <c r="C15" s="246" t="s">
        <v>47</v>
      </c>
      <c r="D15" s="163" t="s">
        <v>9</v>
      </c>
      <c r="E15" s="258">
        <v>25</v>
      </c>
      <c r="F15" s="35">
        <v>25</v>
      </c>
      <c r="G15" s="7">
        <v>600</v>
      </c>
      <c r="H15" s="6">
        <f t="shared" si="0"/>
        <v>15000</v>
      </c>
    </row>
    <row r="16" spans="2:10" ht="19.5" customHeight="1" x14ac:dyDescent="0.3">
      <c r="B16" s="34">
        <f t="shared" si="1"/>
        <v>5</v>
      </c>
      <c r="C16" s="38" t="s">
        <v>30</v>
      </c>
      <c r="D16" s="163" t="s">
        <v>9</v>
      </c>
      <c r="E16" s="258">
        <v>2.1</v>
      </c>
      <c r="F16" s="35">
        <v>2.1</v>
      </c>
      <c r="G16" s="7">
        <v>100</v>
      </c>
      <c r="H16" s="6">
        <f t="shared" si="0"/>
        <v>210</v>
      </c>
    </row>
    <row r="17" spans="2:8" ht="21" customHeight="1" x14ac:dyDescent="0.3">
      <c r="B17" s="34">
        <f t="shared" si="1"/>
        <v>6</v>
      </c>
      <c r="C17" s="38" t="s">
        <v>31</v>
      </c>
      <c r="D17" s="163" t="s">
        <v>9</v>
      </c>
      <c r="E17" s="258">
        <v>5.2</v>
      </c>
      <c r="F17" s="35">
        <v>5.2</v>
      </c>
      <c r="G17" s="7">
        <v>15</v>
      </c>
      <c r="H17" s="6">
        <f t="shared" si="0"/>
        <v>78</v>
      </c>
    </row>
    <row r="18" spans="2:8" ht="20.25" customHeight="1" x14ac:dyDescent="0.3">
      <c r="B18" s="34">
        <f t="shared" si="1"/>
        <v>7</v>
      </c>
      <c r="C18" s="38" t="s">
        <v>32</v>
      </c>
      <c r="D18" s="163" t="s">
        <v>33</v>
      </c>
      <c r="E18" s="258">
        <v>1</v>
      </c>
      <c r="F18" s="35">
        <v>1</v>
      </c>
      <c r="G18" s="7">
        <v>235</v>
      </c>
      <c r="H18" s="6">
        <f t="shared" si="0"/>
        <v>235</v>
      </c>
    </row>
    <row r="19" spans="2:8" ht="15.6" x14ac:dyDescent="0.3">
      <c r="B19" s="34">
        <f t="shared" si="1"/>
        <v>8</v>
      </c>
      <c r="C19" s="38" t="s">
        <v>34</v>
      </c>
      <c r="D19" s="163" t="s">
        <v>9</v>
      </c>
      <c r="E19" s="258">
        <v>2</v>
      </c>
      <c r="F19" s="35">
        <v>2</v>
      </c>
      <c r="G19" s="7">
        <v>256</v>
      </c>
      <c r="H19" s="6">
        <f t="shared" si="0"/>
        <v>512</v>
      </c>
    </row>
    <row r="20" spans="2:8" ht="15.6" x14ac:dyDescent="0.3">
      <c r="B20" s="34">
        <f t="shared" si="1"/>
        <v>9</v>
      </c>
      <c r="C20" s="247" t="s">
        <v>35</v>
      </c>
      <c r="D20" s="163" t="s">
        <v>36</v>
      </c>
      <c r="E20" s="258">
        <v>0.5</v>
      </c>
      <c r="F20" s="35">
        <v>0.5</v>
      </c>
      <c r="G20" s="7">
        <v>1932</v>
      </c>
      <c r="H20" s="6">
        <f t="shared" si="0"/>
        <v>966</v>
      </c>
    </row>
    <row r="21" spans="2:8" ht="15.6" x14ac:dyDescent="0.3">
      <c r="B21" s="34">
        <f t="shared" si="1"/>
        <v>10</v>
      </c>
      <c r="C21" s="38" t="s">
        <v>37</v>
      </c>
      <c r="D21" s="163" t="s">
        <v>9</v>
      </c>
      <c r="E21" s="258">
        <v>1.5</v>
      </c>
      <c r="F21" s="35">
        <v>1.5</v>
      </c>
      <c r="G21" s="7">
        <v>685</v>
      </c>
      <c r="H21" s="6">
        <f t="shared" si="0"/>
        <v>1027.5</v>
      </c>
    </row>
    <row r="22" spans="2:8" ht="15.6" x14ac:dyDescent="0.3">
      <c r="B22" s="34">
        <f t="shared" si="1"/>
        <v>11</v>
      </c>
      <c r="C22" s="38" t="s">
        <v>38</v>
      </c>
      <c r="D22" s="163" t="s">
        <v>9</v>
      </c>
      <c r="E22" s="258">
        <v>321</v>
      </c>
      <c r="F22" s="35">
        <f>642/2</f>
        <v>321</v>
      </c>
      <c r="G22" s="7">
        <v>25</v>
      </c>
      <c r="H22" s="6">
        <f t="shared" si="0"/>
        <v>8025</v>
      </c>
    </row>
    <row r="23" spans="2:8" ht="15.6" x14ac:dyDescent="0.3">
      <c r="B23" s="34">
        <f t="shared" si="1"/>
        <v>12</v>
      </c>
      <c r="C23" s="38" t="s">
        <v>39</v>
      </c>
      <c r="D23" s="163" t="s">
        <v>9</v>
      </c>
      <c r="E23" s="258">
        <v>394</v>
      </c>
      <c r="F23" s="35">
        <f>788/2</f>
        <v>394</v>
      </c>
      <c r="G23" s="7">
        <v>25</v>
      </c>
      <c r="H23" s="6">
        <f t="shared" si="0"/>
        <v>9850</v>
      </c>
    </row>
    <row r="24" spans="2:8" ht="15.6" x14ac:dyDescent="0.3">
      <c r="B24" s="34">
        <f t="shared" si="1"/>
        <v>13</v>
      </c>
      <c r="C24" s="247" t="s">
        <v>46</v>
      </c>
      <c r="D24" s="163" t="s">
        <v>9</v>
      </c>
      <c r="E24" s="258">
        <v>2.5</v>
      </c>
      <c r="F24" s="35">
        <v>2.5</v>
      </c>
      <c r="G24" s="7">
        <v>35</v>
      </c>
      <c r="H24" s="6">
        <f t="shared" si="0"/>
        <v>87.5</v>
      </c>
    </row>
    <row r="25" spans="2:8" ht="15.6" x14ac:dyDescent="0.3">
      <c r="B25" s="37"/>
      <c r="C25" s="38" t="s">
        <v>40</v>
      </c>
      <c r="D25" s="163"/>
      <c r="E25" s="163"/>
      <c r="F25" s="35"/>
      <c r="G25" s="36"/>
      <c r="H25" s="248">
        <f>SUM(H12:H24)</f>
        <v>39313.5</v>
      </c>
    </row>
    <row r="26" spans="2:8" ht="15.6" x14ac:dyDescent="0.3">
      <c r="B26" s="39"/>
      <c r="C26" s="38" t="s">
        <v>11</v>
      </c>
      <c r="D26" s="163"/>
      <c r="E26" s="249">
        <v>0.05</v>
      </c>
      <c r="F26" s="75">
        <v>0.05</v>
      </c>
      <c r="G26" s="40"/>
      <c r="H26" s="6">
        <f>H25*0.05</f>
        <v>1965.6750000000002</v>
      </c>
    </row>
    <row r="27" spans="2:8" ht="15.6" x14ac:dyDescent="0.3">
      <c r="B27" s="39"/>
      <c r="C27" s="38" t="s">
        <v>98</v>
      </c>
      <c r="D27" s="163"/>
      <c r="E27" s="249">
        <v>0.01</v>
      </c>
      <c r="F27" s="75">
        <v>1.4999999999999999E-2</v>
      </c>
      <c r="G27" s="40"/>
      <c r="H27" s="6">
        <f>H25*0.01</f>
        <v>393.13499999999999</v>
      </c>
    </row>
    <row r="28" spans="2:8" ht="15.6" x14ac:dyDescent="0.3">
      <c r="B28" s="29"/>
      <c r="C28" s="11" t="s">
        <v>290</v>
      </c>
      <c r="D28" s="30"/>
      <c r="E28" s="30"/>
      <c r="F28" s="32"/>
      <c r="G28" s="41"/>
      <c r="H28" s="223">
        <f>SUM(H25:H27)</f>
        <v>41672.310000000005</v>
      </c>
    </row>
    <row r="29" spans="2:8" ht="31.8" thickBot="1" x14ac:dyDescent="0.35">
      <c r="B29" s="155"/>
      <c r="C29" s="141" t="s">
        <v>299</v>
      </c>
      <c r="D29" s="81"/>
      <c r="E29" s="81">
        <v>3</v>
      </c>
      <c r="F29" s="156"/>
      <c r="G29" s="157"/>
      <c r="H29" s="158">
        <f>H28*E29</f>
        <v>125016.93000000002</v>
      </c>
    </row>
    <row r="30" spans="2:8" ht="31.8" thickBot="1" x14ac:dyDescent="0.35">
      <c r="B30" s="159" t="s">
        <v>93</v>
      </c>
      <c r="C30" s="256" t="s">
        <v>300</v>
      </c>
      <c r="D30" s="82" t="s">
        <v>41</v>
      </c>
      <c r="E30" s="82">
        <v>1400</v>
      </c>
      <c r="F30" s="203">
        <v>1400</v>
      </c>
      <c r="G30" s="204">
        <v>3.56</v>
      </c>
      <c r="H30" s="149">
        <f>E30*G30</f>
        <v>4984</v>
      </c>
    </row>
    <row r="31" spans="2:8" ht="31.8" thickBot="1" x14ac:dyDescent="0.35">
      <c r="B31" s="221"/>
      <c r="C31" s="225" t="s">
        <v>301</v>
      </c>
      <c r="D31" s="82" t="s">
        <v>41</v>
      </c>
      <c r="E31" s="82">
        <v>4200</v>
      </c>
      <c r="F31" s="257"/>
      <c r="G31" s="204">
        <v>3.56</v>
      </c>
      <c r="H31" s="226">
        <f>E31*G31</f>
        <v>14952</v>
      </c>
    </row>
    <row r="32" spans="2:8" ht="16.2" thickBot="1" x14ac:dyDescent="0.35">
      <c r="B32" s="224"/>
      <c r="C32" s="225" t="s">
        <v>303</v>
      </c>
      <c r="D32" s="224"/>
      <c r="E32" s="224"/>
      <c r="F32" s="224"/>
      <c r="G32" s="224"/>
      <c r="H32" s="226">
        <f>H29+H31</f>
        <v>139968.93000000002</v>
      </c>
    </row>
    <row r="33" spans="2:12" ht="32.25" hidden="1" customHeight="1" x14ac:dyDescent="0.3">
      <c r="B33" s="227"/>
      <c r="C33" s="228" t="s">
        <v>96</v>
      </c>
      <c r="D33" s="294" t="s">
        <v>97</v>
      </c>
      <c r="E33" s="294"/>
      <c r="F33" s="294"/>
      <c r="G33" s="294"/>
      <c r="H33" s="294"/>
    </row>
    <row r="34" spans="2:12" hidden="1" x14ac:dyDescent="0.3">
      <c r="B34" s="227"/>
      <c r="C34" s="227"/>
      <c r="D34" s="227"/>
      <c r="E34" s="227"/>
      <c r="F34" s="227"/>
      <c r="G34" s="227"/>
      <c r="H34" s="227"/>
    </row>
    <row r="35" spans="2:12" ht="15.6" hidden="1" x14ac:dyDescent="0.3">
      <c r="B35" s="42"/>
      <c r="C35" s="229" t="s">
        <v>283</v>
      </c>
    </row>
    <row r="36" spans="2:12" hidden="1" x14ac:dyDescent="0.3">
      <c r="B36" s="42"/>
      <c r="C36" s="42"/>
      <c r="D36" s="42"/>
      <c r="E36" s="42"/>
      <c r="F36" s="42"/>
      <c r="G36" s="42"/>
      <c r="H36" s="42"/>
    </row>
    <row r="37" spans="2:12" ht="15.6" hidden="1" x14ac:dyDescent="0.3">
      <c r="C37" s="229" t="s">
        <v>276</v>
      </c>
      <c r="D37" s="229" t="s">
        <v>277</v>
      </c>
      <c r="E37" s="229"/>
      <c r="F37" s="230"/>
      <c r="G37" s="230"/>
    </row>
    <row r="38" spans="2:12" hidden="1" x14ac:dyDescent="0.3"/>
    <row r="39" spans="2:12" ht="15.6" hidden="1" x14ac:dyDescent="0.3">
      <c r="C39" s="229" t="s">
        <v>278</v>
      </c>
      <c r="D39" s="229" t="s">
        <v>279</v>
      </c>
      <c r="E39" s="229"/>
      <c r="F39" s="230"/>
      <c r="G39" s="230"/>
      <c r="L39" t="s">
        <v>282</v>
      </c>
    </row>
    <row r="40" spans="2:12" hidden="1" x14ac:dyDescent="0.3"/>
    <row r="41" spans="2:12" ht="15.6" hidden="1" x14ac:dyDescent="0.3">
      <c r="C41" s="229" t="s">
        <v>280</v>
      </c>
      <c r="D41" s="229" t="s">
        <v>281</v>
      </c>
      <c r="E41" s="2"/>
      <c r="F41" s="230"/>
      <c r="G41" s="230"/>
    </row>
    <row r="42" spans="2:12" hidden="1" x14ac:dyDescent="0.3"/>
    <row r="43" spans="2:12" x14ac:dyDescent="0.3">
      <c r="J43" t="s">
        <v>282</v>
      </c>
    </row>
    <row r="50" spans="3:3" x14ac:dyDescent="0.3">
      <c r="C50" t="s">
        <v>282</v>
      </c>
    </row>
  </sheetData>
  <mergeCells count="11">
    <mergeCell ref="D33:H33"/>
    <mergeCell ref="G5:I5"/>
    <mergeCell ref="B7:H7"/>
    <mergeCell ref="B9:B10"/>
    <mergeCell ref="C9:C10"/>
    <mergeCell ref="D9:D10"/>
    <mergeCell ref="F9:F10"/>
    <mergeCell ref="G9:G10"/>
    <mergeCell ref="H9:H10"/>
    <mergeCell ref="E9:E10"/>
    <mergeCell ref="E8:H8"/>
  </mergeCells>
  <pageMargins left="0.25" right="0.25" top="0.75" bottom="0.75" header="0.3" footer="0.3"/>
  <pageSetup paperSize="9" scale="75" fitToHeight="0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8B9BF-2EB5-4F3B-B35C-F1045866192A}">
  <dimension ref="B1:Q160"/>
  <sheetViews>
    <sheetView workbookViewId="0">
      <selection activeCell="I148" sqref="I148"/>
    </sheetView>
  </sheetViews>
  <sheetFormatPr defaultRowHeight="14.4" x14ac:dyDescent="0.3"/>
  <cols>
    <col min="1" max="1" width="2.44140625" customWidth="1"/>
    <col min="2" max="2" width="9.109375" customWidth="1"/>
    <col min="3" max="3" width="5" customWidth="1"/>
    <col min="4" max="4" width="58" customWidth="1"/>
    <col min="5" max="5" width="8.44140625" customWidth="1"/>
    <col min="6" max="6" width="12.88671875" customWidth="1"/>
    <col min="7" max="7" width="9.109375" customWidth="1"/>
    <col min="8" max="8" width="11.109375" customWidth="1"/>
    <col min="9" max="9" width="14.5546875" customWidth="1"/>
    <col min="11" max="13" width="9.109375" customWidth="1"/>
    <col min="14" max="14" width="31.88671875" customWidth="1"/>
    <col min="16" max="16" width="13.44140625" customWidth="1"/>
    <col min="17" max="17" width="12" customWidth="1"/>
  </cols>
  <sheetData>
    <row r="1" spans="2:17" x14ac:dyDescent="0.3">
      <c r="C1" s="78"/>
      <c r="D1" s="78"/>
      <c r="F1" s="78"/>
      <c r="G1" s="78"/>
      <c r="H1" s="78"/>
    </row>
    <row r="2" spans="2:17" ht="16.2" x14ac:dyDescent="0.35">
      <c r="C2" s="308" t="s">
        <v>244</v>
      </c>
      <c r="D2" s="308"/>
      <c r="E2" s="308"/>
      <c r="F2" s="308"/>
      <c r="G2" s="308"/>
      <c r="H2" s="308"/>
      <c r="I2" s="308"/>
      <c r="J2" s="308"/>
      <c r="K2" s="308"/>
      <c r="L2" s="308"/>
    </row>
    <row r="3" spans="2:17" ht="15.6" x14ac:dyDescent="0.3">
      <c r="H3" s="1"/>
      <c r="I3" s="1"/>
      <c r="J3" s="1"/>
      <c r="K3" s="1"/>
      <c r="L3" s="1"/>
    </row>
    <row r="4" spans="2:17" ht="15" customHeight="1" x14ac:dyDescent="0.3">
      <c r="C4" s="307" t="s">
        <v>254</v>
      </c>
      <c r="D4" s="307"/>
      <c r="E4" s="307"/>
      <c r="F4" s="307"/>
      <c r="G4" s="307"/>
      <c r="H4" s="307"/>
      <c r="I4" s="307"/>
      <c r="J4" s="162"/>
      <c r="K4" s="162"/>
      <c r="L4" s="162"/>
    </row>
    <row r="5" spans="2:17" ht="15" customHeight="1" x14ac:dyDescent="0.3">
      <c r="C5" s="162"/>
      <c r="D5" s="162"/>
      <c r="E5" s="185"/>
      <c r="F5" s="162"/>
      <c r="G5" s="162"/>
      <c r="H5" s="162"/>
      <c r="I5" s="162"/>
      <c r="J5" s="162"/>
      <c r="K5" s="162"/>
      <c r="L5" s="162"/>
    </row>
    <row r="6" spans="2:17" ht="27" customHeight="1" x14ac:dyDescent="0.3">
      <c r="B6" s="1"/>
      <c r="C6" s="309" t="s">
        <v>243</v>
      </c>
      <c r="D6" s="309"/>
      <c r="E6" s="309"/>
      <c r="F6" s="309"/>
      <c r="G6" s="309"/>
      <c r="H6" s="309"/>
      <c r="I6" s="309"/>
    </row>
    <row r="7" spans="2:17" ht="55.5" customHeight="1" x14ac:dyDescent="0.3">
      <c r="B7" s="1"/>
      <c r="C7" s="316" t="s">
        <v>255</v>
      </c>
      <c r="D7" s="316"/>
      <c r="E7" s="316"/>
      <c r="F7" s="316"/>
      <c r="G7" s="316"/>
      <c r="H7" s="316"/>
      <c r="I7" s="316"/>
    </row>
    <row r="8" spans="2:17" x14ac:dyDescent="0.3">
      <c r="B8" s="2"/>
      <c r="C8" s="322"/>
      <c r="D8" s="322"/>
      <c r="E8" s="322"/>
      <c r="F8" s="322"/>
      <c r="G8" s="101"/>
      <c r="H8" s="101"/>
    </row>
    <row r="9" spans="2:17" ht="28.5" customHeight="1" x14ac:dyDescent="0.3">
      <c r="B9" s="2"/>
      <c r="C9" s="317" t="s">
        <v>181</v>
      </c>
      <c r="D9" s="317"/>
      <c r="E9" s="317"/>
      <c r="F9" s="317"/>
      <c r="G9" s="317"/>
      <c r="H9" s="317"/>
      <c r="I9" s="317"/>
    </row>
    <row r="10" spans="2:17" ht="15" thickBot="1" x14ac:dyDescent="0.35">
      <c r="B10" s="2"/>
      <c r="C10" s="319"/>
      <c r="D10" s="319"/>
      <c r="E10" s="319"/>
      <c r="F10" s="319"/>
      <c r="G10" s="319"/>
      <c r="H10" s="319"/>
      <c r="I10" s="319"/>
    </row>
    <row r="11" spans="2:17" ht="42" customHeight="1" x14ac:dyDescent="0.3">
      <c r="B11" s="2"/>
      <c r="C11" s="176" t="s">
        <v>19</v>
      </c>
      <c r="D11" s="164" t="s">
        <v>20</v>
      </c>
      <c r="E11" s="72" t="s">
        <v>253</v>
      </c>
      <c r="F11" s="72" t="s">
        <v>248</v>
      </c>
      <c r="G11" s="72" t="s">
        <v>249</v>
      </c>
      <c r="H11" s="151" t="s">
        <v>21</v>
      </c>
      <c r="I11" s="73" t="s">
        <v>155</v>
      </c>
    </row>
    <row r="12" spans="2:17" ht="16.2" thickBot="1" x14ac:dyDescent="0.35">
      <c r="B12" s="2"/>
      <c r="C12" s="102"/>
      <c r="D12" s="107"/>
      <c r="E12" s="186"/>
      <c r="F12" s="96"/>
      <c r="G12" s="94"/>
      <c r="H12" s="95"/>
      <c r="I12" s="115"/>
    </row>
    <row r="13" spans="2:17" ht="47.25" customHeight="1" thickBot="1" x14ac:dyDescent="0.35">
      <c r="B13" s="2"/>
      <c r="C13" s="102" t="s">
        <v>157</v>
      </c>
      <c r="D13" s="108" t="s">
        <v>153</v>
      </c>
      <c r="E13" s="152" t="s">
        <v>154</v>
      </c>
      <c r="F13" s="150" t="s">
        <v>246</v>
      </c>
      <c r="G13" s="33">
        <v>505.8</v>
      </c>
      <c r="H13" s="64" t="e">
        <f>#REF!</f>
        <v>#REF!</v>
      </c>
      <c r="I13" s="27" t="e">
        <f>G13*H13</f>
        <v>#REF!</v>
      </c>
      <c r="M13" s="194" t="s">
        <v>258</v>
      </c>
      <c r="N13" s="195"/>
      <c r="O13" s="195"/>
      <c r="P13" s="196" t="s">
        <v>260</v>
      </c>
      <c r="Q13" s="197">
        <f>(G31+G45+G62+G70+G77+G84+G94+G99+G115)*100</f>
        <v>32197.999999999996</v>
      </c>
    </row>
    <row r="14" spans="2:17" ht="19.5" customHeight="1" thickBot="1" x14ac:dyDescent="0.35">
      <c r="B14" s="2"/>
      <c r="C14" s="113"/>
      <c r="D14" s="11" t="s">
        <v>216</v>
      </c>
      <c r="E14" s="186"/>
      <c r="F14" s="96"/>
      <c r="G14" s="94"/>
      <c r="H14" s="95"/>
      <c r="I14" s="131" t="e">
        <f>I13</f>
        <v>#REF!</v>
      </c>
      <c r="M14" s="194" t="s">
        <v>259</v>
      </c>
      <c r="N14" s="195"/>
      <c r="O14" s="195"/>
      <c r="P14" s="196" t="s">
        <v>260</v>
      </c>
      <c r="Q14" s="201">
        <f>(G16+G18+G20+G22+G24+G26+G28+G35+G49+G51+G53+G55+G57+G59+G66+G74+G88+G89+G91+G92+G98)</f>
        <v>3840.7200000000003</v>
      </c>
    </row>
    <row r="15" spans="2:17" ht="32.25" customHeight="1" thickBot="1" x14ac:dyDescent="0.35">
      <c r="B15" s="2"/>
      <c r="C15" s="102" t="s">
        <v>93</v>
      </c>
      <c r="D15" s="318" t="s">
        <v>131</v>
      </c>
      <c r="E15" s="318"/>
      <c r="F15" s="318"/>
      <c r="G15" s="318"/>
      <c r="H15" s="318"/>
      <c r="I15" s="114"/>
      <c r="M15" s="198" t="s">
        <v>261</v>
      </c>
      <c r="N15" s="199"/>
      <c r="O15" s="199"/>
      <c r="P15" s="202" t="s">
        <v>260</v>
      </c>
      <c r="Q15" s="200">
        <f>(G37+G38+G44+G68+G90+G93+G111+G112+G113+G114)*10</f>
        <v>5971.7</v>
      </c>
    </row>
    <row r="16" spans="2:17" ht="38.25" customHeight="1" x14ac:dyDescent="0.3">
      <c r="B16" s="2"/>
      <c r="C16" s="88">
        <v>1</v>
      </c>
      <c r="D16" s="108" t="s">
        <v>132</v>
      </c>
      <c r="E16" s="152" t="s">
        <v>103</v>
      </c>
      <c r="F16" s="71" t="s">
        <v>133</v>
      </c>
      <c r="G16" s="33">
        <v>6.31</v>
      </c>
      <c r="H16" s="64">
        <v>12</v>
      </c>
      <c r="I16" s="27">
        <f t="shared" ref="I16:I31" si="0">G16*H16</f>
        <v>75.72</v>
      </c>
    </row>
    <row r="17" spans="2:9" ht="37.5" customHeight="1" x14ac:dyDescent="0.3">
      <c r="B17" s="2"/>
      <c r="C17" s="88">
        <v>2</v>
      </c>
      <c r="D17" s="108" t="s">
        <v>134</v>
      </c>
      <c r="E17" s="152" t="s">
        <v>103</v>
      </c>
      <c r="F17" s="71" t="s">
        <v>135</v>
      </c>
      <c r="G17" s="33">
        <v>6.31</v>
      </c>
      <c r="H17" s="64">
        <v>9</v>
      </c>
      <c r="I17" s="27">
        <f t="shared" si="0"/>
        <v>56.79</v>
      </c>
    </row>
    <row r="18" spans="2:9" ht="39" customHeight="1" x14ac:dyDescent="0.3">
      <c r="B18" s="2"/>
      <c r="C18" s="88">
        <v>3</v>
      </c>
      <c r="D18" s="108" t="s">
        <v>136</v>
      </c>
      <c r="E18" s="152" t="s">
        <v>103</v>
      </c>
      <c r="F18" s="71" t="s">
        <v>133</v>
      </c>
      <c r="G18" s="33">
        <v>5.41</v>
      </c>
      <c r="H18" s="64">
        <v>12</v>
      </c>
      <c r="I18" s="27">
        <f t="shared" si="0"/>
        <v>64.92</v>
      </c>
    </row>
    <row r="19" spans="2:9" ht="31.2" x14ac:dyDescent="0.3">
      <c r="B19" s="2"/>
      <c r="C19" s="88">
        <v>4</v>
      </c>
      <c r="D19" s="108" t="s">
        <v>137</v>
      </c>
      <c r="E19" s="152" t="s">
        <v>103</v>
      </c>
      <c r="F19" s="71" t="s">
        <v>135</v>
      </c>
      <c r="G19" s="33">
        <v>5.41</v>
      </c>
      <c r="H19" s="64">
        <v>9</v>
      </c>
      <c r="I19" s="27">
        <f t="shared" si="0"/>
        <v>48.69</v>
      </c>
    </row>
    <row r="20" spans="2:9" ht="38.25" customHeight="1" x14ac:dyDescent="0.3">
      <c r="B20" s="2"/>
      <c r="C20" s="88">
        <v>5</v>
      </c>
      <c r="D20" s="108" t="s">
        <v>138</v>
      </c>
      <c r="E20" s="152" t="s">
        <v>103</v>
      </c>
      <c r="F20" s="71" t="s">
        <v>133</v>
      </c>
      <c r="G20" s="33">
        <v>8.17</v>
      </c>
      <c r="H20" s="64">
        <v>12</v>
      </c>
      <c r="I20" s="27">
        <f t="shared" si="0"/>
        <v>98.039999999999992</v>
      </c>
    </row>
    <row r="21" spans="2:9" ht="31.2" x14ac:dyDescent="0.3">
      <c r="B21" s="2"/>
      <c r="C21" s="88">
        <v>6</v>
      </c>
      <c r="D21" s="108" t="s">
        <v>139</v>
      </c>
      <c r="E21" s="152" t="s">
        <v>103</v>
      </c>
      <c r="F21" s="71" t="s">
        <v>135</v>
      </c>
      <c r="G21" s="33">
        <v>8.17</v>
      </c>
      <c r="H21" s="64">
        <v>9</v>
      </c>
      <c r="I21" s="27">
        <f t="shared" si="0"/>
        <v>73.53</v>
      </c>
    </row>
    <row r="22" spans="2:9" ht="60.75" customHeight="1" x14ac:dyDescent="0.3">
      <c r="B22" s="2"/>
      <c r="C22" s="88">
        <v>7</v>
      </c>
      <c r="D22" s="108" t="s">
        <v>140</v>
      </c>
      <c r="E22" s="152" t="s">
        <v>103</v>
      </c>
      <c r="F22" s="71" t="s">
        <v>133</v>
      </c>
      <c r="G22" s="33">
        <v>5.98</v>
      </c>
      <c r="H22" s="64">
        <v>12</v>
      </c>
      <c r="I22" s="27">
        <f t="shared" si="0"/>
        <v>71.760000000000005</v>
      </c>
    </row>
    <row r="23" spans="2:9" ht="46.8" x14ac:dyDescent="0.3">
      <c r="B23" s="2"/>
      <c r="C23" s="88">
        <v>8</v>
      </c>
      <c r="D23" s="108" t="s">
        <v>141</v>
      </c>
      <c r="E23" s="152" t="s">
        <v>103</v>
      </c>
      <c r="F23" s="71" t="s">
        <v>135</v>
      </c>
      <c r="G23" s="33">
        <v>5.98</v>
      </c>
      <c r="H23" s="64">
        <v>9</v>
      </c>
      <c r="I23" s="27">
        <f t="shared" si="0"/>
        <v>53.820000000000007</v>
      </c>
    </row>
    <row r="24" spans="2:9" ht="31.2" x14ac:dyDescent="0.3">
      <c r="B24" s="2"/>
      <c r="C24" s="88">
        <v>9</v>
      </c>
      <c r="D24" s="108" t="s">
        <v>142</v>
      </c>
      <c r="E24" s="152" t="s">
        <v>103</v>
      </c>
      <c r="F24" s="71" t="s">
        <v>133</v>
      </c>
      <c r="G24" s="33">
        <v>7.12</v>
      </c>
      <c r="H24" s="64">
        <v>12</v>
      </c>
      <c r="I24" s="27">
        <f t="shared" si="0"/>
        <v>85.44</v>
      </c>
    </row>
    <row r="25" spans="2:9" ht="31.2" x14ac:dyDescent="0.3">
      <c r="B25" s="2"/>
      <c r="C25" s="88">
        <v>10</v>
      </c>
      <c r="D25" s="108" t="s">
        <v>143</v>
      </c>
      <c r="E25" s="152" t="s">
        <v>103</v>
      </c>
      <c r="F25" s="71" t="s">
        <v>135</v>
      </c>
      <c r="G25" s="33">
        <v>7.12</v>
      </c>
      <c r="H25" s="64">
        <v>9</v>
      </c>
      <c r="I25" s="27">
        <f t="shared" si="0"/>
        <v>64.08</v>
      </c>
    </row>
    <row r="26" spans="2:9" ht="31.2" x14ac:dyDescent="0.3">
      <c r="B26" s="2"/>
      <c r="C26" s="88">
        <v>11</v>
      </c>
      <c r="D26" s="108" t="s">
        <v>144</v>
      </c>
      <c r="E26" s="152" t="s">
        <v>103</v>
      </c>
      <c r="F26" s="71" t="s">
        <v>133</v>
      </c>
      <c r="G26" s="33">
        <v>8.16</v>
      </c>
      <c r="H26" s="64">
        <v>12</v>
      </c>
      <c r="I26" s="27">
        <f t="shared" si="0"/>
        <v>97.92</v>
      </c>
    </row>
    <row r="27" spans="2:9" ht="31.2" x14ac:dyDescent="0.3">
      <c r="B27" s="2"/>
      <c r="C27" s="88">
        <v>12</v>
      </c>
      <c r="D27" s="108" t="s">
        <v>145</v>
      </c>
      <c r="E27" s="152" t="s">
        <v>103</v>
      </c>
      <c r="F27" s="71" t="s">
        <v>135</v>
      </c>
      <c r="G27" s="33">
        <v>8.16</v>
      </c>
      <c r="H27" s="64">
        <v>9</v>
      </c>
      <c r="I27" s="27">
        <f t="shared" si="0"/>
        <v>73.44</v>
      </c>
    </row>
    <row r="28" spans="2:9" ht="31.2" x14ac:dyDescent="0.3">
      <c r="B28" s="2"/>
      <c r="C28" s="88">
        <v>13</v>
      </c>
      <c r="D28" s="108" t="s">
        <v>146</v>
      </c>
      <c r="E28" s="152" t="s">
        <v>103</v>
      </c>
      <c r="F28" s="71" t="s">
        <v>133</v>
      </c>
      <c r="G28" s="33">
        <v>9.43</v>
      </c>
      <c r="H28" s="64">
        <v>12</v>
      </c>
      <c r="I28" s="27">
        <f t="shared" si="0"/>
        <v>113.16</v>
      </c>
    </row>
    <row r="29" spans="2:9" ht="56.25" customHeight="1" x14ac:dyDescent="0.3">
      <c r="B29" s="2"/>
      <c r="C29" s="88">
        <v>14</v>
      </c>
      <c r="D29" s="108" t="s">
        <v>147</v>
      </c>
      <c r="E29" s="152" t="s">
        <v>103</v>
      </c>
      <c r="F29" s="71" t="s">
        <v>135</v>
      </c>
      <c r="G29" s="33">
        <v>9.43</v>
      </c>
      <c r="H29" s="64">
        <v>9</v>
      </c>
      <c r="I29" s="27">
        <f t="shared" si="0"/>
        <v>84.87</v>
      </c>
    </row>
    <row r="30" spans="2:9" ht="71.25" customHeight="1" x14ac:dyDescent="0.3">
      <c r="B30" s="2"/>
      <c r="C30" s="88">
        <v>15</v>
      </c>
      <c r="D30" s="108" t="s">
        <v>128</v>
      </c>
      <c r="E30" s="152" t="s">
        <v>148</v>
      </c>
      <c r="F30" s="71" t="s">
        <v>149</v>
      </c>
      <c r="G30" s="33">
        <v>27</v>
      </c>
      <c r="H30" s="64">
        <v>33.9</v>
      </c>
      <c r="I30" s="27">
        <f t="shared" si="0"/>
        <v>915.3</v>
      </c>
    </row>
    <row r="31" spans="2:9" ht="46.5" customHeight="1" x14ac:dyDescent="0.3">
      <c r="B31" s="2"/>
      <c r="C31" s="88">
        <v>16</v>
      </c>
      <c r="D31" s="108" t="s">
        <v>150</v>
      </c>
      <c r="E31" s="163" t="s">
        <v>151</v>
      </c>
      <c r="F31" s="126" t="s">
        <v>152</v>
      </c>
      <c r="G31" s="33">
        <v>0.1</v>
      </c>
      <c r="H31" s="64">
        <v>86</v>
      </c>
      <c r="I31" s="27">
        <f t="shared" si="0"/>
        <v>8.6</v>
      </c>
    </row>
    <row r="32" spans="2:9" ht="22.5" customHeight="1" x14ac:dyDescent="0.3">
      <c r="B32" s="2"/>
      <c r="C32" s="119"/>
      <c r="D32" s="11" t="s">
        <v>215</v>
      </c>
      <c r="E32" s="118"/>
      <c r="F32" s="118"/>
      <c r="G32" s="123"/>
      <c r="H32" s="124"/>
      <c r="I32" s="28">
        <f>SUM(I16:I31)</f>
        <v>1986.08</v>
      </c>
    </row>
    <row r="33" spans="2:9" ht="15.6" x14ac:dyDescent="0.3">
      <c r="B33" s="2"/>
      <c r="C33" s="60"/>
      <c r="D33" s="109"/>
      <c r="E33" s="187"/>
      <c r="F33" s="57"/>
      <c r="G33" s="94"/>
      <c r="H33" s="95"/>
      <c r="I33" s="115"/>
    </row>
    <row r="34" spans="2:9" ht="23.25" customHeight="1" x14ac:dyDescent="0.3">
      <c r="B34" s="2"/>
      <c r="C34" s="102" t="s">
        <v>167</v>
      </c>
      <c r="D34" s="320" t="s">
        <v>156</v>
      </c>
      <c r="E34" s="320"/>
      <c r="F34" s="320"/>
      <c r="G34" s="320"/>
      <c r="H34" s="320"/>
      <c r="I34" s="321"/>
    </row>
    <row r="35" spans="2:9" ht="31.2" x14ac:dyDescent="0.3">
      <c r="B35" s="2"/>
      <c r="C35" s="88">
        <v>1</v>
      </c>
      <c r="D35" s="108" t="s">
        <v>158</v>
      </c>
      <c r="E35" s="152" t="s">
        <v>103</v>
      </c>
      <c r="F35" s="22" t="s">
        <v>133</v>
      </c>
      <c r="G35" s="64">
        <v>92.7</v>
      </c>
      <c r="H35" s="64">
        <v>12</v>
      </c>
      <c r="I35" s="27">
        <f t="shared" ref="I35:I45" si="1">G35*H35</f>
        <v>1112.4000000000001</v>
      </c>
    </row>
    <row r="36" spans="2:9" ht="31.2" x14ac:dyDescent="0.3">
      <c r="B36" s="2"/>
      <c r="C36" s="88">
        <v>2</v>
      </c>
      <c r="D36" s="108" t="s">
        <v>159</v>
      </c>
      <c r="E36" s="152" t="s">
        <v>103</v>
      </c>
      <c r="F36" s="22" t="s">
        <v>135</v>
      </c>
      <c r="G36" s="64">
        <v>92.7</v>
      </c>
      <c r="H36" s="64">
        <v>9</v>
      </c>
      <c r="I36" s="27">
        <f t="shared" si="1"/>
        <v>834.30000000000007</v>
      </c>
    </row>
    <row r="37" spans="2:9" ht="31.2" x14ac:dyDescent="0.3">
      <c r="B37" s="2"/>
      <c r="C37" s="88">
        <v>3</v>
      </c>
      <c r="D37" s="108" t="s">
        <v>118</v>
      </c>
      <c r="E37" s="152" t="s">
        <v>103</v>
      </c>
      <c r="F37" s="22" t="s">
        <v>160</v>
      </c>
      <c r="G37" s="64">
        <v>92.7</v>
      </c>
      <c r="H37" s="64">
        <v>11.25</v>
      </c>
      <c r="I37" s="27">
        <f t="shared" si="1"/>
        <v>1042.875</v>
      </c>
    </row>
    <row r="38" spans="2:9" ht="31.2" x14ac:dyDescent="0.3">
      <c r="B38" s="2"/>
      <c r="C38" s="88">
        <v>4</v>
      </c>
      <c r="D38" s="108" t="s">
        <v>119</v>
      </c>
      <c r="E38" s="152" t="s">
        <v>103</v>
      </c>
      <c r="F38" s="22" t="s">
        <v>160</v>
      </c>
      <c r="G38" s="64">
        <v>92.7</v>
      </c>
      <c r="H38" s="64">
        <v>11.25</v>
      </c>
      <c r="I38" s="27">
        <f t="shared" si="1"/>
        <v>1042.875</v>
      </c>
    </row>
    <row r="39" spans="2:9" ht="31.2" x14ac:dyDescent="0.3">
      <c r="B39" s="2"/>
      <c r="C39" s="88">
        <v>5</v>
      </c>
      <c r="D39" s="108" t="s">
        <v>120</v>
      </c>
      <c r="E39" s="152" t="s">
        <v>101</v>
      </c>
      <c r="F39" s="22" t="s">
        <v>161</v>
      </c>
      <c r="G39" s="64">
        <v>140</v>
      </c>
      <c r="H39" s="64">
        <v>18.600000000000001</v>
      </c>
      <c r="I39" s="27">
        <f t="shared" si="1"/>
        <v>2604</v>
      </c>
    </row>
    <row r="40" spans="2:9" ht="37.5" customHeight="1" x14ac:dyDescent="0.3">
      <c r="B40" s="2"/>
      <c r="C40" s="88">
        <v>6</v>
      </c>
      <c r="D40" s="108" t="s">
        <v>121</v>
      </c>
      <c r="E40" s="152" t="s">
        <v>101</v>
      </c>
      <c r="F40" s="22" t="s">
        <v>162</v>
      </c>
      <c r="G40" s="64">
        <v>96</v>
      </c>
      <c r="H40" s="64">
        <v>10.62</v>
      </c>
      <c r="I40" s="27">
        <f t="shared" si="1"/>
        <v>1019.52</v>
      </c>
    </row>
    <row r="41" spans="2:9" ht="31.2" x14ac:dyDescent="0.3">
      <c r="B41" s="2"/>
      <c r="C41" s="88">
        <v>7</v>
      </c>
      <c r="D41" s="108" t="s">
        <v>122</v>
      </c>
      <c r="E41" s="152" t="s">
        <v>123</v>
      </c>
      <c r="F41" s="22" t="s">
        <v>163</v>
      </c>
      <c r="G41" s="64">
        <v>1.2</v>
      </c>
      <c r="H41" s="64">
        <v>262.5</v>
      </c>
      <c r="I41" s="27">
        <f t="shared" si="1"/>
        <v>315</v>
      </c>
    </row>
    <row r="42" spans="2:9" ht="27" customHeight="1" x14ac:dyDescent="0.3">
      <c r="B42" s="2"/>
      <c r="C42" s="88">
        <v>8</v>
      </c>
      <c r="D42" s="108" t="s">
        <v>124</v>
      </c>
      <c r="E42" s="152" t="s">
        <v>125</v>
      </c>
      <c r="F42" s="22" t="s">
        <v>22</v>
      </c>
      <c r="G42" s="64">
        <v>6.87</v>
      </c>
      <c r="H42" s="64">
        <v>2.62</v>
      </c>
      <c r="I42" s="27">
        <f t="shared" si="1"/>
        <v>17.999400000000001</v>
      </c>
    </row>
    <row r="43" spans="2:9" ht="15.6" x14ac:dyDescent="0.3">
      <c r="B43" s="2"/>
      <c r="C43" s="88">
        <v>9</v>
      </c>
      <c r="D43" s="108" t="s">
        <v>126</v>
      </c>
      <c r="E43" s="152" t="s">
        <v>125</v>
      </c>
      <c r="F43" s="22" t="s">
        <v>22</v>
      </c>
      <c r="G43" s="64">
        <v>8.57</v>
      </c>
      <c r="H43" s="64">
        <v>2.62</v>
      </c>
      <c r="I43" s="27">
        <f t="shared" si="1"/>
        <v>22.453400000000002</v>
      </c>
    </row>
    <row r="44" spans="2:9" ht="31.2" x14ac:dyDescent="0.3">
      <c r="B44" s="2"/>
      <c r="C44" s="88">
        <v>10</v>
      </c>
      <c r="D44" s="108" t="s">
        <v>127</v>
      </c>
      <c r="E44" s="152" t="s">
        <v>103</v>
      </c>
      <c r="F44" s="22" t="s">
        <v>135</v>
      </c>
      <c r="G44" s="64">
        <v>30.9</v>
      </c>
      <c r="H44" s="64">
        <v>11.25</v>
      </c>
      <c r="I44" s="27">
        <f t="shared" si="1"/>
        <v>347.625</v>
      </c>
    </row>
    <row r="45" spans="2:9" ht="31.2" x14ac:dyDescent="0.3">
      <c r="B45" s="2"/>
      <c r="C45" s="88">
        <v>11</v>
      </c>
      <c r="D45" s="108" t="s">
        <v>164</v>
      </c>
      <c r="E45" s="152" t="s">
        <v>151</v>
      </c>
      <c r="F45" s="22" t="s">
        <v>152</v>
      </c>
      <c r="G45" s="64">
        <v>12.36</v>
      </c>
      <c r="H45" s="64">
        <v>86</v>
      </c>
      <c r="I45" s="27">
        <f t="shared" si="1"/>
        <v>1062.96</v>
      </c>
    </row>
    <row r="46" spans="2:9" ht="25.5" customHeight="1" x14ac:dyDescent="0.3">
      <c r="B46" s="2"/>
      <c r="C46" s="119"/>
      <c r="D46" s="11" t="s">
        <v>165</v>
      </c>
      <c r="E46" s="118"/>
      <c r="F46" s="118"/>
      <c r="G46" s="123"/>
      <c r="H46" s="124"/>
      <c r="I46" s="28">
        <f>SUM(I35:I45)</f>
        <v>9422.0077999999994</v>
      </c>
    </row>
    <row r="47" spans="2:9" ht="12" customHeight="1" x14ac:dyDescent="0.3">
      <c r="B47" s="2"/>
      <c r="C47" s="60"/>
      <c r="D47" s="109"/>
      <c r="E47" s="187"/>
      <c r="F47" s="57"/>
      <c r="G47" s="94"/>
      <c r="H47" s="95"/>
      <c r="I47" s="115"/>
    </row>
    <row r="48" spans="2:9" ht="22.5" customHeight="1" x14ac:dyDescent="0.3">
      <c r="B48" s="2"/>
      <c r="C48" s="102" t="s">
        <v>183</v>
      </c>
      <c r="D48" s="314" t="s">
        <v>166</v>
      </c>
      <c r="E48" s="314"/>
      <c r="F48" s="314"/>
      <c r="G48" s="314"/>
      <c r="H48" s="314"/>
      <c r="I48" s="315"/>
    </row>
    <row r="49" spans="2:9" ht="43.5" customHeight="1" x14ac:dyDescent="0.3">
      <c r="B49" s="2"/>
      <c r="C49" s="88">
        <v>1</v>
      </c>
      <c r="D49" s="89" t="s">
        <v>168</v>
      </c>
      <c r="E49" s="152" t="s">
        <v>103</v>
      </c>
      <c r="F49" s="22" t="s">
        <v>133</v>
      </c>
      <c r="G49" s="25">
        <v>102.85</v>
      </c>
      <c r="H49" s="64">
        <v>12</v>
      </c>
      <c r="I49" s="117">
        <f t="shared" ref="I49:I62" si="2">G49*H49</f>
        <v>1234.1999999999998</v>
      </c>
    </row>
    <row r="50" spans="2:9" ht="33.75" customHeight="1" x14ac:dyDescent="0.3">
      <c r="B50" s="2"/>
      <c r="C50" s="88">
        <v>2</v>
      </c>
      <c r="D50" s="89" t="s">
        <v>169</v>
      </c>
      <c r="E50" s="152" t="s">
        <v>103</v>
      </c>
      <c r="F50" s="22" t="s">
        <v>135</v>
      </c>
      <c r="G50" s="25">
        <v>102.85</v>
      </c>
      <c r="H50" s="116">
        <v>9</v>
      </c>
      <c r="I50" s="117">
        <f t="shared" si="2"/>
        <v>925.65</v>
      </c>
    </row>
    <row r="51" spans="2:9" ht="31.2" x14ac:dyDescent="0.3">
      <c r="B51" s="2"/>
      <c r="C51" s="88">
        <v>3</v>
      </c>
      <c r="D51" s="89" t="s">
        <v>170</v>
      </c>
      <c r="E51" s="152" t="s">
        <v>103</v>
      </c>
      <c r="F51" s="22" t="s">
        <v>133</v>
      </c>
      <c r="G51" s="25">
        <v>137.12</v>
      </c>
      <c r="H51" s="64">
        <v>12</v>
      </c>
      <c r="I51" s="117">
        <f t="shared" si="2"/>
        <v>1645.44</v>
      </c>
    </row>
    <row r="52" spans="2:9" ht="31.5" customHeight="1" x14ac:dyDescent="0.3">
      <c r="B52" s="2"/>
      <c r="C52" s="88">
        <v>4</v>
      </c>
      <c r="D52" s="89" t="s">
        <v>171</v>
      </c>
      <c r="E52" s="152" t="s">
        <v>103</v>
      </c>
      <c r="F52" s="22" t="s">
        <v>135</v>
      </c>
      <c r="G52" s="116">
        <v>137.12</v>
      </c>
      <c r="H52" s="116">
        <v>9</v>
      </c>
      <c r="I52" s="117">
        <f t="shared" si="2"/>
        <v>1234.08</v>
      </c>
    </row>
    <row r="53" spans="2:9" ht="36" customHeight="1" x14ac:dyDescent="0.3">
      <c r="B53" s="2"/>
      <c r="C53" s="88">
        <v>5</v>
      </c>
      <c r="D53" s="89" t="s">
        <v>172</v>
      </c>
      <c r="E53" s="152" t="s">
        <v>103</v>
      </c>
      <c r="F53" s="22" t="s">
        <v>133</v>
      </c>
      <c r="G53" s="116">
        <v>137.12</v>
      </c>
      <c r="H53" s="64">
        <v>12</v>
      </c>
      <c r="I53" s="117">
        <f t="shared" si="2"/>
        <v>1645.44</v>
      </c>
    </row>
    <row r="54" spans="2:9" ht="31.2" x14ac:dyDescent="0.3">
      <c r="B54" s="2"/>
      <c r="C54" s="88">
        <v>6</v>
      </c>
      <c r="D54" s="89" t="s">
        <v>173</v>
      </c>
      <c r="E54" s="152" t="s">
        <v>103</v>
      </c>
      <c r="F54" s="22" t="s">
        <v>135</v>
      </c>
      <c r="G54" s="116">
        <v>137.12</v>
      </c>
      <c r="H54" s="116">
        <v>9</v>
      </c>
      <c r="I54" s="117">
        <f t="shared" si="2"/>
        <v>1234.08</v>
      </c>
    </row>
    <row r="55" spans="2:9" ht="31.2" x14ac:dyDescent="0.3">
      <c r="B55" s="2"/>
      <c r="C55" s="88">
        <v>7</v>
      </c>
      <c r="D55" s="89" t="s">
        <v>174</v>
      </c>
      <c r="E55" s="152" t="s">
        <v>103</v>
      </c>
      <c r="F55" s="22" t="s">
        <v>133</v>
      </c>
      <c r="G55" s="116">
        <v>95.41</v>
      </c>
      <c r="H55" s="64">
        <v>12</v>
      </c>
      <c r="I55" s="117">
        <f t="shared" si="2"/>
        <v>1144.92</v>
      </c>
    </row>
    <row r="56" spans="2:9" ht="35.25" customHeight="1" x14ac:dyDescent="0.3">
      <c r="B56" s="2"/>
      <c r="C56" s="88">
        <v>8</v>
      </c>
      <c r="D56" s="89" t="s">
        <v>175</v>
      </c>
      <c r="E56" s="152" t="s">
        <v>103</v>
      </c>
      <c r="F56" s="22" t="s">
        <v>135</v>
      </c>
      <c r="G56" s="116">
        <v>95.41</v>
      </c>
      <c r="H56" s="116">
        <v>9</v>
      </c>
      <c r="I56" s="117">
        <f t="shared" si="2"/>
        <v>858.68999999999994</v>
      </c>
    </row>
    <row r="57" spans="2:9" ht="30" customHeight="1" x14ac:dyDescent="0.3">
      <c r="B57" s="2"/>
      <c r="C57" s="88">
        <v>9</v>
      </c>
      <c r="D57" s="89" t="s">
        <v>176</v>
      </c>
      <c r="E57" s="152" t="s">
        <v>103</v>
      </c>
      <c r="F57" s="22" t="s">
        <v>133</v>
      </c>
      <c r="G57" s="116">
        <v>65.400000000000006</v>
      </c>
      <c r="H57" s="64">
        <v>12</v>
      </c>
      <c r="I57" s="117">
        <f t="shared" si="2"/>
        <v>784.80000000000007</v>
      </c>
    </row>
    <row r="58" spans="2:9" ht="27" customHeight="1" x14ac:dyDescent="0.3">
      <c r="B58" s="2"/>
      <c r="C58" s="88">
        <v>10</v>
      </c>
      <c r="D58" s="89" t="s">
        <v>177</v>
      </c>
      <c r="E58" s="152" t="s">
        <v>103</v>
      </c>
      <c r="F58" s="22" t="s">
        <v>135</v>
      </c>
      <c r="G58" s="116">
        <v>65.400000000000006</v>
      </c>
      <c r="H58" s="116">
        <v>9</v>
      </c>
      <c r="I58" s="117">
        <f t="shared" si="2"/>
        <v>588.6</v>
      </c>
    </row>
    <row r="59" spans="2:9" ht="31.5" customHeight="1" x14ac:dyDescent="0.3">
      <c r="B59" s="2"/>
      <c r="C59" s="88">
        <v>11</v>
      </c>
      <c r="D59" s="89" t="s">
        <v>178</v>
      </c>
      <c r="E59" s="152" t="s">
        <v>103</v>
      </c>
      <c r="F59" s="22" t="s">
        <v>133</v>
      </c>
      <c r="G59" s="116">
        <v>65.400000000000006</v>
      </c>
      <c r="H59" s="64">
        <v>12</v>
      </c>
      <c r="I59" s="117">
        <f t="shared" si="2"/>
        <v>784.80000000000007</v>
      </c>
    </row>
    <row r="60" spans="2:9" ht="31.2" x14ac:dyDescent="0.3">
      <c r="B60" s="2"/>
      <c r="C60" s="88">
        <v>12</v>
      </c>
      <c r="D60" s="89" t="s">
        <v>179</v>
      </c>
      <c r="E60" s="152" t="s">
        <v>103</v>
      </c>
      <c r="F60" s="22" t="s">
        <v>135</v>
      </c>
      <c r="G60" s="116">
        <v>65.400000000000006</v>
      </c>
      <c r="H60" s="116">
        <v>9</v>
      </c>
      <c r="I60" s="117">
        <f t="shared" si="2"/>
        <v>588.6</v>
      </c>
    </row>
    <row r="61" spans="2:9" ht="31.2" x14ac:dyDescent="0.3">
      <c r="B61" s="2"/>
      <c r="C61" s="88">
        <v>13</v>
      </c>
      <c r="D61" s="89" t="s">
        <v>117</v>
      </c>
      <c r="E61" s="152" t="s">
        <v>101</v>
      </c>
      <c r="F61" s="22" t="s">
        <v>161</v>
      </c>
      <c r="G61" s="116">
        <v>48</v>
      </c>
      <c r="H61" s="116">
        <v>18.600000000000001</v>
      </c>
      <c r="I61" s="117">
        <f t="shared" si="2"/>
        <v>892.80000000000007</v>
      </c>
    </row>
    <row r="62" spans="2:9" ht="39" customHeight="1" x14ac:dyDescent="0.3">
      <c r="B62" s="2"/>
      <c r="C62" s="88">
        <v>14</v>
      </c>
      <c r="D62" s="125" t="s">
        <v>164</v>
      </c>
      <c r="E62" s="163" t="s">
        <v>151</v>
      </c>
      <c r="F62" s="126" t="s">
        <v>152</v>
      </c>
      <c r="G62" s="116">
        <v>60.33</v>
      </c>
      <c r="H62" s="116">
        <v>86</v>
      </c>
      <c r="I62" s="117">
        <f t="shared" si="2"/>
        <v>5188.38</v>
      </c>
    </row>
    <row r="63" spans="2:9" ht="21.75" customHeight="1" x14ac:dyDescent="0.3">
      <c r="B63" s="2"/>
      <c r="C63" s="119"/>
      <c r="D63" s="11" t="s">
        <v>180</v>
      </c>
      <c r="E63" s="118"/>
      <c r="F63" s="118"/>
      <c r="G63" s="118"/>
      <c r="H63" s="80"/>
      <c r="I63" s="122">
        <f>SUM(I49:I62)</f>
        <v>18750.48</v>
      </c>
    </row>
    <row r="64" spans="2:9" ht="21.75" customHeight="1" x14ac:dyDescent="0.3">
      <c r="C64" s="103"/>
      <c r="D64" s="107"/>
      <c r="E64" s="188"/>
      <c r="F64" s="57"/>
      <c r="G64" s="94"/>
      <c r="H64" s="95"/>
      <c r="I64" s="115"/>
    </row>
    <row r="65" spans="3:9" ht="23.25" customHeight="1" x14ac:dyDescent="0.3">
      <c r="C65" s="102" t="s">
        <v>187</v>
      </c>
      <c r="D65" s="314" t="s">
        <v>182</v>
      </c>
      <c r="E65" s="314"/>
      <c r="F65" s="314"/>
      <c r="G65" s="314"/>
      <c r="H65" s="314"/>
      <c r="I65" s="315"/>
    </row>
    <row r="66" spans="3:9" ht="31.2" x14ac:dyDescent="0.3">
      <c r="C66" s="88">
        <v>1</v>
      </c>
      <c r="D66" s="89" t="s">
        <v>184</v>
      </c>
      <c r="E66" s="152" t="s">
        <v>103</v>
      </c>
      <c r="F66" s="22" t="s">
        <v>133</v>
      </c>
      <c r="G66" s="116">
        <v>30</v>
      </c>
      <c r="H66" s="64">
        <v>12</v>
      </c>
      <c r="I66" s="117">
        <f>G66*H66</f>
        <v>360</v>
      </c>
    </row>
    <row r="67" spans="3:9" ht="45" customHeight="1" x14ac:dyDescent="0.3">
      <c r="C67" s="88">
        <v>2</v>
      </c>
      <c r="D67" s="89" t="s">
        <v>115</v>
      </c>
      <c r="E67" s="152" t="s">
        <v>103</v>
      </c>
      <c r="F67" s="22" t="s">
        <v>135</v>
      </c>
      <c r="G67" s="116">
        <v>30</v>
      </c>
      <c r="H67" s="116">
        <v>9</v>
      </c>
      <c r="I67" s="117">
        <f>G67*H67</f>
        <v>270</v>
      </c>
    </row>
    <row r="68" spans="3:9" ht="47.25" customHeight="1" x14ac:dyDescent="0.3">
      <c r="C68" s="88">
        <v>3</v>
      </c>
      <c r="D68" s="89" t="s">
        <v>185</v>
      </c>
      <c r="E68" s="152" t="s">
        <v>103</v>
      </c>
      <c r="F68" s="22" t="s">
        <v>135</v>
      </c>
      <c r="G68" s="116">
        <v>30</v>
      </c>
      <c r="H68" s="116">
        <v>11.25</v>
      </c>
      <c r="I68" s="117">
        <f>G68*H68</f>
        <v>337.5</v>
      </c>
    </row>
    <row r="69" spans="3:9" ht="31.2" x14ac:dyDescent="0.3">
      <c r="C69" s="88">
        <v>4</v>
      </c>
      <c r="D69" s="89" t="s">
        <v>116</v>
      </c>
      <c r="E69" s="152" t="s">
        <v>103</v>
      </c>
      <c r="F69" s="22" t="s">
        <v>161</v>
      </c>
      <c r="G69" s="116">
        <v>20</v>
      </c>
      <c r="H69" s="116">
        <v>18.600000000000001</v>
      </c>
      <c r="I69" s="117">
        <f>G69*H69</f>
        <v>372</v>
      </c>
    </row>
    <row r="70" spans="3:9" ht="51.75" customHeight="1" x14ac:dyDescent="0.3">
      <c r="C70" s="88">
        <v>5</v>
      </c>
      <c r="D70" s="89" t="s">
        <v>164</v>
      </c>
      <c r="E70" s="152" t="s">
        <v>151</v>
      </c>
      <c r="F70" s="22" t="s">
        <v>152</v>
      </c>
      <c r="G70" s="116">
        <v>3</v>
      </c>
      <c r="H70" s="116">
        <v>86</v>
      </c>
      <c r="I70" s="117">
        <f>G70*H70</f>
        <v>258</v>
      </c>
    </row>
    <row r="71" spans="3:9" ht="23.25" customHeight="1" x14ac:dyDescent="0.3">
      <c r="C71" s="119"/>
      <c r="D71" s="11" t="s">
        <v>186</v>
      </c>
      <c r="E71" s="118"/>
      <c r="F71" s="118"/>
      <c r="G71" s="118"/>
      <c r="H71" s="80"/>
      <c r="I71" s="134">
        <f>SUM(I66:I70)</f>
        <v>1597.5</v>
      </c>
    </row>
    <row r="72" spans="3:9" ht="15.6" x14ac:dyDescent="0.3">
      <c r="C72" s="103"/>
      <c r="D72" s="110"/>
      <c r="E72" s="187"/>
      <c r="F72" s="57"/>
      <c r="G72" s="94"/>
      <c r="H72" s="95"/>
      <c r="I72" s="115"/>
    </row>
    <row r="73" spans="3:9" ht="15.6" x14ac:dyDescent="0.3">
      <c r="C73" s="102" t="s">
        <v>53</v>
      </c>
      <c r="D73" s="314" t="s">
        <v>188</v>
      </c>
      <c r="E73" s="314"/>
      <c r="F73" s="314"/>
      <c r="G73" s="314"/>
      <c r="H73" s="314"/>
      <c r="I73" s="315"/>
    </row>
    <row r="74" spans="3:9" ht="32.25" customHeight="1" x14ac:dyDescent="0.3">
      <c r="C74" s="88">
        <v>1</v>
      </c>
      <c r="D74" s="17" t="s">
        <v>189</v>
      </c>
      <c r="E74" s="152" t="s">
        <v>103</v>
      </c>
      <c r="F74" s="22" t="s">
        <v>133</v>
      </c>
      <c r="G74" s="116">
        <v>68.040000000000006</v>
      </c>
      <c r="H74" s="64">
        <v>12</v>
      </c>
      <c r="I74" s="117">
        <f>G74*H74</f>
        <v>816.48</v>
      </c>
    </row>
    <row r="75" spans="3:9" ht="22.5" customHeight="1" x14ac:dyDescent="0.3">
      <c r="C75" s="88">
        <v>2</v>
      </c>
      <c r="D75" s="89" t="s">
        <v>190</v>
      </c>
      <c r="E75" s="152" t="s">
        <v>103</v>
      </c>
      <c r="F75" s="22" t="s">
        <v>135</v>
      </c>
      <c r="G75" s="116">
        <v>68.040000000000006</v>
      </c>
      <c r="H75" s="116">
        <v>9</v>
      </c>
      <c r="I75" s="117">
        <f>G75*H75</f>
        <v>612.36</v>
      </c>
    </row>
    <row r="76" spans="3:9" ht="22.5" customHeight="1" x14ac:dyDescent="0.3">
      <c r="C76" s="88">
        <v>3</v>
      </c>
      <c r="D76" s="89" t="s">
        <v>114</v>
      </c>
      <c r="E76" s="152" t="s">
        <v>103</v>
      </c>
      <c r="F76" s="22" t="s">
        <v>160</v>
      </c>
      <c r="G76" s="116">
        <v>16</v>
      </c>
      <c r="H76" s="116">
        <v>18.600000000000001</v>
      </c>
      <c r="I76" s="117">
        <f>G76*H76</f>
        <v>297.60000000000002</v>
      </c>
    </row>
    <row r="77" spans="3:9" ht="30.75" customHeight="1" x14ac:dyDescent="0.3">
      <c r="C77" s="88">
        <v>4</v>
      </c>
      <c r="D77" s="89" t="s">
        <v>164</v>
      </c>
      <c r="E77" s="152" t="s">
        <v>151</v>
      </c>
      <c r="F77" s="22" t="s">
        <v>152</v>
      </c>
      <c r="G77" s="116">
        <v>6.8</v>
      </c>
      <c r="H77" s="116">
        <v>86</v>
      </c>
      <c r="I77" s="117">
        <f>G77*H77</f>
        <v>584.79999999999995</v>
      </c>
    </row>
    <row r="78" spans="3:9" ht="25.5" customHeight="1" x14ac:dyDescent="0.3">
      <c r="C78" s="119"/>
      <c r="D78" s="11" t="s">
        <v>191</v>
      </c>
      <c r="E78" s="118"/>
      <c r="F78" s="118"/>
      <c r="G78" s="118"/>
      <c r="H78" s="80"/>
      <c r="I78" s="134">
        <f>SUM(I74:I77)</f>
        <v>2311.2399999999998</v>
      </c>
    </row>
    <row r="79" spans="3:9" ht="15.6" x14ac:dyDescent="0.3">
      <c r="C79" s="103"/>
      <c r="D79" s="111"/>
      <c r="E79" s="30"/>
      <c r="F79" s="97"/>
      <c r="G79" s="94"/>
      <c r="H79" s="95"/>
      <c r="I79" s="115"/>
    </row>
    <row r="80" spans="3:9" ht="16.5" customHeight="1" x14ac:dyDescent="0.3">
      <c r="C80" s="102" t="s">
        <v>198</v>
      </c>
      <c r="D80" s="314" t="s">
        <v>192</v>
      </c>
      <c r="E80" s="314"/>
      <c r="F80" s="314"/>
      <c r="G80" s="314"/>
      <c r="H80" s="314"/>
      <c r="I80" s="315"/>
    </row>
    <row r="81" spans="3:9" ht="30" customHeight="1" x14ac:dyDescent="0.3">
      <c r="C81" s="88">
        <v>1</v>
      </c>
      <c r="D81" s="9" t="s">
        <v>193</v>
      </c>
      <c r="E81" s="152" t="s">
        <v>103</v>
      </c>
      <c r="F81" s="22" t="s">
        <v>194</v>
      </c>
      <c r="G81" s="116">
        <v>59.18</v>
      </c>
      <c r="H81" s="116">
        <v>8.5</v>
      </c>
      <c r="I81" s="117">
        <f>G81*H81</f>
        <v>503.03</v>
      </c>
    </row>
    <row r="82" spans="3:9" ht="33" customHeight="1" x14ac:dyDescent="0.3">
      <c r="C82" s="88">
        <v>2</v>
      </c>
      <c r="D82" s="89" t="s">
        <v>113</v>
      </c>
      <c r="E82" s="152" t="s">
        <v>195</v>
      </c>
      <c r="F82" s="22" t="s">
        <v>161</v>
      </c>
      <c r="G82" s="116">
        <v>16</v>
      </c>
      <c r="H82" s="116">
        <v>18.600000000000001</v>
      </c>
      <c r="I82" s="117">
        <f>G82*H82</f>
        <v>297.60000000000002</v>
      </c>
    </row>
    <row r="83" spans="3:9" ht="31.2" x14ac:dyDescent="0.3">
      <c r="C83" s="88">
        <v>3</v>
      </c>
      <c r="D83" s="9" t="s">
        <v>196</v>
      </c>
      <c r="E83" s="152" t="s">
        <v>101</v>
      </c>
      <c r="F83" s="22" t="s">
        <v>197</v>
      </c>
      <c r="G83" s="116">
        <v>8</v>
      </c>
      <c r="H83" s="116">
        <v>3</v>
      </c>
      <c r="I83" s="117">
        <f>G83*H83</f>
        <v>24</v>
      </c>
    </row>
    <row r="84" spans="3:9" ht="31.2" x14ac:dyDescent="0.3">
      <c r="C84" s="88">
        <v>4</v>
      </c>
      <c r="D84" s="9" t="s">
        <v>164</v>
      </c>
      <c r="E84" s="152" t="s">
        <v>151</v>
      </c>
      <c r="F84" s="22" t="s">
        <v>152</v>
      </c>
      <c r="G84" s="116">
        <v>0.6</v>
      </c>
      <c r="H84" s="116">
        <v>86</v>
      </c>
      <c r="I84" s="117">
        <f>G84*H84</f>
        <v>51.6</v>
      </c>
    </row>
    <row r="85" spans="3:9" ht="22.5" customHeight="1" x14ac:dyDescent="0.3">
      <c r="C85" s="119"/>
      <c r="D85" s="11" t="s">
        <v>191</v>
      </c>
      <c r="E85" s="118"/>
      <c r="F85" s="118"/>
      <c r="G85" s="118"/>
      <c r="H85" s="80"/>
      <c r="I85" s="122">
        <f>SUM(I81:I84)</f>
        <v>876.23</v>
      </c>
    </row>
    <row r="86" spans="3:9" ht="18.75" customHeight="1" x14ac:dyDescent="0.3">
      <c r="C86" s="104"/>
      <c r="D86" s="107"/>
      <c r="E86" s="186"/>
      <c r="F86" s="94"/>
      <c r="G86" s="94"/>
      <c r="H86" s="95"/>
      <c r="I86" s="115"/>
    </row>
    <row r="87" spans="3:9" ht="15.6" x14ac:dyDescent="0.3">
      <c r="C87" s="128" t="s">
        <v>203</v>
      </c>
      <c r="D87" s="314" t="s">
        <v>199</v>
      </c>
      <c r="E87" s="314"/>
      <c r="F87" s="314"/>
      <c r="G87" s="314"/>
      <c r="H87" s="314"/>
      <c r="I87" s="315"/>
    </row>
    <row r="88" spans="3:9" ht="29.25" customHeight="1" x14ac:dyDescent="0.3">
      <c r="C88" s="88">
        <v>1</v>
      </c>
      <c r="D88" s="9" t="s">
        <v>107</v>
      </c>
      <c r="E88" s="152" t="s">
        <v>103</v>
      </c>
      <c r="F88" s="22" t="s">
        <v>133</v>
      </c>
      <c r="G88" s="25">
        <v>610</v>
      </c>
      <c r="H88" s="64">
        <v>12</v>
      </c>
      <c r="I88" s="26">
        <f t="shared" ref="I88:I94" si="3">G88*H88</f>
        <v>7320</v>
      </c>
    </row>
    <row r="89" spans="3:9" ht="26.25" customHeight="1" x14ac:dyDescent="0.3">
      <c r="C89" s="88">
        <v>2</v>
      </c>
      <c r="D89" s="9" t="s">
        <v>108</v>
      </c>
      <c r="E89" s="152" t="s">
        <v>103</v>
      </c>
      <c r="F89" s="22" t="s">
        <v>133</v>
      </c>
      <c r="G89" s="25">
        <v>408.8</v>
      </c>
      <c r="H89" s="64">
        <v>12</v>
      </c>
      <c r="I89" s="26">
        <f t="shared" si="3"/>
        <v>4905.6000000000004</v>
      </c>
    </row>
    <row r="90" spans="3:9" ht="31.2" x14ac:dyDescent="0.3">
      <c r="C90" s="88">
        <v>3</v>
      </c>
      <c r="D90" s="9" t="s">
        <v>109</v>
      </c>
      <c r="E90" s="152" t="s">
        <v>103</v>
      </c>
      <c r="F90" s="22" t="s">
        <v>160</v>
      </c>
      <c r="G90" s="25">
        <v>327.39999999999998</v>
      </c>
      <c r="H90" s="116">
        <v>11.25</v>
      </c>
      <c r="I90" s="26">
        <f t="shared" si="3"/>
        <v>3683.2499999999995</v>
      </c>
    </row>
    <row r="91" spans="3:9" ht="24" customHeight="1" x14ac:dyDescent="0.3">
      <c r="C91" s="88">
        <v>4</v>
      </c>
      <c r="D91" s="9" t="s">
        <v>110</v>
      </c>
      <c r="E91" s="152" t="s">
        <v>103</v>
      </c>
      <c r="F91" s="22" t="s">
        <v>133</v>
      </c>
      <c r="G91" s="25">
        <v>610.5</v>
      </c>
      <c r="H91" s="64">
        <v>12</v>
      </c>
      <c r="I91" s="26">
        <f t="shared" si="3"/>
        <v>7326</v>
      </c>
    </row>
    <row r="92" spans="3:9" ht="15.6" x14ac:dyDescent="0.3">
      <c r="C92" s="88">
        <v>5</v>
      </c>
      <c r="D92" s="9" t="s">
        <v>111</v>
      </c>
      <c r="E92" s="152" t="s">
        <v>103</v>
      </c>
      <c r="F92" s="22" t="s">
        <v>133</v>
      </c>
      <c r="G92" s="25">
        <v>10.8</v>
      </c>
      <c r="H92" s="64">
        <v>12</v>
      </c>
      <c r="I92" s="26">
        <f t="shared" si="3"/>
        <v>129.60000000000002</v>
      </c>
    </row>
    <row r="93" spans="3:9" ht="15.6" x14ac:dyDescent="0.3">
      <c r="C93" s="88">
        <v>6</v>
      </c>
      <c r="D93" s="9" t="s">
        <v>112</v>
      </c>
      <c r="E93" s="152" t="s">
        <v>103</v>
      </c>
      <c r="F93" s="22" t="s">
        <v>160</v>
      </c>
      <c r="G93" s="25">
        <v>10.8</v>
      </c>
      <c r="H93" s="116">
        <v>11.25</v>
      </c>
      <c r="I93" s="26">
        <f t="shared" si="3"/>
        <v>121.50000000000001</v>
      </c>
    </row>
    <row r="94" spans="3:9" ht="50.25" customHeight="1" x14ac:dyDescent="0.3">
      <c r="C94" s="88">
        <v>7</v>
      </c>
      <c r="D94" s="9" t="s">
        <v>164</v>
      </c>
      <c r="E94" s="152" t="s">
        <v>151</v>
      </c>
      <c r="F94" s="22" t="s">
        <v>152</v>
      </c>
      <c r="G94" s="25">
        <v>101.88</v>
      </c>
      <c r="H94" s="116">
        <v>86</v>
      </c>
      <c r="I94" s="26">
        <f t="shared" si="3"/>
        <v>8761.68</v>
      </c>
    </row>
    <row r="95" spans="3:9" ht="22.5" customHeight="1" x14ac:dyDescent="0.3">
      <c r="C95" s="119"/>
      <c r="D95" s="11" t="s">
        <v>200</v>
      </c>
      <c r="E95" s="118"/>
      <c r="F95" s="118"/>
      <c r="G95" s="118"/>
      <c r="H95" s="80"/>
      <c r="I95" s="135">
        <f>SUM(I88:I94)</f>
        <v>32247.629999999997</v>
      </c>
    </row>
    <row r="96" spans="3:9" x14ac:dyDescent="0.3">
      <c r="C96" s="120"/>
      <c r="D96" s="121"/>
      <c r="E96" s="121"/>
      <c r="F96" s="121"/>
      <c r="G96" s="121"/>
      <c r="H96" s="121"/>
      <c r="I96" s="115"/>
    </row>
    <row r="97" spans="3:9" ht="21" customHeight="1" x14ac:dyDescent="0.3">
      <c r="C97" s="129" t="s">
        <v>201</v>
      </c>
      <c r="D97" s="314" t="s">
        <v>202</v>
      </c>
      <c r="E97" s="314"/>
      <c r="F97" s="314"/>
      <c r="G97" s="314"/>
      <c r="H97" s="314"/>
      <c r="I97" s="315"/>
    </row>
    <row r="98" spans="3:9" ht="40.5" customHeight="1" x14ac:dyDescent="0.3">
      <c r="C98" s="88">
        <v>1</v>
      </c>
      <c r="D98" s="89" t="s">
        <v>204</v>
      </c>
      <c r="E98" s="152" t="s">
        <v>103</v>
      </c>
      <c r="F98" s="22" t="s">
        <v>133</v>
      </c>
      <c r="G98" s="25">
        <v>1356</v>
      </c>
      <c r="H98" s="64">
        <v>12</v>
      </c>
      <c r="I98" s="79">
        <f>G98*H98</f>
        <v>16272</v>
      </c>
    </row>
    <row r="99" spans="3:9" ht="31.2" x14ac:dyDescent="0.3">
      <c r="C99" s="88">
        <v>2</v>
      </c>
      <c r="D99" s="9" t="s">
        <v>164</v>
      </c>
      <c r="E99" s="152" t="s">
        <v>151</v>
      </c>
      <c r="F99" s="22" t="s">
        <v>152</v>
      </c>
      <c r="G99" s="25">
        <v>135.6</v>
      </c>
      <c r="H99" s="116">
        <v>86</v>
      </c>
      <c r="I99" s="79">
        <f>G99*H99</f>
        <v>11661.6</v>
      </c>
    </row>
    <row r="100" spans="3:9" ht="20.25" customHeight="1" x14ac:dyDescent="0.3">
      <c r="C100" s="119"/>
      <c r="D100" s="11" t="s">
        <v>218</v>
      </c>
      <c r="E100" s="118"/>
      <c r="F100" s="118"/>
      <c r="G100" s="118"/>
      <c r="H100" s="80"/>
      <c r="I100" s="135">
        <f>SUM(I98:I99)</f>
        <v>27933.599999999999</v>
      </c>
    </row>
    <row r="101" spans="3:9" x14ac:dyDescent="0.3">
      <c r="C101" s="120"/>
      <c r="D101" s="121"/>
      <c r="E101" s="121"/>
      <c r="F101" s="121"/>
      <c r="G101" s="121"/>
      <c r="H101" s="121"/>
      <c r="I101" s="115"/>
    </row>
    <row r="102" spans="3:9" ht="23.25" customHeight="1" x14ac:dyDescent="0.3">
      <c r="C102" s="67" t="s">
        <v>217</v>
      </c>
      <c r="D102" s="314" t="s">
        <v>205</v>
      </c>
      <c r="E102" s="314"/>
      <c r="F102" s="314"/>
      <c r="G102" s="314"/>
      <c r="H102" s="314"/>
      <c r="I102" s="315"/>
    </row>
    <row r="103" spans="3:9" ht="31.2" x14ac:dyDescent="0.3">
      <c r="C103" s="88">
        <v>1</v>
      </c>
      <c r="D103" s="9" t="s">
        <v>206</v>
      </c>
      <c r="E103" s="189" t="s">
        <v>195</v>
      </c>
      <c r="F103" s="22" t="s">
        <v>161</v>
      </c>
      <c r="G103" s="118">
        <v>28</v>
      </c>
      <c r="H103" s="25">
        <v>18.600000000000001</v>
      </c>
      <c r="I103" s="26">
        <f t="shared" ref="I103:I115" si="4">G103*H103</f>
        <v>520.80000000000007</v>
      </c>
    </row>
    <row r="104" spans="3:9" ht="31.2" x14ac:dyDescent="0.3">
      <c r="C104" s="88">
        <v>2</v>
      </c>
      <c r="D104" s="9" t="s">
        <v>207</v>
      </c>
      <c r="E104" s="189" t="s">
        <v>195</v>
      </c>
      <c r="F104" s="22" t="s">
        <v>161</v>
      </c>
      <c r="G104" s="118">
        <v>32</v>
      </c>
      <c r="H104" s="25">
        <v>18.600000000000001</v>
      </c>
      <c r="I104" s="26">
        <f t="shared" si="4"/>
        <v>595.20000000000005</v>
      </c>
    </row>
    <row r="105" spans="3:9" ht="31.2" x14ac:dyDescent="0.3">
      <c r="C105" s="88">
        <v>3</v>
      </c>
      <c r="D105" s="9" t="s">
        <v>208</v>
      </c>
      <c r="E105" s="189" t="s">
        <v>195</v>
      </c>
      <c r="F105" s="22" t="s">
        <v>161</v>
      </c>
      <c r="G105" s="118">
        <v>24</v>
      </c>
      <c r="H105" s="25">
        <v>18.600000000000001</v>
      </c>
      <c r="I105" s="26">
        <f t="shared" si="4"/>
        <v>446.40000000000003</v>
      </c>
    </row>
    <row r="106" spans="3:9" ht="31.2" x14ac:dyDescent="0.3">
      <c r="C106" s="88">
        <v>4</v>
      </c>
      <c r="D106" s="9" t="s">
        <v>209</v>
      </c>
      <c r="E106" s="189" t="s">
        <v>195</v>
      </c>
      <c r="F106" s="22" t="s">
        <v>161</v>
      </c>
      <c r="G106" s="118">
        <v>168</v>
      </c>
      <c r="H106" s="25">
        <v>18.600000000000001</v>
      </c>
      <c r="I106" s="26">
        <f t="shared" si="4"/>
        <v>3124.8</v>
      </c>
    </row>
    <row r="107" spans="3:9" ht="31.2" x14ac:dyDescent="0.3">
      <c r="C107" s="88">
        <v>5</v>
      </c>
      <c r="D107" s="9" t="s">
        <v>210</v>
      </c>
      <c r="E107" s="189" t="s">
        <v>195</v>
      </c>
      <c r="F107" s="22" t="s">
        <v>161</v>
      </c>
      <c r="G107" s="118">
        <v>14</v>
      </c>
      <c r="H107" s="25">
        <v>18.600000000000001</v>
      </c>
      <c r="I107" s="26">
        <f t="shared" si="4"/>
        <v>260.40000000000003</v>
      </c>
    </row>
    <row r="108" spans="3:9" ht="31.2" x14ac:dyDescent="0.3">
      <c r="C108" s="88">
        <v>6</v>
      </c>
      <c r="D108" s="9" t="s">
        <v>211</v>
      </c>
      <c r="E108" s="189" t="s">
        <v>195</v>
      </c>
      <c r="F108" s="22" t="s">
        <v>161</v>
      </c>
      <c r="G108" s="118">
        <v>16</v>
      </c>
      <c r="H108" s="25">
        <v>18.600000000000001</v>
      </c>
      <c r="I108" s="26">
        <f t="shared" si="4"/>
        <v>297.60000000000002</v>
      </c>
    </row>
    <row r="109" spans="3:9" ht="31.2" x14ac:dyDescent="0.3">
      <c r="C109" s="88">
        <v>7</v>
      </c>
      <c r="D109" s="9" t="s">
        <v>212</v>
      </c>
      <c r="E109" s="189" t="s">
        <v>195</v>
      </c>
      <c r="F109" s="22" t="s">
        <v>161</v>
      </c>
      <c r="G109" s="118">
        <v>12</v>
      </c>
      <c r="H109" s="25">
        <v>18.600000000000001</v>
      </c>
      <c r="I109" s="26">
        <f t="shared" si="4"/>
        <v>223.20000000000002</v>
      </c>
    </row>
    <row r="110" spans="3:9" ht="31.2" x14ac:dyDescent="0.3">
      <c r="C110" s="88">
        <v>8</v>
      </c>
      <c r="D110" s="9" t="s">
        <v>213</v>
      </c>
      <c r="E110" s="189" t="s">
        <v>195</v>
      </c>
      <c r="F110" s="22" t="s">
        <v>161</v>
      </c>
      <c r="G110" s="118">
        <v>168</v>
      </c>
      <c r="H110" s="25">
        <v>18.600000000000001</v>
      </c>
      <c r="I110" s="26">
        <f t="shared" si="4"/>
        <v>3124.8</v>
      </c>
    </row>
    <row r="111" spans="3:9" ht="15.6" x14ac:dyDescent="0.3">
      <c r="C111" s="88">
        <v>9</v>
      </c>
      <c r="D111" s="9" t="s">
        <v>102</v>
      </c>
      <c r="E111" s="189" t="s">
        <v>103</v>
      </c>
      <c r="F111" s="22" t="s">
        <v>160</v>
      </c>
      <c r="G111" s="118">
        <v>4.3099999999999996</v>
      </c>
      <c r="H111" s="25">
        <v>11.25</v>
      </c>
      <c r="I111" s="117">
        <f t="shared" si="4"/>
        <v>48.487499999999997</v>
      </c>
    </row>
    <row r="112" spans="3:9" ht="15.6" x14ac:dyDescent="0.3">
      <c r="C112" s="88">
        <v>10</v>
      </c>
      <c r="D112" s="9" t="s">
        <v>104</v>
      </c>
      <c r="E112" s="189" t="s">
        <v>103</v>
      </c>
      <c r="F112" s="22" t="s">
        <v>160</v>
      </c>
      <c r="G112" s="118">
        <v>2.5299999999999998</v>
      </c>
      <c r="H112" s="25">
        <v>11.25</v>
      </c>
      <c r="I112" s="117">
        <f t="shared" si="4"/>
        <v>28.462499999999999</v>
      </c>
    </row>
    <row r="113" spans="3:9" ht="15.6" x14ac:dyDescent="0.3">
      <c r="C113" s="88">
        <v>11</v>
      </c>
      <c r="D113" s="9" t="s">
        <v>105</v>
      </c>
      <c r="E113" s="189" t="s">
        <v>103</v>
      </c>
      <c r="F113" s="22" t="s">
        <v>160</v>
      </c>
      <c r="G113" s="118">
        <v>1.08</v>
      </c>
      <c r="H113" s="25">
        <v>11.25</v>
      </c>
      <c r="I113" s="26">
        <f t="shared" si="4"/>
        <v>12.15</v>
      </c>
    </row>
    <row r="114" spans="3:9" ht="15.6" x14ac:dyDescent="0.3">
      <c r="C114" s="88">
        <v>12</v>
      </c>
      <c r="D114" s="9" t="s">
        <v>106</v>
      </c>
      <c r="E114" s="189" t="s">
        <v>103</v>
      </c>
      <c r="F114" s="22" t="s">
        <v>160</v>
      </c>
      <c r="G114" s="118">
        <v>4.75</v>
      </c>
      <c r="H114" s="25">
        <v>11.25</v>
      </c>
      <c r="I114" s="26">
        <f t="shared" si="4"/>
        <v>53.4375</v>
      </c>
    </row>
    <row r="115" spans="3:9" ht="31.2" x14ac:dyDescent="0.3">
      <c r="C115" s="88">
        <v>13</v>
      </c>
      <c r="D115" s="9" t="s">
        <v>214</v>
      </c>
      <c r="E115" s="152" t="s">
        <v>151</v>
      </c>
      <c r="F115" s="22" t="s">
        <v>152</v>
      </c>
      <c r="G115" s="25">
        <v>1.31</v>
      </c>
      <c r="H115" s="116">
        <v>86</v>
      </c>
      <c r="I115" s="26">
        <f t="shared" si="4"/>
        <v>112.66000000000001</v>
      </c>
    </row>
    <row r="116" spans="3:9" ht="20.25" customHeight="1" x14ac:dyDescent="0.3">
      <c r="C116" s="105"/>
      <c r="D116" s="11" t="s">
        <v>219</v>
      </c>
      <c r="E116" s="23"/>
      <c r="F116" s="96"/>
      <c r="G116" s="94"/>
      <c r="H116" s="106"/>
      <c r="I116" s="122">
        <f>SUM(I103:I115)</f>
        <v>8848.3974999999991</v>
      </c>
    </row>
    <row r="117" spans="3:9" ht="23.25" customHeight="1" x14ac:dyDescent="0.3">
      <c r="C117" s="103"/>
      <c r="D117" s="99" t="s">
        <v>223</v>
      </c>
      <c r="E117" s="187"/>
      <c r="F117" s="100"/>
      <c r="G117" s="94"/>
      <c r="H117" s="112"/>
      <c r="I117" s="24">
        <f>I32+I46+I63+I71+I78+I85+I95+I100+I116</f>
        <v>103973.16529999999</v>
      </c>
    </row>
    <row r="118" spans="3:9" ht="15.6" x14ac:dyDescent="0.3">
      <c r="C118" s="104"/>
      <c r="D118" s="110" t="s">
        <v>129</v>
      </c>
      <c r="E118" s="186"/>
      <c r="F118" s="96"/>
      <c r="G118" s="94"/>
      <c r="H118" s="95"/>
      <c r="I118" s="24">
        <f>I117*4.07</f>
        <v>423170.782771</v>
      </c>
    </row>
    <row r="119" spans="3:9" ht="15.6" x14ac:dyDescent="0.3">
      <c r="C119" s="104"/>
      <c r="D119" s="107" t="s">
        <v>95</v>
      </c>
      <c r="E119" s="186"/>
      <c r="F119" s="94"/>
      <c r="G119" s="95"/>
      <c r="H119" s="95"/>
      <c r="I119" s="24">
        <f>I118*1.032</f>
        <v>436712.24781967199</v>
      </c>
    </row>
    <row r="120" spans="3:9" ht="26.25" customHeight="1" x14ac:dyDescent="0.3">
      <c r="C120" s="105"/>
      <c r="D120" s="99" t="s">
        <v>224</v>
      </c>
      <c r="E120" s="23"/>
      <c r="F120" s="96"/>
      <c r="G120" s="95"/>
      <c r="H120" s="106"/>
      <c r="I120" s="28">
        <f>I119</f>
        <v>436712.24781967199</v>
      </c>
    </row>
    <row r="121" spans="3:9" ht="26.25" customHeight="1" x14ac:dyDescent="0.3">
      <c r="C121" s="105"/>
      <c r="D121" s="99"/>
      <c r="E121" s="23"/>
      <c r="F121" s="96"/>
      <c r="G121" s="95"/>
      <c r="H121" s="106"/>
      <c r="I121" s="28"/>
    </row>
    <row r="122" spans="3:9" ht="31.2" x14ac:dyDescent="0.3">
      <c r="C122" s="105" t="s">
        <v>220</v>
      </c>
      <c r="D122" s="172" t="s">
        <v>245</v>
      </c>
      <c r="E122" s="18" t="s">
        <v>251</v>
      </c>
      <c r="F122" s="96" t="s">
        <v>252</v>
      </c>
      <c r="G122" s="180"/>
      <c r="H122" s="106"/>
      <c r="I122" s="28" t="e">
        <f>I14</f>
        <v>#REF!</v>
      </c>
    </row>
    <row r="123" spans="3:9" ht="26.25" customHeight="1" x14ac:dyDescent="0.3">
      <c r="C123" s="105"/>
      <c r="D123" s="99"/>
      <c r="E123" s="23"/>
      <c r="F123" s="96"/>
      <c r="G123" s="95"/>
      <c r="H123" s="106"/>
      <c r="I123" s="28"/>
    </row>
    <row r="124" spans="3:9" ht="26.25" customHeight="1" x14ac:dyDescent="0.3">
      <c r="C124" s="129" t="s">
        <v>250</v>
      </c>
      <c r="D124" s="132" t="s">
        <v>221</v>
      </c>
      <c r="E124" s="132"/>
      <c r="F124" s="132"/>
      <c r="G124" s="136"/>
      <c r="H124" s="136"/>
      <c r="I124" s="133"/>
    </row>
    <row r="125" spans="3:9" ht="26.25" customHeight="1" x14ac:dyDescent="0.3">
      <c r="C125" s="127">
        <v>1</v>
      </c>
      <c r="D125" s="181" t="s">
        <v>256</v>
      </c>
      <c r="E125" s="23" t="s">
        <v>222</v>
      </c>
      <c r="F125" s="182" t="s">
        <v>227</v>
      </c>
      <c r="G125" s="183">
        <v>1</v>
      </c>
      <c r="H125" s="183">
        <v>339</v>
      </c>
      <c r="I125" s="183">
        <v>339</v>
      </c>
    </row>
    <row r="126" spans="3:9" ht="37.5" customHeight="1" x14ac:dyDescent="0.3">
      <c r="C126" s="127">
        <v>2</v>
      </c>
      <c r="D126" s="181" t="s">
        <v>257</v>
      </c>
      <c r="E126" s="23" t="s">
        <v>222</v>
      </c>
      <c r="F126" s="182" t="s">
        <v>227</v>
      </c>
      <c r="G126" s="183">
        <v>1</v>
      </c>
      <c r="H126" s="184">
        <v>100000</v>
      </c>
      <c r="I126" s="184">
        <v>0</v>
      </c>
    </row>
    <row r="127" spans="3:9" ht="36" customHeight="1" x14ac:dyDescent="0.3">
      <c r="C127" s="127"/>
      <c r="D127" s="110" t="s">
        <v>225</v>
      </c>
      <c r="E127" s="23"/>
      <c r="F127" s="96"/>
      <c r="G127" s="95"/>
      <c r="H127" s="95"/>
      <c r="I127" s="59">
        <f>(I126+I125)*1.38</f>
        <v>467.81999999999994</v>
      </c>
    </row>
    <row r="128" spans="3:9" ht="36" customHeight="1" x14ac:dyDescent="0.3">
      <c r="C128" s="127"/>
      <c r="D128" s="99" t="s">
        <v>226</v>
      </c>
      <c r="E128" s="23"/>
      <c r="F128" s="96"/>
      <c r="G128" s="95"/>
      <c r="H128" s="95"/>
      <c r="I128" s="28">
        <f>I127</f>
        <v>467.81999999999994</v>
      </c>
    </row>
    <row r="129" spans="3:9" ht="16.5" customHeight="1" x14ac:dyDescent="0.3">
      <c r="C129" s="127"/>
      <c r="D129" s="99"/>
      <c r="E129" s="23"/>
      <c r="F129" s="96"/>
      <c r="G129" s="95"/>
      <c r="H129" s="95"/>
      <c r="I129" s="58"/>
    </row>
    <row r="130" spans="3:9" ht="27" customHeight="1" x14ac:dyDescent="0.3">
      <c r="C130" s="127"/>
      <c r="D130" s="99" t="s">
        <v>239</v>
      </c>
      <c r="E130" s="23"/>
      <c r="F130" s="96"/>
      <c r="G130" s="95"/>
      <c r="H130" s="95"/>
      <c r="I130" s="28" t="e">
        <f>I120+I128+I14</f>
        <v>#REF!</v>
      </c>
    </row>
    <row r="131" spans="3:9" ht="24" customHeight="1" x14ac:dyDescent="0.3">
      <c r="C131" s="93"/>
      <c r="D131" s="10" t="s">
        <v>130</v>
      </c>
      <c r="E131" s="23"/>
      <c r="F131" s="98"/>
      <c r="G131" s="95"/>
      <c r="H131" s="106"/>
      <c r="I131" s="130"/>
    </row>
    <row r="132" spans="3:9" ht="15.6" x14ac:dyDescent="0.3">
      <c r="C132" s="77">
        <v>1</v>
      </c>
      <c r="D132" s="74" t="s">
        <v>228</v>
      </c>
      <c r="E132" s="190" t="s">
        <v>100</v>
      </c>
      <c r="F132" s="98"/>
      <c r="G132" s="137">
        <v>150</v>
      </c>
      <c r="H132" s="7">
        <v>40</v>
      </c>
      <c r="I132" s="8">
        <f t="shared" ref="I132:I140" si="5">G132*H132</f>
        <v>6000</v>
      </c>
    </row>
    <row r="133" spans="3:9" ht="15.6" x14ac:dyDescent="0.3">
      <c r="C133" s="77">
        <v>2</v>
      </c>
      <c r="D133" s="74" t="s">
        <v>229</v>
      </c>
      <c r="E133" s="190" t="s">
        <v>100</v>
      </c>
      <c r="F133" s="96"/>
      <c r="G133" s="137">
        <v>140</v>
      </c>
      <c r="H133" s="7">
        <v>30</v>
      </c>
      <c r="I133" s="8">
        <f t="shared" si="5"/>
        <v>4200</v>
      </c>
    </row>
    <row r="134" spans="3:9" ht="15.6" x14ac:dyDescent="0.3">
      <c r="C134" s="77">
        <v>3</v>
      </c>
      <c r="D134" s="74" t="s">
        <v>230</v>
      </c>
      <c r="E134" s="190" t="s">
        <v>231</v>
      </c>
      <c r="F134" s="96"/>
      <c r="G134" s="85">
        <v>450</v>
      </c>
      <c r="H134" s="7">
        <v>50</v>
      </c>
      <c r="I134" s="8">
        <f t="shared" si="5"/>
        <v>22500</v>
      </c>
    </row>
    <row r="135" spans="3:9" ht="15.6" x14ac:dyDescent="0.3">
      <c r="C135" s="77">
        <v>4</v>
      </c>
      <c r="D135" s="74" t="s">
        <v>232</v>
      </c>
      <c r="E135" s="190" t="s">
        <v>231</v>
      </c>
      <c r="F135" s="94"/>
      <c r="G135" s="85">
        <v>200</v>
      </c>
      <c r="H135" s="7">
        <v>30</v>
      </c>
      <c r="I135" s="8">
        <f t="shared" si="5"/>
        <v>6000</v>
      </c>
    </row>
    <row r="136" spans="3:9" ht="15.6" x14ac:dyDescent="0.3">
      <c r="C136" s="77">
        <v>5</v>
      </c>
      <c r="D136" s="74" t="s">
        <v>233</v>
      </c>
      <c r="E136" s="190" t="s">
        <v>231</v>
      </c>
      <c r="F136" s="121"/>
      <c r="G136" s="85">
        <v>250</v>
      </c>
      <c r="H136" s="7">
        <v>30</v>
      </c>
      <c r="I136" s="8">
        <f t="shared" si="5"/>
        <v>7500</v>
      </c>
    </row>
    <row r="137" spans="3:9" ht="18.600000000000001" x14ac:dyDescent="0.3">
      <c r="C137" s="77">
        <v>6</v>
      </c>
      <c r="D137" s="74" t="s">
        <v>234</v>
      </c>
      <c r="E137" s="190" t="s">
        <v>235</v>
      </c>
      <c r="F137" s="121"/>
      <c r="G137" s="85">
        <v>57</v>
      </c>
      <c r="H137" s="7">
        <v>1035</v>
      </c>
      <c r="I137" s="8">
        <f t="shared" si="5"/>
        <v>58995</v>
      </c>
    </row>
    <row r="138" spans="3:9" ht="18.600000000000001" x14ac:dyDescent="0.3">
      <c r="C138" s="77">
        <v>7</v>
      </c>
      <c r="D138" s="74" t="s">
        <v>236</v>
      </c>
      <c r="E138" s="190" t="s">
        <v>235</v>
      </c>
      <c r="F138" s="121"/>
      <c r="G138" s="85">
        <v>53</v>
      </c>
      <c r="H138" s="36">
        <v>966</v>
      </c>
      <c r="I138" s="8">
        <f t="shared" si="5"/>
        <v>51198</v>
      </c>
    </row>
    <row r="139" spans="3:9" ht="18.600000000000001" x14ac:dyDescent="0.3">
      <c r="C139" s="77">
        <v>8</v>
      </c>
      <c r="D139" s="74" t="s">
        <v>237</v>
      </c>
      <c r="E139" s="190" t="s">
        <v>235</v>
      </c>
      <c r="F139" s="121"/>
      <c r="G139" s="85">
        <v>43</v>
      </c>
      <c r="H139" s="7">
        <v>1012</v>
      </c>
      <c r="I139" s="8">
        <f t="shared" si="5"/>
        <v>43516</v>
      </c>
    </row>
    <row r="140" spans="3:9" ht="16.2" thickBot="1" x14ac:dyDescent="0.35">
      <c r="C140" s="169">
        <v>9</v>
      </c>
      <c r="D140" s="170" t="s">
        <v>238</v>
      </c>
      <c r="E140" s="191" t="s">
        <v>100</v>
      </c>
      <c r="F140" s="177"/>
      <c r="G140" s="178">
        <v>210</v>
      </c>
      <c r="H140" s="178">
        <v>210</v>
      </c>
      <c r="I140" s="179">
        <f t="shared" si="5"/>
        <v>44100</v>
      </c>
    </row>
    <row r="141" spans="3:9" ht="15.6" x14ac:dyDescent="0.3">
      <c r="C141" s="165"/>
      <c r="D141" s="171" t="s">
        <v>99</v>
      </c>
      <c r="E141" s="192"/>
      <c r="F141" s="173"/>
      <c r="G141" s="174"/>
      <c r="H141" s="174"/>
      <c r="I141" s="175">
        <f>SUM(I132:I140)</f>
        <v>244009</v>
      </c>
    </row>
    <row r="142" spans="3:9" ht="15.6" x14ac:dyDescent="0.3">
      <c r="C142" s="63"/>
      <c r="D142" s="38" t="s">
        <v>11</v>
      </c>
      <c r="E142" s="193"/>
      <c r="F142" s="121"/>
      <c r="G142" s="43">
        <v>0.05</v>
      </c>
      <c r="H142" s="43"/>
      <c r="I142" s="44">
        <f>I141*0.05</f>
        <v>12200.45</v>
      </c>
    </row>
    <row r="143" spans="3:9" ht="15.6" x14ac:dyDescent="0.3">
      <c r="C143" s="120"/>
      <c r="D143" s="38" t="s">
        <v>98</v>
      </c>
      <c r="E143" s="121"/>
      <c r="F143" s="121"/>
      <c r="G143" s="43">
        <v>1.4999999999999999E-2</v>
      </c>
      <c r="H143" s="43"/>
      <c r="I143" s="44">
        <f>I141*0.015</f>
        <v>3660.1349999999998</v>
      </c>
    </row>
    <row r="144" spans="3:9" ht="21.75" customHeight="1" x14ac:dyDescent="0.3">
      <c r="C144" s="120"/>
      <c r="D144" s="11" t="s">
        <v>90</v>
      </c>
      <c r="E144" s="121"/>
      <c r="F144" s="121"/>
      <c r="G144" s="138"/>
      <c r="H144" s="138"/>
      <c r="I144" s="28">
        <f>SUM(I141:I143)</f>
        <v>259869.58500000002</v>
      </c>
    </row>
    <row r="145" spans="3:9" ht="16.2" thickBot="1" x14ac:dyDescent="0.35">
      <c r="C145" s="140"/>
      <c r="D145" s="141"/>
      <c r="E145" s="142"/>
      <c r="F145" s="142"/>
      <c r="G145" s="143"/>
      <c r="H145" s="143"/>
      <c r="I145" s="144"/>
    </row>
    <row r="146" spans="3:9" ht="46.8" x14ac:dyDescent="0.3">
      <c r="C146" s="145"/>
      <c r="D146" s="146" t="s">
        <v>240</v>
      </c>
      <c r="E146" s="147"/>
      <c r="F146" s="147"/>
      <c r="G146" s="148"/>
      <c r="H146" s="148"/>
      <c r="I146" s="65" t="e">
        <f>I144+I130</f>
        <v>#REF!</v>
      </c>
    </row>
    <row r="147" spans="3:9" ht="21.75" customHeight="1" x14ac:dyDescent="0.3">
      <c r="C147" s="20"/>
      <c r="D147" s="13" t="s">
        <v>94</v>
      </c>
      <c r="E147" s="18"/>
      <c r="F147" s="18"/>
      <c r="G147" s="66"/>
      <c r="H147" s="66"/>
      <c r="I147" s="24" t="e">
        <f>I146*0.2</f>
        <v>#REF!</v>
      </c>
    </row>
    <row r="148" spans="3:9" ht="53.25" customHeight="1" thickBot="1" x14ac:dyDescent="0.35">
      <c r="C148" s="92"/>
      <c r="D148" s="91" t="s">
        <v>241</v>
      </c>
      <c r="E148" s="21"/>
      <c r="F148" s="21"/>
      <c r="G148" s="139"/>
      <c r="H148" s="139"/>
      <c r="I148" s="56" t="e">
        <f>I146+I147</f>
        <v>#REF!</v>
      </c>
    </row>
    <row r="149" spans="3:9" x14ac:dyDescent="0.3">
      <c r="C149" s="2"/>
      <c r="D149" s="2"/>
      <c r="E149" s="2"/>
      <c r="F149" s="2"/>
      <c r="G149" s="68"/>
      <c r="H149" s="68"/>
      <c r="I149" s="68"/>
    </row>
    <row r="150" spans="3:9" x14ac:dyDescent="0.3">
      <c r="C150" s="2"/>
      <c r="D150" s="2"/>
      <c r="E150" s="2"/>
      <c r="F150" s="2"/>
      <c r="G150" s="2"/>
      <c r="H150" s="2"/>
      <c r="I150" s="2"/>
    </row>
    <row r="151" spans="3:9" x14ac:dyDescent="0.3">
      <c r="C151" s="311"/>
      <c r="D151" s="311"/>
      <c r="E151" s="15"/>
      <c r="F151" s="15"/>
      <c r="G151" s="14"/>
      <c r="H151" s="90"/>
      <c r="I151" s="2"/>
    </row>
    <row r="152" spans="3:9" x14ac:dyDescent="0.3">
      <c r="C152" s="16"/>
      <c r="D152" s="19"/>
      <c r="E152" s="15"/>
      <c r="F152" s="15"/>
      <c r="G152" s="14"/>
      <c r="H152" s="90"/>
      <c r="I152" s="2"/>
    </row>
    <row r="153" spans="3:9" ht="120" customHeight="1" x14ac:dyDescent="0.3">
      <c r="C153" s="313" t="s">
        <v>23</v>
      </c>
      <c r="D153" s="313"/>
      <c r="E153" s="15" t="s">
        <v>24</v>
      </c>
      <c r="F153" s="15" t="s">
        <v>25</v>
      </c>
      <c r="G153" s="14"/>
      <c r="H153" s="90"/>
      <c r="I153" s="2"/>
    </row>
    <row r="154" spans="3:9" x14ac:dyDescent="0.3">
      <c r="C154" s="312"/>
      <c r="D154" s="312"/>
      <c r="E154" s="312"/>
      <c r="F154" s="312"/>
      <c r="G154" s="14"/>
      <c r="H154" s="90"/>
      <c r="I154" s="2"/>
    </row>
    <row r="155" spans="3:9" x14ac:dyDescent="0.3">
      <c r="C155" s="310"/>
      <c r="D155" s="310"/>
      <c r="E155" s="310"/>
      <c r="F155" s="310"/>
      <c r="G155" s="14"/>
      <c r="H155" s="90"/>
      <c r="I155" s="2"/>
    </row>
    <row r="156" spans="3:9" x14ac:dyDescent="0.3">
      <c r="C156" s="310"/>
      <c r="D156" s="310"/>
      <c r="E156" s="310"/>
      <c r="F156" s="310"/>
      <c r="G156" s="14"/>
      <c r="H156" s="90"/>
      <c r="I156" s="2"/>
    </row>
    <row r="157" spans="3:9" x14ac:dyDescent="0.3">
      <c r="C157" s="310"/>
      <c r="D157" s="310"/>
      <c r="E157" s="310"/>
      <c r="F157" s="310"/>
      <c r="G157" s="14"/>
      <c r="H157" s="90"/>
      <c r="I157" s="2"/>
    </row>
    <row r="158" spans="3:9" x14ac:dyDescent="0.3">
      <c r="C158" s="2"/>
      <c r="D158" s="2"/>
      <c r="E158" s="2"/>
      <c r="F158" s="2"/>
      <c r="G158" s="2"/>
      <c r="H158" s="2"/>
      <c r="I158" s="2"/>
    </row>
    <row r="159" spans="3:9" x14ac:dyDescent="0.3">
      <c r="C159" s="2"/>
      <c r="D159" s="2"/>
      <c r="E159" s="2"/>
      <c r="F159" s="2"/>
      <c r="G159" s="2"/>
      <c r="H159" s="2"/>
      <c r="I159" s="2"/>
    </row>
    <row r="160" spans="3:9" x14ac:dyDescent="0.3">
      <c r="C160" s="2"/>
      <c r="D160" s="2"/>
      <c r="E160" s="2"/>
      <c r="F160" s="2"/>
      <c r="G160" s="2"/>
      <c r="H160" s="2"/>
      <c r="I160" s="2"/>
    </row>
  </sheetData>
  <mergeCells count="22">
    <mergeCell ref="D97:I97"/>
    <mergeCell ref="D15:H15"/>
    <mergeCell ref="C10:I10"/>
    <mergeCell ref="D34:I34"/>
    <mergeCell ref="C8:F8"/>
    <mergeCell ref="D87:I87"/>
    <mergeCell ref="C4:I4"/>
    <mergeCell ref="C2:L2"/>
    <mergeCell ref="C6:I6"/>
    <mergeCell ref="C157:F157"/>
    <mergeCell ref="C151:D151"/>
    <mergeCell ref="C154:F154"/>
    <mergeCell ref="C155:F155"/>
    <mergeCell ref="C156:F156"/>
    <mergeCell ref="C153:D153"/>
    <mergeCell ref="D102:I102"/>
    <mergeCell ref="C7:I7"/>
    <mergeCell ref="D48:I48"/>
    <mergeCell ref="C9:I9"/>
    <mergeCell ref="D65:I65"/>
    <mergeCell ref="D73:I73"/>
    <mergeCell ref="D80:I80"/>
  </mergeCells>
  <pageMargins left="0.51181102362204722" right="0.11811023622047245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3 Babit Расшифровка</vt:lpstr>
      <vt:lpstr>3 Babit Mater.</vt:lpstr>
      <vt:lpstr>12  Контроль TG 3</vt:lpstr>
      <vt:lpstr>'3 Babit Mater.'!Область_печати</vt:lpstr>
      <vt:lpstr>'3 Babit Расшифровка'!Область_печати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 Belcevicen</dc:creator>
  <cp:lastModifiedBy>Diana Sprincean</cp:lastModifiedBy>
  <cp:lastPrinted>2025-11-26T11:05:03Z</cp:lastPrinted>
  <dcterms:created xsi:type="dcterms:W3CDTF">2019-04-12T13:44:43Z</dcterms:created>
  <dcterms:modified xsi:type="dcterms:W3CDTF">2026-04-28T12:12:06Z</dcterms:modified>
</cp:coreProperties>
</file>