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21073794 CNTS-suplimentar (repetat)\Modificare 23.02.2023\"/>
    </mc:Choice>
  </mc:AlternateContent>
  <bookViews>
    <workbookView xWindow="0" yWindow="0" windowWidth="14400" windowHeight="12300"/>
  </bookViews>
  <sheets>
    <sheet name="F4.1 LP " sheetId="4" r:id="rId1"/>
    <sheet name="F4.2 LP " sheetId="5" r:id="rId2"/>
    <sheet name="Sheet2" sheetId="7" r:id="rId3"/>
  </sheets>
  <definedNames>
    <definedName name="_xlnm._FilterDatabase" localSheetId="0" hidden="1">'F4.1 LP '!$A$6:$K$40</definedName>
    <definedName name="_xlnm._FilterDatabase" localSheetId="1" hidden="1">'F4.2 LP '!$A$6:$L$42</definedName>
  </definedNames>
  <calcPr calcId="162913" refMode="R1C1"/>
</workbook>
</file>

<file path=xl/calcChain.xml><?xml version="1.0" encoding="utf-8"?>
<calcChain xmlns="http://schemas.openxmlformats.org/spreadsheetml/2006/main">
  <c r="M42" i="5" l="1"/>
  <c r="M18" i="5" l="1"/>
  <c r="M40" i="5"/>
  <c r="M39" i="5"/>
  <c r="M38" i="5"/>
  <c r="M37" i="5"/>
  <c r="M36" i="5"/>
  <c r="M35" i="5"/>
  <c r="M34" i="5"/>
  <c r="M33" i="5"/>
  <c r="M32" i="5"/>
  <c r="M31" i="5"/>
  <c r="M30" i="5"/>
  <c r="M29" i="5"/>
  <c r="M28" i="5"/>
  <c r="M27" i="5"/>
  <c r="M26" i="5"/>
  <c r="M25" i="5"/>
  <c r="M24" i="5"/>
  <c r="M23" i="5"/>
  <c r="M22" i="5"/>
  <c r="M21" i="5"/>
  <c r="M20" i="5"/>
  <c r="M19" i="5"/>
  <c r="M17" i="5"/>
  <c r="M16" i="5"/>
  <c r="M15" i="5"/>
  <c r="M14" i="5"/>
  <c r="M13" i="5"/>
  <c r="M12" i="5"/>
  <c r="M11" i="5"/>
  <c r="M10" i="5"/>
  <c r="M9" i="5"/>
  <c r="M8" i="5"/>
  <c r="K12" i="7" l="1"/>
  <c r="J12" i="7"/>
</calcChain>
</file>

<file path=xl/sharedStrings.xml><?xml version="1.0" encoding="utf-8"?>
<sst xmlns="http://schemas.openxmlformats.org/spreadsheetml/2006/main" count="318" uniqueCount="148">
  <si>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</si>
  <si>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</si>
  <si>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</si>
  <si>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</si>
  <si>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</si>
  <si>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</si>
  <si>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</si>
  <si>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</si>
  <si>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</si>
  <si>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</si>
  <si>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</si>
  <si>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</si>
  <si>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</si>
  <si>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</si>
  <si>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</si>
  <si>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</si>
  <si>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</si>
  <si>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</si>
  <si>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</si>
  <si>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</si>
  <si>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</si>
  <si>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</si>
  <si>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</si>
  <si>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</si>
  <si>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</si>
  <si>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</si>
  <si>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</si>
  <si>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</si>
  <si>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</si>
  <si>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</si>
  <si>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</si>
  <si>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</si>
  <si>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</si>
  <si>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set</t>
  </si>
  <si>
    <t>Valoarea estimată</t>
  </si>
  <si>
    <t>Clemă (cronţang), tipI</t>
  </si>
  <si>
    <t>Azopiram</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</si>
  <si>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</si>
  <si>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</si>
  <si>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</si>
  <si>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</si>
  <si>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Glucosa –monohidrat D+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</si>
  <si>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</si>
  <si>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</si>
  <si>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</si>
  <si>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</si>
  <si>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</si>
  <si>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</si>
  <si>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</si>
  <si>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</si>
  <si>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</si>
  <si>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Azid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</si>
  <si>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Număr CAS:  26628-22-8.
</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</si>
  <si>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</si>
  <si>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</si>
  <si>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Oxalat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</si>
  <si>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solubil în apă.
Formula chimică – (СOONH4)2 x H2O
Forma de ambalare:  ermetic închis, etichetare conform cu Directivele EC (denumirea reactivului, formula chimică, data de pregătire, valabilitatea şi condiţiile de păstrare.
</t>
  </si>
  <si>
    <t>Acetat de plumb</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</si>
  <si>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 miros înţepător 
Formula chimică – C4H6O4Pbx3H2O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</si>
  <si>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</si>
  <si>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</si>
  <si>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Clorură de bariu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</si>
  <si>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fără miros, uşor solubil în apă.
Formula chimică – Ba Cl2x 2H2O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</si>
  <si>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</si>
  <si>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</si>
  <si>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</si>
  <si>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</si>
  <si>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</si>
  <si>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Set pentru electroforeză</t>
  </si>
  <si>
    <t>Set pentru determinarea glucozei</t>
  </si>
  <si>
    <t>Stripuri B.Stearothermophilius</t>
  </si>
  <si>
    <t>Spiritus aethylicus 70% -1000 ml</t>
  </si>
  <si>
    <t>Dezinfecţia suprafețelor cu semnificație epidemiologică cît și alte tipuri de suprafețe        (alternativa 1)</t>
  </si>
  <si>
    <t>Pentru dezinfecţia articolelor de uz medical, ainstrumentariului medical şi articolelor medicale cu semnificaţie epidemiologic sporită</t>
  </si>
  <si>
    <t>Dezinfecţia igienică şi chirurgicală a mîinilor</t>
  </si>
  <si>
    <t xml:space="preserve">Sistem de transfuzie cu ac de polimer </t>
  </si>
  <si>
    <t xml:space="preserve">Seringa, cu ac, 20 ml sau 24ml, 3 compon, ac 21Gx1½  0,8x40mm, sterila, </t>
  </si>
  <si>
    <t xml:space="preserve">Seringa, cu ac, 5ml sau 6ml, 3 compon, ac 22Gx1½  0,7x40mm, sterila </t>
  </si>
  <si>
    <t>Bandaj (Fase) de tifon, 7m x 14cm, nesterila, densitatea min. 32 g/m2</t>
  </si>
  <si>
    <t xml:space="preserve">Tifon medical nesteril, 90 cm, densitatea min. 32 g/m2 </t>
  </si>
  <si>
    <t>Emplastru ~ 2.5x500cm</t>
  </si>
  <si>
    <t>Cearșafuri medicale 200*90 cm</t>
  </si>
  <si>
    <t>33100000-10</t>
  </si>
  <si>
    <t>33100000-13</t>
  </si>
  <si>
    <t>33100000-14</t>
  </si>
  <si>
    <t>33100000-17</t>
  </si>
  <si>
    <t>33100000-19</t>
  </si>
  <si>
    <t>33100000-22</t>
  </si>
  <si>
    <t>33100000-23</t>
  </si>
  <si>
    <t>33100000-27</t>
  </si>
  <si>
    <t>33100000-38</t>
  </si>
  <si>
    <t>33100000-42</t>
  </si>
  <si>
    <t>33100000-44</t>
  </si>
  <si>
    <t>33100000-45</t>
  </si>
  <si>
    <t>33100000-46</t>
  </si>
  <si>
    <t>33100000-49</t>
  </si>
  <si>
    <t>33100000-54</t>
  </si>
  <si>
    <t>33100000-55</t>
  </si>
  <si>
    <t>33100000-56</t>
  </si>
  <si>
    <t>33100000-57</t>
  </si>
  <si>
    <t>33100000-72</t>
  </si>
  <si>
    <t>33100000-73</t>
  </si>
  <si>
    <t>33100000-81</t>
  </si>
  <si>
    <t>33100000-87</t>
  </si>
  <si>
    <t>33100000-88</t>
  </si>
  <si>
    <t>33100000-91</t>
  </si>
  <si>
    <t>33100000-92</t>
  </si>
  <si>
    <t>33100000-95</t>
  </si>
  <si>
    <t>33100000-97</t>
  </si>
  <si>
    <t>33100000-99</t>
  </si>
  <si>
    <t>33100000-103</t>
  </si>
  <si>
    <t>33100000-104</t>
  </si>
  <si>
    <t>33100000-107</t>
  </si>
  <si>
    <t>33100000-109</t>
  </si>
  <si>
    <t>bucată</t>
  </si>
  <si>
    <t>kg</t>
  </si>
  <si>
    <t>fiole</t>
  </si>
  <si>
    <t>litri</t>
  </si>
  <si>
    <t>gr</t>
  </si>
  <si>
    <t>flacon</t>
  </si>
  <si>
    <t>metri</t>
  </si>
  <si>
    <t>rulou</t>
  </si>
  <si>
    <t>Total</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</si>
  <si>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</si>
  <si>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</si>
  <si>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</si>
  <si>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</si>
  <si>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</si>
  <si>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confirmarea prezentării certificatului de calitate pentru fiecare lot la fiecare tranşă;
confirmare precum la livrare  termenul de valabilitate a produsului va fi nu mai mic de 80% din termenul total de valabilitate a acestuia.
Destinaţie: pentru prelucrarea utilajului în profilaxia infecțiilor nozocomiale 
Proprietăţi alcool etilic 70%
DCI-ul substanţei active
Spiritus aethylicus
Compoziţia
100 ml soluție conține:
Substanţa activă:alcool etilic 96%-72,92ml;
excipienți: apă purificată.
Forma de ambalare: livrate în ambalaj, marcat şi etichetat de producător cu menţionarea datelor de identitate (denumire, număr lot/ seria,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</si>
  <si>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diclorizocianurat de sodiu, 
b)produs concentrat solid (comprimate,  tablete sau pastile);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</si>
  <si>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</si>
  <si>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Destinaţia:  pentru transfuzia componentelor sanguine 
Proprietăţile componentelor obligatorii a sistemei:
-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Forma de ambalare: livrat în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</si>
  <si>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</si>
  <si>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 Seringă sterilă, jetabilă
- 3 piese (piston, corp, garnitură),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</si>
  <si>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2 metri pentru testarea tehnică, acestea fiind însoţite de certificate de calitate.
Destinaţie: la producerea preparatelor diagnostice și biomedicale din sînge
Proprietăţi: 
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Forma de ambalare: livrat în ambalaj, marcat şi etichetat de producător cu menţionarea datelor de identitate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</si>
  <si>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5 unităţi pentru testarea tehnică, acestea fiind însoţite de certificate de calitate.
Destinaţie: pentru asigurarea profilaxiei infecţiilor nozocomiale
Proprietăţi: 
Fașă/bandaj din tifon hidrofil, 7m x 14cm, nesterila, densitatea min. 32 g/m2 
- Bumbac 100 %,
- este rulata și condiționată în ambalaj individual, fără cusături și defecte de țesere
- țesatura feșii nu permite desprinderea de fire libere pe margini
Caracteristici:
- lățime 14 cm
- lungime 7 m
- densitate minim 32 g/m2
- legătura țesăturii=pânză
- caracteristici fizico-chimice: hidrofilie înaltă
- agentul de albire utilizat: non-toxic, non-alergic, non-iflamabil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</si>
  <si>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l.Adeziv 
2.Material tesut 
3. Neiritant, nonalergic, testat dermatologic 
4.Dimensiuni ~ 2.5x500cm 
Forma de ambalare: livrate în ambalaj, marcat şi etichetat de producător cu menţionarea datelor de identitate (denumire, număr lot/ seria, condiţii de păstrare
</t>
  </si>
  <si>
    <t>Cearșafuri medicale 200 m*90 cm</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</si>
  <si>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 m*90 cm 
Forma de ambalare: livrat în ambalaj, marcat şi etichetat de producător cu menţionarea datelor de identitate
</t>
  </si>
  <si>
    <t>Sistem închis de containere de plastic pentru recoltarea și procesarea sîngelui uman donat în componente sanguine volum 450/400 ml</t>
  </si>
  <si>
    <t xml:space="preserve">Certificări: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la echipamentul existent în Centrele de Transfuzie a Sîngelui.
Destinaţie: pentru recoltarea şi procesarea sîngelui uman donat.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Prezența mostrei: 
5 unități
</t>
  </si>
  <si>
    <t>Achiziția produselor diagnostice, materiale consumabile, reagenți pentru investigații biochimice și consumabile de laborator, reactivi  și dezinfectanți conform necesităților Centrul Național de Transfuzie a Sângelui, pentru anul 2023 (repetat)</t>
  </si>
  <si>
    <t>chiziția produselor diagnostice, materiale consumabile, reagenți pentru investigații biochimice și consumabile de laborator, reactivi  și dezinfectanți conform necesităților Centrul Național de Transfuzie a Sângelui, pentru anul 2023(repetat)</t>
  </si>
  <si>
    <t>20 de zile de la solicitare</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</si>
  <si>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</si>
  <si>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</si>
  <si>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r>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t>
    </r>
    <r>
      <rPr>
        <sz val="12"/>
        <color rgb="FFFF0000"/>
        <rFont val="Times New Roman"/>
        <family val="1"/>
        <charset val="204"/>
      </rPr>
      <t>20 ml</t>
    </r>
    <r>
      <rPr>
        <sz val="12"/>
        <rFont val="Times New Roman"/>
        <family val="1"/>
      </rPr>
      <t xml:space="preserve">,25ml,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r>
  </si>
  <si>
    <r>
      <t>Certificări: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-confirmarea precum la livrare termenul de valabilitate a produsului va fi nu mai mic de 80% din termenul total de valabilitate a acestuia;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 virucidă, 
b) bactericidă,
c) tuberculocidă.
Proprietăți:
a)dotat cu dozator
b)substanța activă bazată pe etanol și bigluconat de clorhedrină sau etanol și didecildimetilammoniu clorid
c)produs concentrat lichid sau gel cu Ph neutru;
d)să nu provoace alergii, iritații a pielii;
Expoziția :</t>
    </r>
    <r>
      <rPr>
        <sz val="12"/>
        <color rgb="FFFF0000"/>
        <rFont val="Times New Roman"/>
        <family val="1"/>
        <charset val="204"/>
      </rPr>
      <t xml:space="preserve"> ≤ 60 sec</t>
    </r>
    <r>
      <rPr>
        <sz val="12"/>
        <rFont val="Times New Roman"/>
        <family val="1"/>
      </rPr>
      <t xml:space="preserve">
Termen total de valabilitate produs nu mai puțin de 1 an  
Forma de ambalare: livrate în ambalaj, marcat şi etichetat de producător cu menţionarea datelor de identitate (denumire, număr lot, seria, termenii de valabilitate, condiţii de păstrare)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</si>
</sst>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rgb="FF00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3" fillId="2" borderId="2"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2" fillId="0" borderId="2" xfId="1" applyFont="1" applyBorder="1" applyAlignment="1" applyProtection="1">
      <alignment horizontal="center" vertical="center"/>
      <protection locked="0"/>
    </xf>
    <xf numFmtId="0" fontId="2" fillId="4" borderId="5" xfId="1" applyFont="1" applyFill="1" applyBorder="1" applyAlignment="1" applyProtection="1">
      <alignment horizontal="center" vertical="center" wrapText="1"/>
      <protection locked="0"/>
    </xf>
    <xf numFmtId="2" fontId="2" fillId="0" borderId="5" xfId="1" applyNumberFormat="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15" fillId="0" borderId="1" xfId="0" applyFont="1" applyBorder="1"/>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1"/>
  <sheetViews>
    <sheetView tabSelected="1" topLeftCell="D28" zoomScale="90" zoomScaleNormal="90" workbookViewId="0">
      <selection activeCell="H33" sqref="H33"/>
    </sheetView>
  </sheetViews>
  <sheetFormatPr defaultRowHeight="15.75" x14ac:dyDescent="0.2"/>
  <cols>
    <col min="1" max="1" width="5.7109375" style="18" customWidth="1"/>
    <col min="2" max="2" width="4.42578125" style="18" customWidth="1"/>
    <col min="3" max="3" width="25.85546875" style="18" customWidth="1"/>
    <col min="4" max="4" width="28" style="23" customWidth="1"/>
    <col min="5" max="5" width="10.5703125" style="18" hidden="1" customWidth="1"/>
    <col min="6" max="6" width="11.28515625" style="18" hidden="1" customWidth="1"/>
    <col min="7" max="7" width="10.7109375" style="18" hidden="1" customWidth="1"/>
    <col min="8" max="8" width="105.85546875" style="14" customWidth="1"/>
    <col min="9" max="9" width="30.7109375" style="18" customWidth="1"/>
    <col min="10" max="10" width="28.5703125" style="18" customWidth="1"/>
    <col min="11" max="11" width="1.7109375" style="18" customWidth="1"/>
    <col min="12" max="16384" width="9.140625" style="18"/>
  </cols>
  <sheetData>
    <row r="1" spans="1:11" x14ac:dyDescent="0.2">
      <c r="C1" s="59" t="s">
        <v>18</v>
      </c>
      <c r="D1" s="59"/>
      <c r="E1" s="59"/>
      <c r="F1" s="59"/>
      <c r="G1" s="59"/>
      <c r="H1" s="59"/>
      <c r="I1" s="59"/>
      <c r="J1" s="59"/>
    </row>
    <row r="2" spans="1:11" x14ac:dyDescent="0.2">
      <c r="D2" s="60" t="s">
        <v>17</v>
      </c>
      <c r="E2" s="60"/>
      <c r="F2" s="60"/>
      <c r="G2" s="60"/>
      <c r="H2" s="60"/>
    </row>
    <row r="3" spans="1:11" x14ac:dyDescent="0.2">
      <c r="A3" s="61" t="s">
        <v>12</v>
      </c>
      <c r="B3" s="61"/>
      <c r="C3" s="61"/>
      <c r="D3" s="62" t="s">
        <v>31</v>
      </c>
      <c r="E3" s="62"/>
      <c r="F3" s="62"/>
      <c r="G3" s="62"/>
      <c r="H3" s="62"/>
      <c r="I3" s="18" t="s">
        <v>13</v>
      </c>
      <c r="J3" s="18" t="s">
        <v>15</v>
      </c>
    </row>
    <row r="4" spans="1:11" s="20" customFormat="1" ht="59.25" customHeight="1" x14ac:dyDescent="0.2">
      <c r="A4" s="57" t="s">
        <v>11</v>
      </c>
      <c r="B4" s="57"/>
      <c r="C4" s="57"/>
      <c r="D4" s="63" t="s">
        <v>141</v>
      </c>
      <c r="E4" s="63"/>
      <c r="F4" s="63"/>
      <c r="G4" s="63"/>
      <c r="H4" s="63"/>
      <c r="I4" s="19" t="s">
        <v>14</v>
      </c>
      <c r="J4" s="19" t="s">
        <v>16</v>
      </c>
      <c r="K4" s="19"/>
    </row>
    <row r="5" spans="1:11" s="21" customFormat="1" x14ac:dyDescent="0.2">
      <c r="D5" s="57"/>
      <c r="E5" s="57"/>
      <c r="F5" s="57"/>
      <c r="G5" s="57"/>
      <c r="H5" s="57"/>
      <c r="I5" s="57"/>
      <c r="J5" s="57"/>
      <c r="K5" s="19"/>
    </row>
    <row r="6" spans="1:11" ht="31.5" x14ac:dyDescent="0.2">
      <c r="A6" s="13" t="s">
        <v>3</v>
      </c>
      <c r="B6" s="13" t="s">
        <v>0</v>
      </c>
      <c r="C6" s="13" t="s">
        <v>1</v>
      </c>
      <c r="D6" s="13" t="s">
        <v>4</v>
      </c>
      <c r="E6" s="13" t="s">
        <v>5</v>
      </c>
      <c r="F6" s="13" t="s">
        <v>6</v>
      </c>
      <c r="G6" s="13" t="s">
        <v>7</v>
      </c>
      <c r="H6" s="24" t="s">
        <v>8</v>
      </c>
      <c r="I6" s="13" t="s">
        <v>9</v>
      </c>
      <c r="J6" s="13" t="s">
        <v>10</v>
      </c>
      <c r="K6" s="22"/>
    </row>
    <row r="7" spans="1:11" x14ac:dyDescent="0.2">
      <c r="A7" s="13">
        <v>1</v>
      </c>
      <c r="B7" s="58">
        <v>2</v>
      </c>
      <c r="C7" s="58"/>
      <c r="D7" s="58"/>
      <c r="E7" s="13">
        <v>3</v>
      </c>
      <c r="F7" s="13">
        <v>4</v>
      </c>
      <c r="G7" s="13">
        <v>5</v>
      </c>
      <c r="H7" s="24">
        <v>6</v>
      </c>
      <c r="I7" s="13">
        <v>7</v>
      </c>
      <c r="J7" s="13">
        <v>8</v>
      </c>
      <c r="K7" s="22"/>
    </row>
    <row r="8" spans="1:11" ht="69" customHeight="1" x14ac:dyDescent="0.2">
      <c r="B8" s="11">
        <v>1</v>
      </c>
      <c r="C8" s="39" t="s">
        <v>35</v>
      </c>
      <c r="D8" s="23" t="s">
        <v>35</v>
      </c>
      <c r="H8" s="33" t="s">
        <v>123</v>
      </c>
    </row>
    <row r="9" spans="1:11" ht="42.75" customHeight="1" x14ac:dyDescent="0.2">
      <c r="B9" s="18">
        <v>2</v>
      </c>
      <c r="C9" s="18" t="s">
        <v>36</v>
      </c>
      <c r="D9" s="41" t="s">
        <v>36</v>
      </c>
      <c r="H9" s="33" t="s">
        <v>124</v>
      </c>
    </row>
    <row r="10" spans="1:11" ht="45.75" customHeight="1" x14ac:dyDescent="0.2">
      <c r="B10" s="18">
        <v>3</v>
      </c>
      <c r="C10" s="41" t="s">
        <v>37</v>
      </c>
      <c r="D10" s="23" t="s">
        <v>37</v>
      </c>
      <c r="H10" s="33" t="s">
        <v>38</v>
      </c>
    </row>
    <row r="11" spans="1:11" ht="47.25" customHeight="1" x14ac:dyDescent="0.2">
      <c r="B11" s="18">
        <v>4</v>
      </c>
      <c r="C11" s="41" t="s">
        <v>39</v>
      </c>
      <c r="D11" s="23" t="s">
        <v>39</v>
      </c>
      <c r="H11" s="33" t="s">
        <v>40</v>
      </c>
    </row>
    <row r="12" spans="1:11" ht="54.75" customHeight="1" x14ac:dyDescent="0.2">
      <c r="B12" s="18">
        <v>5</v>
      </c>
      <c r="C12" s="41" t="s">
        <v>41</v>
      </c>
      <c r="D12" s="23" t="s">
        <v>41</v>
      </c>
      <c r="H12" s="33" t="s">
        <v>42</v>
      </c>
    </row>
    <row r="13" spans="1:11" ht="42.75" customHeight="1" x14ac:dyDescent="0.2">
      <c r="B13" s="18">
        <v>6</v>
      </c>
      <c r="C13" s="41" t="s">
        <v>43</v>
      </c>
      <c r="D13" s="23" t="s">
        <v>43</v>
      </c>
      <c r="H13" s="33" t="s">
        <v>44</v>
      </c>
    </row>
    <row r="14" spans="1:11" ht="47.25" customHeight="1" x14ac:dyDescent="0.2">
      <c r="B14" s="18">
        <v>7</v>
      </c>
      <c r="C14" s="41" t="s">
        <v>45</v>
      </c>
      <c r="D14" s="23" t="s">
        <v>45</v>
      </c>
      <c r="H14" s="33" t="s">
        <v>46</v>
      </c>
    </row>
    <row r="15" spans="1:11" ht="52.5" customHeight="1" x14ac:dyDescent="0.2">
      <c r="B15" s="18">
        <v>8</v>
      </c>
      <c r="C15" s="41" t="s">
        <v>47</v>
      </c>
      <c r="D15" s="23" t="s">
        <v>47</v>
      </c>
      <c r="H15" s="33" t="s">
        <v>48</v>
      </c>
    </row>
    <row r="16" spans="1:11" ht="51.75" customHeight="1" x14ac:dyDescent="0.2">
      <c r="B16" s="18">
        <v>9</v>
      </c>
      <c r="C16" s="41" t="s">
        <v>49</v>
      </c>
      <c r="D16" s="23" t="s">
        <v>49</v>
      </c>
      <c r="H16" s="33" t="s">
        <v>50</v>
      </c>
    </row>
    <row r="17" spans="2:8" ht="51" customHeight="1" x14ac:dyDescent="0.2">
      <c r="B17" s="18">
        <v>10</v>
      </c>
      <c r="C17" s="41" t="s">
        <v>51</v>
      </c>
      <c r="D17" s="23" t="s">
        <v>51</v>
      </c>
      <c r="H17" s="33" t="s">
        <v>52</v>
      </c>
    </row>
    <row r="18" spans="2:8" ht="68.25" customHeight="1" x14ac:dyDescent="0.2">
      <c r="B18" s="18">
        <v>11</v>
      </c>
      <c r="C18" s="18" t="s">
        <v>53</v>
      </c>
      <c r="D18" s="23" t="s">
        <v>53</v>
      </c>
      <c r="H18" s="33" t="s">
        <v>54</v>
      </c>
    </row>
    <row r="19" spans="2:8" ht="68.25" customHeight="1" x14ac:dyDescent="0.2">
      <c r="B19" s="18">
        <v>12</v>
      </c>
      <c r="C19" s="41" t="s">
        <v>55</v>
      </c>
      <c r="D19" s="23" t="s">
        <v>55</v>
      </c>
      <c r="H19" s="33" t="s">
        <v>56</v>
      </c>
    </row>
    <row r="20" spans="2:8" ht="50.25" customHeight="1" x14ac:dyDescent="0.2">
      <c r="B20" s="18">
        <v>13</v>
      </c>
      <c r="C20" s="41" t="s">
        <v>57</v>
      </c>
      <c r="D20" s="23" t="s">
        <v>57</v>
      </c>
      <c r="H20" s="33" t="s">
        <v>58</v>
      </c>
    </row>
    <row r="21" spans="2:8" ht="32.25" customHeight="1" x14ac:dyDescent="0.2">
      <c r="B21" s="18">
        <v>14</v>
      </c>
      <c r="C21" s="41" t="s">
        <v>59</v>
      </c>
      <c r="D21" s="23" t="s">
        <v>59</v>
      </c>
      <c r="H21" s="33" t="s">
        <v>60</v>
      </c>
    </row>
    <row r="22" spans="2:8" ht="33.75" customHeight="1" x14ac:dyDescent="0.2">
      <c r="B22" s="18">
        <v>15</v>
      </c>
      <c r="C22" s="41" t="s">
        <v>61</v>
      </c>
      <c r="D22" s="23" t="s">
        <v>61</v>
      </c>
      <c r="H22" s="33" t="s">
        <v>62</v>
      </c>
    </row>
    <row r="23" spans="2:8" ht="67.5" customHeight="1" x14ac:dyDescent="0.2">
      <c r="B23" s="18">
        <v>16</v>
      </c>
      <c r="C23" s="41" t="s">
        <v>63</v>
      </c>
      <c r="D23" s="23" t="s">
        <v>63</v>
      </c>
      <c r="H23" s="33" t="s">
        <v>64</v>
      </c>
    </row>
    <row r="24" spans="2:8" ht="78.75" customHeight="1" x14ac:dyDescent="0.2">
      <c r="B24" s="18">
        <v>17</v>
      </c>
      <c r="C24" s="41" t="s">
        <v>65</v>
      </c>
      <c r="D24" s="23" t="s">
        <v>65</v>
      </c>
      <c r="H24" s="33" t="s">
        <v>146</v>
      </c>
    </row>
    <row r="25" spans="2:8" ht="52.5" customHeight="1" x14ac:dyDescent="0.2">
      <c r="B25" s="18">
        <v>18</v>
      </c>
      <c r="C25" s="18" t="s">
        <v>66</v>
      </c>
      <c r="D25" s="23" t="s">
        <v>66</v>
      </c>
      <c r="H25" s="33" t="s">
        <v>144</v>
      </c>
    </row>
    <row r="26" spans="2:8" ht="65.25" customHeight="1" x14ac:dyDescent="0.2">
      <c r="B26" s="18">
        <v>19</v>
      </c>
      <c r="C26" s="41" t="s">
        <v>67</v>
      </c>
      <c r="D26" s="23" t="s">
        <v>67</v>
      </c>
      <c r="H26" s="33" t="s">
        <v>145</v>
      </c>
    </row>
    <row r="27" spans="2:8" ht="60.75" customHeight="1" x14ac:dyDescent="0.2">
      <c r="B27" s="18">
        <v>20</v>
      </c>
      <c r="C27" s="41" t="s">
        <v>68</v>
      </c>
      <c r="D27" s="23" t="s">
        <v>68</v>
      </c>
      <c r="H27" s="33" t="s">
        <v>125</v>
      </c>
    </row>
    <row r="28" spans="2:8" ht="75" customHeight="1" x14ac:dyDescent="0.2">
      <c r="B28" s="18">
        <v>21</v>
      </c>
      <c r="C28" s="23" t="s">
        <v>69</v>
      </c>
      <c r="D28" s="23" t="s">
        <v>69</v>
      </c>
      <c r="H28" s="33" t="s">
        <v>126</v>
      </c>
    </row>
    <row r="29" spans="2:8" ht="47.25" customHeight="1" x14ac:dyDescent="0.2">
      <c r="B29" s="18">
        <v>22</v>
      </c>
      <c r="C29" s="41" t="s">
        <v>70</v>
      </c>
      <c r="D29" s="23" t="s">
        <v>70</v>
      </c>
      <c r="H29" s="33" t="s">
        <v>127</v>
      </c>
    </row>
    <row r="30" spans="2:8" ht="66" customHeight="1" x14ac:dyDescent="0.2">
      <c r="B30" s="18">
        <v>23</v>
      </c>
      <c r="C30" s="41" t="s">
        <v>71</v>
      </c>
      <c r="D30" s="23" t="s">
        <v>71</v>
      </c>
      <c r="H30" s="33" t="s">
        <v>128</v>
      </c>
    </row>
    <row r="31" spans="2:8" ht="39" customHeight="1" x14ac:dyDescent="0.2">
      <c r="B31" s="18">
        <v>24</v>
      </c>
      <c r="C31" s="23" t="s">
        <v>72</v>
      </c>
      <c r="D31" s="23" t="s">
        <v>72</v>
      </c>
      <c r="H31" s="33" t="s">
        <v>129</v>
      </c>
    </row>
    <row r="32" spans="2:8" ht="77.25" customHeight="1" x14ac:dyDescent="0.2">
      <c r="B32" s="18">
        <v>25</v>
      </c>
      <c r="C32" s="41" t="s">
        <v>73</v>
      </c>
      <c r="D32" s="23" t="s">
        <v>73</v>
      </c>
      <c r="H32" s="33" t="s">
        <v>130</v>
      </c>
    </row>
    <row r="33" spans="2:8" ht="102" customHeight="1" x14ac:dyDescent="0.2">
      <c r="B33" s="18">
        <v>26</v>
      </c>
      <c r="C33" s="41" t="s">
        <v>74</v>
      </c>
      <c r="D33" s="23" t="s">
        <v>74</v>
      </c>
      <c r="H33" s="33" t="s">
        <v>147</v>
      </c>
    </row>
    <row r="34" spans="2:8" ht="107.25" customHeight="1" x14ac:dyDescent="0.2">
      <c r="B34" s="18">
        <v>27</v>
      </c>
      <c r="C34" s="41" t="s">
        <v>75</v>
      </c>
      <c r="D34" s="23" t="s">
        <v>75</v>
      </c>
      <c r="H34" s="33" t="s">
        <v>131</v>
      </c>
    </row>
    <row r="35" spans="2:8" ht="52.5" customHeight="1" x14ac:dyDescent="0.2">
      <c r="B35" s="18">
        <v>28</v>
      </c>
      <c r="C35" s="41" t="s">
        <v>76</v>
      </c>
      <c r="D35" s="23" t="s">
        <v>76</v>
      </c>
      <c r="H35" s="33" t="s">
        <v>132</v>
      </c>
    </row>
    <row r="36" spans="2:8" ht="60" customHeight="1" x14ac:dyDescent="0.2">
      <c r="B36" s="18">
        <v>29</v>
      </c>
      <c r="C36" s="18" t="s">
        <v>77</v>
      </c>
      <c r="D36" s="23" t="s">
        <v>77</v>
      </c>
      <c r="H36" s="33" t="s">
        <v>133</v>
      </c>
    </row>
    <row r="37" spans="2:8" ht="35.25" customHeight="1" x14ac:dyDescent="0.2">
      <c r="B37" s="18">
        <v>30</v>
      </c>
      <c r="C37" s="41" t="s">
        <v>78</v>
      </c>
      <c r="D37" s="23" t="s">
        <v>78</v>
      </c>
      <c r="H37" s="33" t="s">
        <v>135</v>
      </c>
    </row>
    <row r="38" spans="2:8" ht="35.25" customHeight="1" x14ac:dyDescent="0.2">
      <c r="B38" s="18">
        <v>31</v>
      </c>
      <c r="C38" s="41" t="s">
        <v>79</v>
      </c>
      <c r="D38" s="23" t="s">
        <v>79</v>
      </c>
      <c r="H38" s="33" t="s">
        <v>134</v>
      </c>
    </row>
    <row r="39" spans="2:8" ht="58.5" customHeight="1" x14ac:dyDescent="0.2">
      <c r="B39" s="18">
        <v>32</v>
      </c>
      <c r="C39" s="41" t="s">
        <v>80</v>
      </c>
      <c r="D39" s="23" t="s">
        <v>80</v>
      </c>
      <c r="H39" s="33" t="s">
        <v>136</v>
      </c>
    </row>
    <row r="40" spans="2:8" ht="48" customHeight="1" x14ac:dyDescent="0.2">
      <c r="B40" s="18">
        <v>33</v>
      </c>
      <c r="C40" s="41" t="s">
        <v>137</v>
      </c>
      <c r="D40" s="23" t="s">
        <v>81</v>
      </c>
      <c r="H40" s="33" t="s">
        <v>138</v>
      </c>
    </row>
    <row r="41" spans="2:8" ht="409.5" x14ac:dyDescent="0.2">
      <c r="B41" s="18">
        <v>34</v>
      </c>
      <c r="C41" s="23" t="s">
        <v>139</v>
      </c>
      <c r="D41" s="23" t="s">
        <v>139</v>
      </c>
      <c r="H41" s="33" t="s">
        <v>140</v>
      </c>
    </row>
  </sheetData>
  <autoFilter ref="A6:K4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opLeftCell="A19" zoomScale="80" zoomScaleNormal="80" workbookViewId="0">
      <selection activeCell="G24" sqref="G24"/>
    </sheetView>
  </sheetViews>
  <sheetFormatPr defaultRowHeight="15.75" x14ac:dyDescent="0.2"/>
  <cols>
    <col min="1" max="1" width="3.42578125" style="27" customWidth="1"/>
    <col min="2" max="2" width="5.7109375" style="27" customWidth="1"/>
    <col min="3" max="3" width="6.5703125" style="43" customWidth="1"/>
    <col min="4" max="4" width="25.85546875" style="27" customWidth="1"/>
    <col min="5" max="5" width="28" style="26" customWidth="1"/>
    <col min="6" max="6" width="8.7109375" style="27" customWidth="1"/>
    <col min="7" max="7" width="14.7109375" style="9" customWidth="1"/>
    <col min="8" max="8" width="18.28515625" style="27" customWidth="1"/>
    <col min="9" max="9" width="24" style="27" customWidth="1"/>
    <col min="10" max="10" width="26.28515625" style="27" customWidth="1"/>
    <col min="11" max="11" width="27.85546875" style="27" customWidth="1"/>
    <col min="12" max="12" width="43.28515625" style="32" customWidth="1"/>
    <col min="13" max="13" width="16" style="27" customWidth="1"/>
    <col min="14" max="16384" width="9.140625" style="27"/>
  </cols>
  <sheetData>
    <row r="1" spans="1:13" x14ac:dyDescent="0.2">
      <c r="D1" s="66" t="s">
        <v>21</v>
      </c>
      <c r="E1" s="66"/>
      <c r="F1" s="66"/>
      <c r="G1" s="66"/>
      <c r="H1" s="66"/>
      <c r="I1" s="66"/>
      <c r="J1" s="66"/>
      <c r="K1" s="66"/>
      <c r="L1" s="66"/>
    </row>
    <row r="2" spans="1:13" x14ac:dyDescent="0.2">
      <c r="D2" s="67" t="s">
        <v>22</v>
      </c>
      <c r="E2" s="67"/>
      <c r="F2" s="67"/>
      <c r="G2" s="67"/>
      <c r="H2" s="67"/>
      <c r="I2" s="67"/>
      <c r="J2" s="67"/>
      <c r="K2" s="25"/>
    </row>
    <row r="3" spans="1:13" x14ac:dyDescent="0.2">
      <c r="B3" s="68" t="s">
        <v>12</v>
      </c>
      <c r="C3" s="68"/>
      <c r="D3" s="68"/>
      <c r="E3" s="69" t="s">
        <v>31</v>
      </c>
      <c r="F3" s="69"/>
      <c r="G3" s="69"/>
      <c r="H3" s="69"/>
      <c r="I3" s="69"/>
      <c r="K3" s="27" t="s">
        <v>13</v>
      </c>
      <c r="L3" s="32" t="s">
        <v>15</v>
      </c>
    </row>
    <row r="4" spans="1:13" s="29" customFormat="1" ht="46.5" customHeight="1" x14ac:dyDescent="0.2">
      <c r="A4" s="28"/>
      <c r="B4" s="64" t="s">
        <v>11</v>
      </c>
      <c r="C4" s="64"/>
      <c r="D4" s="64"/>
      <c r="E4" s="70" t="s">
        <v>142</v>
      </c>
      <c r="F4" s="70"/>
      <c r="G4" s="70"/>
      <c r="H4" s="70"/>
      <c r="I4" s="70"/>
      <c r="J4" s="70"/>
      <c r="K4" s="28" t="s">
        <v>14</v>
      </c>
      <c r="L4" s="55" t="s">
        <v>16</v>
      </c>
    </row>
    <row r="5" spans="1:13" s="30" customFormat="1" ht="20.100000000000001" customHeight="1" x14ac:dyDescent="0.2">
      <c r="A5" s="28"/>
      <c r="C5" s="44"/>
      <c r="E5" s="64"/>
      <c r="F5" s="64"/>
      <c r="G5" s="64"/>
      <c r="H5" s="64"/>
      <c r="I5" s="64"/>
      <c r="J5" s="64"/>
      <c r="K5" s="64"/>
      <c r="L5" s="64"/>
    </row>
    <row r="6" spans="1:13" ht="47.25" x14ac:dyDescent="0.2">
      <c r="A6" s="31"/>
      <c r="B6" s="15" t="s">
        <v>3</v>
      </c>
      <c r="C6" s="45" t="s">
        <v>0</v>
      </c>
      <c r="D6" s="15" t="s">
        <v>1</v>
      </c>
      <c r="E6" s="15" t="s">
        <v>4</v>
      </c>
      <c r="F6" s="15" t="s">
        <v>23</v>
      </c>
      <c r="G6" s="8" t="s">
        <v>24</v>
      </c>
      <c r="H6" s="15" t="s">
        <v>25</v>
      </c>
      <c r="I6" s="15" t="s">
        <v>26</v>
      </c>
      <c r="J6" s="15" t="s">
        <v>27</v>
      </c>
      <c r="K6" s="49" t="s">
        <v>28</v>
      </c>
      <c r="L6" s="10" t="s">
        <v>29</v>
      </c>
      <c r="M6" s="52" t="s">
        <v>34</v>
      </c>
    </row>
    <row r="7" spans="1:13" x14ac:dyDescent="0.2">
      <c r="A7" s="31"/>
      <c r="B7" s="15">
        <v>1</v>
      </c>
      <c r="C7" s="65">
        <v>2</v>
      </c>
      <c r="D7" s="65"/>
      <c r="E7" s="65"/>
      <c r="F7" s="35">
        <v>3</v>
      </c>
      <c r="G7" s="36">
        <v>4</v>
      </c>
      <c r="H7" s="35">
        <v>5</v>
      </c>
      <c r="I7" s="35">
        <v>6</v>
      </c>
      <c r="J7" s="35">
        <v>7</v>
      </c>
      <c r="K7" s="50">
        <v>8</v>
      </c>
      <c r="L7" s="10">
        <v>9</v>
      </c>
      <c r="M7" s="52"/>
    </row>
    <row r="8" spans="1:13" ht="25.5" x14ac:dyDescent="0.25">
      <c r="A8" s="32"/>
      <c r="B8" s="34" t="s">
        <v>2</v>
      </c>
      <c r="C8" s="46">
        <v>1</v>
      </c>
      <c r="D8" s="23" t="s">
        <v>35</v>
      </c>
      <c r="E8" s="23" t="s">
        <v>35</v>
      </c>
      <c r="F8" s="16" t="s">
        <v>114</v>
      </c>
      <c r="G8" s="38">
        <v>10</v>
      </c>
      <c r="H8" s="33"/>
      <c r="I8" s="32"/>
      <c r="J8" s="32"/>
      <c r="K8" s="51"/>
      <c r="L8" s="56" t="s">
        <v>143</v>
      </c>
      <c r="M8" s="53">
        <f>981.18*100/108</f>
        <v>908.5</v>
      </c>
    </row>
    <row r="9" spans="1:13" ht="38.25" x14ac:dyDescent="0.25">
      <c r="A9" s="32"/>
      <c r="B9" s="34" t="s">
        <v>82</v>
      </c>
      <c r="C9" s="47">
        <v>2</v>
      </c>
      <c r="D9" s="32" t="s">
        <v>36</v>
      </c>
      <c r="E9" s="37" t="s">
        <v>36</v>
      </c>
      <c r="F9" s="32" t="s">
        <v>115</v>
      </c>
      <c r="G9" s="32">
        <v>12</v>
      </c>
      <c r="H9" s="33"/>
      <c r="I9" s="32"/>
      <c r="J9" s="32"/>
      <c r="K9" s="51"/>
      <c r="L9" s="56" t="s">
        <v>143</v>
      </c>
      <c r="M9" s="54">
        <f>819.72*100/108</f>
        <v>759</v>
      </c>
    </row>
    <row r="10" spans="1:13" ht="38.25" x14ac:dyDescent="0.25">
      <c r="A10" s="32"/>
      <c r="B10" s="34" t="s">
        <v>83</v>
      </c>
      <c r="C10" s="47">
        <v>3</v>
      </c>
      <c r="D10" s="37" t="s">
        <v>37</v>
      </c>
      <c r="E10" s="37" t="s">
        <v>37</v>
      </c>
      <c r="F10" s="32" t="s">
        <v>116</v>
      </c>
      <c r="G10" s="32">
        <v>10</v>
      </c>
      <c r="H10" s="33"/>
      <c r="I10" s="32"/>
      <c r="J10" s="32"/>
      <c r="K10" s="51"/>
      <c r="L10" s="56" t="s">
        <v>143</v>
      </c>
      <c r="M10" s="53">
        <f>1065.64*100/108</f>
        <v>986.70370370370381</v>
      </c>
    </row>
    <row r="11" spans="1:13" ht="38.25" x14ac:dyDescent="0.25">
      <c r="A11" s="32"/>
      <c r="B11" s="34" t="s">
        <v>84</v>
      </c>
      <c r="C11" s="47">
        <v>4</v>
      </c>
      <c r="D11" s="32" t="s">
        <v>39</v>
      </c>
      <c r="E11" s="37" t="s">
        <v>39</v>
      </c>
      <c r="F11" s="32" t="s">
        <v>115</v>
      </c>
      <c r="G11" s="32">
        <v>0.05</v>
      </c>
      <c r="H11" s="33"/>
      <c r="I11" s="32"/>
      <c r="J11" s="32"/>
      <c r="K11" s="51"/>
      <c r="L11" s="56" t="s">
        <v>143</v>
      </c>
      <c r="M11" s="53">
        <f>17.14*100/108</f>
        <v>15.87037037037037</v>
      </c>
    </row>
    <row r="12" spans="1:13" ht="38.25" x14ac:dyDescent="0.25">
      <c r="A12" s="32"/>
      <c r="B12" s="34" t="s">
        <v>85</v>
      </c>
      <c r="C12" s="47">
        <v>5</v>
      </c>
      <c r="D12" s="37" t="s">
        <v>41</v>
      </c>
      <c r="E12" s="37" t="s">
        <v>41</v>
      </c>
      <c r="F12" s="32" t="s">
        <v>115</v>
      </c>
      <c r="G12" s="32">
        <v>2</v>
      </c>
      <c r="H12" s="33"/>
      <c r="I12" s="32"/>
      <c r="J12" s="32"/>
      <c r="K12" s="51"/>
      <c r="L12" s="56" t="s">
        <v>143</v>
      </c>
      <c r="M12" s="54">
        <f>1043.28*100/108</f>
        <v>966</v>
      </c>
    </row>
    <row r="13" spans="1:13" ht="38.25" x14ac:dyDescent="0.25">
      <c r="A13" s="32"/>
      <c r="B13" s="34" t="s">
        <v>86</v>
      </c>
      <c r="C13" s="47">
        <v>6</v>
      </c>
      <c r="D13" s="32" t="s">
        <v>43</v>
      </c>
      <c r="E13" s="37" t="s">
        <v>43</v>
      </c>
      <c r="F13" s="32" t="s">
        <v>117</v>
      </c>
      <c r="G13" s="32">
        <v>3</v>
      </c>
      <c r="H13" s="33"/>
      <c r="I13" s="32"/>
      <c r="J13" s="32"/>
      <c r="K13" s="51"/>
      <c r="L13" s="56" t="s">
        <v>143</v>
      </c>
      <c r="M13" s="53">
        <f>334.22*100/108</f>
        <v>309.46296296296299</v>
      </c>
    </row>
    <row r="14" spans="1:13" ht="38.25" x14ac:dyDescent="0.25">
      <c r="A14" s="32"/>
      <c r="B14" s="34" t="s">
        <v>87</v>
      </c>
      <c r="C14" s="47">
        <v>7</v>
      </c>
      <c r="D14" s="37" t="s">
        <v>45</v>
      </c>
      <c r="E14" s="37" t="s">
        <v>45</v>
      </c>
      <c r="F14" s="32" t="s">
        <v>115</v>
      </c>
      <c r="G14" s="32">
        <v>1</v>
      </c>
      <c r="H14" s="33"/>
      <c r="I14" s="32"/>
      <c r="J14" s="32"/>
      <c r="K14" s="51"/>
      <c r="L14" s="56" t="s">
        <v>143</v>
      </c>
      <c r="M14" s="53">
        <f>193.75*100/108</f>
        <v>179.39814814814815</v>
      </c>
    </row>
    <row r="15" spans="1:13" ht="38.25" x14ac:dyDescent="0.25">
      <c r="A15" s="32"/>
      <c r="B15" s="34" t="s">
        <v>88</v>
      </c>
      <c r="C15" s="47">
        <v>8</v>
      </c>
      <c r="D15" s="32" t="s">
        <v>47</v>
      </c>
      <c r="E15" s="37" t="s">
        <v>47</v>
      </c>
      <c r="F15" s="32" t="s">
        <v>118</v>
      </c>
      <c r="G15" s="32">
        <v>10</v>
      </c>
      <c r="H15" s="33"/>
      <c r="I15" s="32"/>
      <c r="J15" s="32"/>
      <c r="K15" s="51"/>
      <c r="L15" s="56" t="s">
        <v>143</v>
      </c>
      <c r="M15" s="53">
        <f>2.38*100/108</f>
        <v>2.2037037037037037</v>
      </c>
    </row>
    <row r="16" spans="1:13" ht="38.25" x14ac:dyDescent="0.25">
      <c r="A16" s="32"/>
      <c r="B16" s="34" t="s">
        <v>89</v>
      </c>
      <c r="C16" s="47">
        <v>9</v>
      </c>
      <c r="D16" s="37" t="s">
        <v>49</v>
      </c>
      <c r="E16" s="37" t="s">
        <v>49</v>
      </c>
      <c r="F16" s="32" t="s">
        <v>118</v>
      </c>
      <c r="G16" s="32">
        <v>30</v>
      </c>
      <c r="H16" s="33"/>
      <c r="I16" s="32"/>
      <c r="J16" s="32"/>
      <c r="K16" s="51"/>
      <c r="L16" s="56" t="s">
        <v>143</v>
      </c>
      <c r="M16" s="53">
        <f>938.95*100/108</f>
        <v>869.39814814814815</v>
      </c>
    </row>
    <row r="17" spans="1:13" ht="38.25" x14ac:dyDescent="0.25">
      <c r="A17" s="32"/>
      <c r="B17" s="34" t="s">
        <v>90</v>
      </c>
      <c r="C17" s="47">
        <v>10</v>
      </c>
      <c r="D17" s="32" t="s">
        <v>51</v>
      </c>
      <c r="E17" s="37" t="s">
        <v>51</v>
      </c>
      <c r="F17" s="32" t="s">
        <v>118</v>
      </c>
      <c r="G17" s="32">
        <v>200</v>
      </c>
      <c r="H17" s="33"/>
      <c r="I17" s="32"/>
      <c r="J17" s="32"/>
      <c r="K17" s="51"/>
      <c r="L17" s="56" t="s">
        <v>143</v>
      </c>
      <c r="M17" s="53">
        <f>1669.25*100/108</f>
        <v>1545.601851851852</v>
      </c>
    </row>
    <row r="18" spans="1:13" ht="38.25" x14ac:dyDescent="0.25">
      <c r="A18" s="32"/>
      <c r="B18" s="34" t="s">
        <v>91</v>
      </c>
      <c r="C18" s="47">
        <v>11</v>
      </c>
      <c r="D18" s="32" t="s">
        <v>53</v>
      </c>
      <c r="E18" s="37" t="s">
        <v>53</v>
      </c>
      <c r="F18" s="32" t="s">
        <v>115</v>
      </c>
      <c r="G18" s="32">
        <v>0.05</v>
      </c>
      <c r="H18" s="33"/>
      <c r="I18" s="32"/>
      <c r="J18" s="32"/>
      <c r="K18" s="51"/>
      <c r="L18" s="56" t="s">
        <v>143</v>
      </c>
      <c r="M18" s="53">
        <f>33.53*100/108</f>
        <v>31.046296296296298</v>
      </c>
    </row>
    <row r="19" spans="1:13" ht="38.25" x14ac:dyDescent="0.25">
      <c r="A19" s="32"/>
      <c r="B19" s="34" t="s">
        <v>92</v>
      </c>
      <c r="C19" s="47">
        <v>12</v>
      </c>
      <c r="D19" s="32" t="s">
        <v>55</v>
      </c>
      <c r="E19" s="37" t="s">
        <v>55</v>
      </c>
      <c r="F19" s="32" t="s">
        <v>115</v>
      </c>
      <c r="G19" s="32">
        <v>0.1</v>
      </c>
      <c r="H19" s="33"/>
      <c r="I19" s="32"/>
      <c r="J19" s="32"/>
      <c r="K19" s="51"/>
      <c r="L19" s="56" t="s">
        <v>143</v>
      </c>
      <c r="M19" s="53">
        <f>85.7*100/108</f>
        <v>79.351851851851848</v>
      </c>
    </row>
    <row r="20" spans="1:13" ht="38.25" x14ac:dyDescent="0.25">
      <c r="A20" s="32"/>
      <c r="B20" s="34" t="s">
        <v>93</v>
      </c>
      <c r="C20" s="47">
        <v>13</v>
      </c>
      <c r="D20" s="32" t="s">
        <v>57</v>
      </c>
      <c r="E20" s="37" t="s">
        <v>57</v>
      </c>
      <c r="F20" s="32" t="s">
        <v>115</v>
      </c>
      <c r="G20" s="32">
        <v>0.02</v>
      </c>
      <c r="H20" s="33"/>
      <c r="I20" s="32"/>
      <c r="J20" s="32"/>
      <c r="K20" s="51"/>
      <c r="L20" s="56" t="s">
        <v>143</v>
      </c>
      <c r="M20" s="54">
        <f>37.26*100/108</f>
        <v>34.5</v>
      </c>
    </row>
    <row r="21" spans="1:13" ht="38.25" x14ac:dyDescent="0.25">
      <c r="A21" s="32"/>
      <c r="B21" s="34" t="s">
        <v>94</v>
      </c>
      <c r="C21" s="47">
        <v>14</v>
      </c>
      <c r="D21" s="32" t="s">
        <v>59</v>
      </c>
      <c r="E21" s="37" t="s">
        <v>59</v>
      </c>
      <c r="F21" s="32" t="s">
        <v>118</v>
      </c>
      <c r="G21" s="32">
        <v>100</v>
      </c>
      <c r="H21" s="33"/>
      <c r="I21" s="32"/>
      <c r="J21" s="32"/>
      <c r="K21" s="51"/>
      <c r="L21" s="56" t="s">
        <v>143</v>
      </c>
      <c r="M21" s="53">
        <f>983.66*100/108</f>
        <v>910.7962962962963</v>
      </c>
    </row>
    <row r="22" spans="1:13" ht="38.25" x14ac:dyDescent="0.25">
      <c r="A22" s="32"/>
      <c r="B22" s="34" t="s">
        <v>95</v>
      </c>
      <c r="C22" s="47">
        <v>15</v>
      </c>
      <c r="D22" s="32" t="s">
        <v>61</v>
      </c>
      <c r="E22" s="37" t="s">
        <v>61</v>
      </c>
      <c r="F22" s="32" t="s">
        <v>115</v>
      </c>
      <c r="G22" s="32">
        <v>0.05</v>
      </c>
      <c r="H22" s="33"/>
      <c r="I22" s="32"/>
      <c r="J22" s="32"/>
      <c r="K22" s="51"/>
      <c r="L22" s="56" t="s">
        <v>143</v>
      </c>
      <c r="M22" s="53">
        <f>37.26*100/108</f>
        <v>34.5</v>
      </c>
    </row>
    <row r="23" spans="1:13" ht="38.25" x14ac:dyDescent="0.25">
      <c r="A23" s="32"/>
      <c r="B23" s="34" t="s">
        <v>96</v>
      </c>
      <c r="C23" s="47">
        <v>16</v>
      </c>
      <c r="D23" s="32" t="s">
        <v>63</v>
      </c>
      <c r="E23" s="37" t="s">
        <v>63</v>
      </c>
      <c r="F23" s="32" t="s">
        <v>118</v>
      </c>
      <c r="G23" s="32">
        <v>5</v>
      </c>
      <c r="H23" s="33"/>
      <c r="I23" s="32"/>
      <c r="J23" s="32"/>
      <c r="K23" s="51"/>
      <c r="L23" s="56" t="s">
        <v>143</v>
      </c>
      <c r="M23" s="53">
        <f>11.18*100/108</f>
        <v>10.351851851851851</v>
      </c>
    </row>
    <row r="24" spans="1:13" ht="38.25" x14ac:dyDescent="0.25">
      <c r="A24" s="32"/>
      <c r="B24" s="34" t="s">
        <v>97</v>
      </c>
      <c r="C24" s="47">
        <v>17</v>
      </c>
      <c r="D24" s="32" t="s">
        <v>65</v>
      </c>
      <c r="E24" s="37" t="s">
        <v>65</v>
      </c>
      <c r="F24" s="32" t="s">
        <v>32</v>
      </c>
      <c r="G24" s="32">
        <v>50</v>
      </c>
      <c r="H24" s="33"/>
      <c r="I24" s="32"/>
      <c r="J24" s="32"/>
      <c r="K24" s="51"/>
      <c r="L24" s="56" t="s">
        <v>143</v>
      </c>
      <c r="M24" s="54">
        <f>21797.1*100/108</f>
        <v>20182.5</v>
      </c>
    </row>
    <row r="25" spans="1:13" ht="38.25" x14ac:dyDescent="0.25">
      <c r="A25" s="32"/>
      <c r="B25" s="34" t="s">
        <v>98</v>
      </c>
      <c r="C25" s="47">
        <v>18</v>
      </c>
      <c r="D25" s="32" t="s">
        <v>66</v>
      </c>
      <c r="E25" s="37" t="s">
        <v>66</v>
      </c>
      <c r="F25" s="32" t="s">
        <v>32</v>
      </c>
      <c r="G25" s="32">
        <v>20</v>
      </c>
      <c r="H25" s="33"/>
      <c r="I25" s="32"/>
      <c r="J25" s="32"/>
      <c r="K25" s="51"/>
      <c r="L25" s="56" t="s">
        <v>143</v>
      </c>
      <c r="M25" s="54">
        <f>15500.16*100/108</f>
        <v>14352</v>
      </c>
    </row>
    <row r="26" spans="1:13" ht="38.25" x14ac:dyDescent="0.25">
      <c r="A26" s="32"/>
      <c r="B26" s="34" t="s">
        <v>99</v>
      </c>
      <c r="C26" s="47">
        <v>19</v>
      </c>
      <c r="D26" s="37" t="s">
        <v>67</v>
      </c>
      <c r="E26" s="37" t="s">
        <v>67</v>
      </c>
      <c r="F26" s="32" t="s">
        <v>32</v>
      </c>
      <c r="G26" s="40">
        <v>200</v>
      </c>
      <c r="H26" s="33"/>
      <c r="I26" s="32"/>
      <c r="J26" s="32"/>
      <c r="K26" s="51"/>
      <c r="L26" s="56" t="s">
        <v>143</v>
      </c>
      <c r="M26" s="54">
        <f>273240*100/108</f>
        <v>253000</v>
      </c>
    </row>
    <row r="27" spans="1:13" ht="38.25" x14ac:dyDescent="0.25">
      <c r="A27" s="32"/>
      <c r="B27" s="34" t="s">
        <v>100</v>
      </c>
      <c r="C27" s="47">
        <v>20</v>
      </c>
      <c r="D27" s="37" t="s">
        <v>68</v>
      </c>
      <c r="E27" s="37" t="s">
        <v>68</v>
      </c>
      <c r="F27" s="32" t="s">
        <v>33</v>
      </c>
      <c r="G27" s="40">
        <v>1</v>
      </c>
      <c r="H27" s="33"/>
      <c r="I27" s="32"/>
      <c r="J27" s="32"/>
      <c r="K27" s="51"/>
      <c r="L27" s="56" t="s">
        <v>143</v>
      </c>
      <c r="M27" s="53">
        <f>16494.01*100/108</f>
        <v>15272.23148148148</v>
      </c>
    </row>
    <row r="28" spans="1:13" ht="38.25" x14ac:dyDescent="0.25">
      <c r="A28" s="32"/>
      <c r="B28" s="34" t="s">
        <v>101</v>
      </c>
      <c r="C28" s="47">
        <v>21</v>
      </c>
      <c r="D28" s="37" t="s">
        <v>69</v>
      </c>
      <c r="E28" s="37" t="s">
        <v>69</v>
      </c>
      <c r="F28" s="32" t="s">
        <v>33</v>
      </c>
      <c r="G28" s="40">
        <v>1</v>
      </c>
      <c r="H28" s="33"/>
      <c r="I28" s="32"/>
      <c r="J28" s="32"/>
      <c r="K28" s="51"/>
      <c r="L28" s="56" t="s">
        <v>143</v>
      </c>
      <c r="M28" s="53">
        <f>295.1*100/108</f>
        <v>273.24074074074076</v>
      </c>
    </row>
    <row r="29" spans="1:13" ht="38.25" x14ac:dyDescent="0.25">
      <c r="A29" s="32"/>
      <c r="B29" s="34" t="s">
        <v>102</v>
      </c>
      <c r="C29" s="47">
        <v>22</v>
      </c>
      <c r="D29" s="37" t="s">
        <v>70</v>
      </c>
      <c r="E29" s="37" t="s">
        <v>70</v>
      </c>
      <c r="F29" s="32" t="s">
        <v>114</v>
      </c>
      <c r="G29" s="40">
        <v>1000</v>
      </c>
      <c r="H29" s="33"/>
      <c r="I29" s="32"/>
      <c r="J29" s="32"/>
      <c r="K29" s="51"/>
      <c r="L29" s="56" t="s">
        <v>143</v>
      </c>
      <c r="M29" s="54">
        <f>42849*100/108</f>
        <v>39675</v>
      </c>
    </row>
    <row r="30" spans="1:13" ht="38.25" x14ac:dyDescent="0.25">
      <c r="A30" s="32"/>
      <c r="B30" s="34" t="s">
        <v>103</v>
      </c>
      <c r="C30" s="47">
        <v>23</v>
      </c>
      <c r="D30" s="37" t="s">
        <v>71</v>
      </c>
      <c r="E30" s="37" t="s">
        <v>71</v>
      </c>
      <c r="F30" s="32" t="s">
        <v>119</v>
      </c>
      <c r="G30" s="40">
        <v>130</v>
      </c>
      <c r="H30" s="33"/>
      <c r="I30" s="32"/>
      <c r="J30" s="32"/>
      <c r="K30" s="51"/>
      <c r="L30" s="56" t="s">
        <v>143</v>
      </c>
      <c r="M30" s="54">
        <f>4036.5*100/108</f>
        <v>3737.5</v>
      </c>
    </row>
    <row r="31" spans="1:13" ht="63" x14ac:dyDescent="0.25">
      <c r="A31" s="32"/>
      <c r="B31" s="34" t="s">
        <v>104</v>
      </c>
      <c r="C31" s="47">
        <v>24</v>
      </c>
      <c r="D31" s="37" t="s">
        <v>72</v>
      </c>
      <c r="E31" s="37" t="s">
        <v>72</v>
      </c>
      <c r="F31" s="32" t="s">
        <v>117</v>
      </c>
      <c r="G31" s="40">
        <v>60000</v>
      </c>
      <c r="H31" s="33"/>
      <c r="I31" s="32"/>
      <c r="J31" s="32"/>
      <c r="K31" s="51"/>
      <c r="L31" s="56" t="s">
        <v>143</v>
      </c>
      <c r="M31" s="54">
        <f>8197.2*100/108</f>
        <v>7590.0000000000009</v>
      </c>
    </row>
    <row r="32" spans="1:13" ht="45.75" customHeight="1" x14ac:dyDescent="0.25">
      <c r="A32" s="32"/>
      <c r="B32" s="34" t="s">
        <v>105</v>
      </c>
      <c r="C32" s="47">
        <v>25</v>
      </c>
      <c r="D32" s="37" t="s">
        <v>73</v>
      </c>
      <c r="E32" s="37" t="s">
        <v>73</v>
      </c>
      <c r="F32" s="32" t="s">
        <v>117</v>
      </c>
      <c r="G32" s="40">
        <v>2000</v>
      </c>
      <c r="H32" s="33"/>
      <c r="I32" s="32"/>
      <c r="J32" s="32"/>
      <c r="K32" s="51"/>
      <c r="L32" s="56" t="s">
        <v>143</v>
      </c>
      <c r="M32" s="54">
        <f>42923.52*100/108</f>
        <v>39744</v>
      </c>
    </row>
    <row r="33" spans="1:13" ht="38.25" x14ac:dyDescent="0.25">
      <c r="A33" s="32"/>
      <c r="B33" s="34" t="s">
        <v>106</v>
      </c>
      <c r="C33" s="47">
        <v>26</v>
      </c>
      <c r="D33" s="37" t="s">
        <v>74</v>
      </c>
      <c r="E33" s="37" t="s">
        <v>74</v>
      </c>
      <c r="F33" s="32" t="s">
        <v>117</v>
      </c>
      <c r="G33" s="40">
        <v>100</v>
      </c>
      <c r="H33" s="33"/>
      <c r="I33" s="32"/>
      <c r="J33" s="32"/>
      <c r="K33" s="51"/>
      <c r="L33" s="56" t="s">
        <v>143</v>
      </c>
      <c r="M33" s="54">
        <f>5713.2*100/108</f>
        <v>5290</v>
      </c>
    </row>
    <row r="34" spans="1:13" ht="38.25" x14ac:dyDescent="0.25">
      <c r="A34" s="32"/>
      <c r="B34" s="34" t="s">
        <v>107</v>
      </c>
      <c r="C34" s="47">
        <v>27</v>
      </c>
      <c r="D34" s="37" t="s">
        <v>75</v>
      </c>
      <c r="E34" s="37" t="s">
        <v>75</v>
      </c>
      <c r="F34" s="32" t="s">
        <v>114</v>
      </c>
      <c r="G34" s="40">
        <v>1050</v>
      </c>
      <c r="H34" s="33"/>
      <c r="I34" s="32"/>
      <c r="J34" s="32"/>
      <c r="K34" s="51"/>
      <c r="L34" s="56" t="s">
        <v>143</v>
      </c>
      <c r="M34" s="53">
        <f>4055.75*100/108</f>
        <v>3755.3240740740739</v>
      </c>
    </row>
    <row r="35" spans="1:13" ht="63" x14ac:dyDescent="0.25">
      <c r="A35" s="32"/>
      <c r="B35" s="34" t="s">
        <v>108</v>
      </c>
      <c r="C35" s="47">
        <v>28</v>
      </c>
      <c r="D35" s="37" t="s">
        <v>76</v>
      </c>
      <c r="E35" s="37" t="s">
        <v>76</v>
      </c>
      <c r="F35" s="32" t="s">
        <v>114</v>
      </c>
      <c r="G35" s="40">
        <v>450</v>
      </c>
      <c r="H35" s="33"/>
      <c r="I35" s="32"/>
      <c r="J35" s="32"/>
      <c r="K35" s="51"/>
      <c r="L35" s="56" t="s">
        <v>143</v>
      </c>
      <c r="M35" s="53">
        <f>452.71*100/108</f>
        <v>419.17592592592592</v>
      </c>
    </row>
    <row r="36" spans="1:13" ht="39" customHeight="1" x14ac:dyDescent="0.25">
      <c r="A36" s="32"/>
      <c r="B36" s="34" t="s">
        <v>109</v>
      </c>
      <c r="C36" s="47">
        <v>29</v>
      </c>
      <c r="D36" s="37" t="s">
        <v>77</v>
      </c>
      <c r="E36" s="37" t="s">
        <v>77</v>
      </c>
      <c r="F36" s="32" t="s">
        <v>114</v>
      </c>
      <c r="G36" s="40">
        <v>8450</v>
      </c>
      <c r="H36" s="33"/>
      <c r="I36" s="32"/>
      <c r="J36" s="32"/>
      <c r="K36" s="51"/>
      <c r="L36" s="56" t="s">
        <v>143</v>
      </c>
      <c r="M36" s="53">
        <f>3883.11*100/108</f>
        <v>3595.4722222222222</v>
      </c>
    </row>
    <row r="37" spans="1:13" ht="47.25" x14ac:dyDescent="0.25">
      <c r="A37" s="32"/>
      <c r="B37" s="34" t="s">
        <v>110</v>
      </c>
      <c r="C37" s="47">
        <v>30</v>
      </c>
      <c r="D37" s="37" t="s">
        <v>78</v>
      </c>
      <c r="E37" s="37" t="s">
        <v>78</v>
      </c>
      <c r="F37" s="32" t="s">
        <v>114</v>
      </c>
      <c r="G37" s="40">
        <v>13809</v>
      </c>
      <c r="H37" s="33"/>
      <c r="I37" s="32"/>
      <c r="J37" s="32"/>
      <c r="K37" s="51"/>
      <c r="L37" s="56" t="s">
        <v>143</v>
      </c>
      <c r="M37" s="53">
        <f>51795.37*100/108</f>
        <v>47958.675925925927</v>
      </c>
    </row>
    <row r="38" spans="1:13" ht="38.25" x14ac:dyDescent="0.25">
      <c r="A38" s="32"/>
      <c r="B38" s="34" t="s">
        <v>111</v>
      </c>
      <c r="C38" s="47">
        <v>31</v>
      </c>
      <c r="D38" s="37" t="s">
        <v>79</v>
      </c>
      <c r="E38" s="37" t="s">
        <v>79</v>
      </c>
      <c r="F38" s="32" t="s">
        <v>120</v>
      </c>
      <c r="G38" s="40">
        <v>1660</v>
      </c>
      <c r="H38" s="33"/>
      <c r="I38" s="32"/>
      <c r="J38" s="32"/>
      <c r="K38" s="51"/>
      <c r="L38" s="56" t="s">
        <v>143</v>
      </c>
      <c r="M38" s="54">
        <f>6185.16*100/108</f>
        <v>5727</v>
      </c>
    </row>
    <row r="39" spans="1:13" ht="38.25" x14ac:dyDescent="0.25">
      <c r="A39" s="32"/>
      <c r="B39" s="34" t="s">
        <v>112</v>
      </c>
      <c r="C39" s="47">
        <v>32</v>
      </c>
      <c r="D39" s="37" t="s">
        <v>80</v>
      </c>
      <c r="E39" s="37" t="s">
        <v>80</v>
      </c>
      <c r="F39" s="32" t="s">
        <v>114</v>
      </c>
      <c r="G39" s="40">
        <v>42</v>
      </c>
      <c r="H39" s="33"/>
      <c r="I39" s="32"/>
      <c r="J39" s="32"/>
      <c r="K39" s="51"/>
      <c r="L39" s="56" t="s">
        <v>143</v>
      </c>
      <c r="M39" s="53">
        <f>101.2*100/108</f>
        <v>93.703703703703709</v>
      </c>
    </row>
    <row r="40" spans="1:13" ht="38.25" x14ac:dyDescent="0.25">
      <c r="A40" s="32"/>
      <c r="B40" s="34" t="s">
        <v>113</v>
      </c>
      <c r="C40" s="47">
        <v>33</v>
      </c>
      <c r="D40" s="37" t="s">
        <v>137</v>
      </c>
      <c r="E40" s="37" t="s">
        <v>137</v>
      </c>
      <c r="F40" s="32" t="s">
        <v>121</v>
      </c>
      <c r="G40" s="40">
        <v>7</v>
      </c>
      <c r="H40" s="33"/>
      <c r="I40" s="32"/>
      <c r="J40" s="32"/>
      <c r="K40" s="51"/>
      <c r="L40" s="56" t="s">
        <v>143</v>
      </c>
      <c r="M40" s="54">
        <f>3390.66*100/108</f>
        <v>3139.5</v>
      </c>
    </row>
    <row r="41" spans="1:13" s="48" customFormat="1" ht="78.75" x14ac:dyDescent="0.25">
      <c r="A41" s="32"/>
      <c r="B41" s="34" t="s">
        <v>113</v>
      </c>
      <c r="C41" s="47">
        <v>34</v>
      </c>
      <c r="D41" s="37" t="s">
        <v>139</v>
      </c>
      <c r="E41" s="37" t="s">
        <v>139</v>
      </c>
      <c r="F41" s="32" t="s">
        <v>114</v>
      </c>
      <c r="G41" s="40">
        <v>800</v>
      </c>
      <c r="H41" s="33"/>
      <c r="I41" s="32"/>
      <c r="J41" s="32"/>
      <c r="K41" s="51"/>
      <c r="L41" s="56" t="s">
        <v>143</v>
      </c>
      <c r="M41" s="54">
        <v>38962.959999999999</v>
      </c>
    </row>
    <row r="42" spans="1:13" s="42" customFormat="1" x14ac:dyDescent="0.2">
      <c r="A42" s="32"/>
      <c r="B42" s="17"/>
      <c r="C42" s="47"/>
      <c r="D42" s="32" t="s">
        <v>122</v>
      </c>
      <c r="E42" s="37"/>
      <c r="F42" s="32"/>
      <c r="G42" s="40"/>
      <c r="H42" s="32"/>
      <c r="I42" s="32"/>
      <c r="J42" s="32"/>
      <c r="K42" s="51"/>
      <c r="L42" s="12"/>
      <c r="M42" s="53">
        <f>SUM(M8:M41)</f>
        <v>510410.96925925923</v>
      </c>
    </row>
  </sheetData>
  <autoFilter ref="A6:L4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1" t="s">
        <v>30</v>
      </c>
      <c r="I12" s="7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2023-03-01T15:11:17Z</dcterms:modified>
</cp:coreProperties>
</file>