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filterPrivacy="1"/>
  <xr:revisionPtr revIDLastSave="0" documentId="13_ncr:1_{FA17E169-AC69-4CA7-8329-18F06E3FF247}" xr6:coauthVersionLast="47" xr6:coauthVersionMax="47" xr10:uidLastSave="{00000000-0000-0000-0000-000000000000}"/>
  <bookViews>
    <workbookView xWindow="1416" yWindow="1020" windowWidth="21684" windowHeight="11220" tabRatio="889" firstSheet="1" activeTab="2" xr2:uid="{00000000-000D-0000-FFFF-FFFF00000000}"/>
  </bookViews>
  <sheets>
    <sheet name="LOT VI Immulite" sheetId="4" r:id="rId1"/>
    <sheet name="hitachi" sheetId="1" r:id="rId2"/>
    <sheet name="jeol" sheetId="2" r:id="rId3"/>
    <sheet name="LOT I capp" sheetId="5" r:id="rId4"/>
    <sheet name="LOT III sebia" sheetId="6" r:id="rId5"/>
    <sheet name="jeol consumabile" sheetId="3" r:id="rId6"/>
    <sheet name="innovastar" sheetId="7" r:id="rId7"/>
    <sheet name="anexa immulite" sheetId="8" r:id="rId8"/>
    <sheet name="Лист3" sheetId="9" r:id="rId9"/>
    <sheet name="Immulite lot IV" sheetId="10" r:id="rId10"/>
    <sheet name="AnexaBiochiie" sheetId="11" r:id="rId11"/>
    <sheet name="Лист4" sheetId="12" r:id="rId12"/>
    <sheet name="facturi" sheetId="13" r:id="rId13"/>
    <sheet name="Facturi Biochimie" sheetId="14" r:id="rId14"/>
    <sheet name="Anexa Immulite 2014" sheetId="16" r:id="rId15"/>
    <sheet name="Immulitelot II" sheetId="21" r:id="rId16"/>
    <sheet name="Sheet1" sheetId="22" r:id="rId17"/>
    <sheet name="Anexa Hitachi 2014" sheetId="18" r:id="rId18"/>
    <sheet name="Sheet4" sheetId="19" r:id="rId19"/>
    <sheet name="Fact IMMULITE 2014" sheetId="20" r:id="rId20"/>
    <sheet name="factSebia" sheetId="15" r:id="rId21"/>
  </sheets>
  <definedNames>
    <definedName name="_xlnm._FilterDatabase" localSheetId="19" hidden="1">'Fact IMMULITE 2014'!$F$1:$F$85</definedName>
    <definedName name="_xlnm._FilterDatabase" localSheetId="13" hidden="1">'Facturi Biochimie'!$E$1:$E$172</definedName>
    <definedName name="_xlnm._FilterDatabase" localSheetId="9" hidden="1">'Immulite lot IV'!$H$1:$H$88</definedName>
    <definedName name="_xlnm._FilterDatabase" localSheetId="2" hidden="1">jeol!$I$1:$I$93</definedName>
    <definedName name="_xlnm._FilterDatabase" localSheetId="0" hidden="1">'LOT VI Immulite'!$H$1:$H$97</definedName>
    <definedName name="_xlnm.Print_Area" localSheetId="19">'Fact IMMULITE 2014'!$B$1:$K$85</definedName>
    <definedName name="_xlnm.Print_Area" localSheetId="20">factSebia!$B$1:$N$29</definedName>
    <definedName name="_xlnm.Print_Area" localSheetId="13">'Facturi Biochimie'!$B$1:$J$172</definedName>
    <definedName name="_xlnm.Print_Area" localSheetId="1">hitachi!$A$1:$P$86</definedName>
    <definedName name="_xlnm.Print_Area" localSheetId="9">'Immulite lot IV'!$B$1:$O$88</definedName>
    <definedName name="_xlnm.Print_Area" localSheetId="15">'Immulitelot II'!$B$1:$O$86</definedName>
    <definedName name="_xlnm.Print_Area" localSheetId="6">innovastar!$A$1:$N$6</definedName>
    <definedName name="_xlnm.Print_Area" localSheetId="2">jeol!$A$2:$S$93</definedName>
    <definedName name="_xlnm.Print_Area" localSheetId="5">'jeol consumabile'!$A$1:$N$33</definedName>
    <definedName name="_xlnm.Print_Area" localSheetId="3">'LOT I capp'!$A$1:$N$18</definedName>
    <definedName name="_xlnm.Print_Area" localSheetId="4">'LOT III sebia'!$A$1:$N$30</definedName>
    <definedName name="_xlnm.Print_Area" localSheetId="0">'LOT VI Immulite'!$A$1:$O$99</definedName>
    <definedName name="_xlnm.Print_Area" localSheetId="18">Sheet4!$A$2:$N$81</definedName>
    <definedName name="_xlnm.Print_Titles" localSheetId="3">'LOT I capp'!$3:$3</definedName>
    <definedName name="_xlnm.Print_Titles" localSheetId="4">'LOT III sebia'!$2:$2</definedName>
    <definedName name="_xlnm.Print_Titles" localSheetId="0">'LOT VI Immulite'!$3:$3</definedName>
  </definedNames>
  <calcPr calcId="191029"/>
</workbook>
</file>

<file path=xl/calcChain.xml><?xml version="1.0" encoding="utf-8"?>
<calcChain xmlns="http://schemas.openxmlformats.org/spreadsheetml/2006/main">
  <c r="L92" i="2" l="1"/>
  <c r="L91" i="2"/>
  <c r="L90" i="2"/>
  <c r="L89" i="2"/>
  <c r="L88" i="2"/>
  <c r="L86" i="2"/>
  <c r="L85" i="2"/>
  <c r="L84" i="2"/>
  <c r="L83" i="2"/>
  <c r="L82" i="2"/>
  <c r="L79" i="2"/>
  <c r="L78" i="2"/>
  <c r="L77" i="2"/>
  <c r="L76" i="2"/>
  <c r="L75" i="2"/>
  <c r="L74" i="2"/>
  <c r="L73" i="2"/>
  <c r="L70" i="2"/>
  <c r="L69" i="2"/>
  <c r="L65" i="2"/>
  <c r="L64" i="2"/>
  <c r="L59" i="2"/>
  <c r="L55" i="2"/>
  <c r="L54" i="2"/>
  <c r="L53" i="2"/>
  <c r="L50" i="2"/>
  <c r="L48" i="2"/>
  <c r="L42" i="2"/>
  <c r="L38" i="2"/>
  <c r="L37" i="2"/>
  <c r="L36" i="2"/>
  <c r="L35" i="2"/>
  <c r="L34" i="2"/>
  <c r="L32" i="2"/>
  <c r="L31" i="2"/>
  <c r="L30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0" i="2"/>
  <c r="L9" i="2"/>
  <c r="L8" i="2"/>
  <c r="L7" i="2"/>
  <c r="L6" i="2"/>
  <c r="L5" i="2"/>
  <c r="V93" i="2"/>
  <c r="K92" i="2"/>
  <c r="Q92" i="2" s="1"/>
  <c r="K91" i="2"/>
  <c r="R91" i="2" s="1"/>
  <c r="K90" i="2"/>
  <c r="Q90" i="2" s="1"/>
  <c r="K89" i="2"/>
  <c r="R89" i="2" s="1"/>
  <c r="K88" i="2"/>
  <c r="Q88" i="2" s="1"/>
  <c r="K27" i="2"/>
  <c r="K6" i="2"/>
  <c r="Q6" i="2" s="1"/>
  <c r="K13" i="2"/>
  <c r="Q91" i="2" l="1"/>
  <c r="Q89" i="2"/>
  <c r="R88" i="2"/>
  <c r="R90" i="2"/>
  <c r="R92" i="2"/>
  <c r="R6" i="2"/>
  <c r="K32" i="2" l="1"/>
  <c r="K9" i="2"/>
  <c r="Q9" i="2" s="1"/>
  <c r="K8" i="2"/>
  <c r="R8" i="2" s="1"/>
  <c r="K7" i="2"/>
  <c r="Q7" i="2" s="1"/>
  <c r="K5" i="2"/>
  <c r="Q5" i="2" s="1"/>
  <c r="K10" i="2"/>
  <c r="Q10" i="2" s="1"/>
  <c r="K12" i="2"/>
  <c r="Q12" i="2" s="1"/>
  <c r="K86" i="2"/>
  <c r="Q86" i="2" s="1"/>
  <c r="K85" i="2"/>
  <c r="Q85" i="2" s="1"/>
  <c r="K84" i="2"/>
  <c r="Q84" i="2" s="1"/>
  <c r="K83" i="2"/>
  <c r="Q83" i="2" s="1"/>
  <c r="K82" i="2"/>
  <c r="Q82" i="2" s="1"/>
  <c r="K80" i="2"/>
  <c r="Q80" i="2" s="1"/>
  <c r="K79" i="2"/>
  <c r="Q79" i="2" s="1"/>
  <c r="K78" i="2"/>
  <c r="Q78" i="2" s="1"/>
  <c r="K77" i="2"/>
  <c r="Q77" i="2" s="1"/>
  <c r="K76" i="2"/>
  <c r="Q76" i="2" s="1"/>
  <c r="K75" i="2"/>
  <c r="Q75" i="2" s="1"/>
  <c r="K74" i="2"/>
  <c r="Q74" i="2" s="1"/>
  <c r="K73" i="2"/>
  <c r="Q73" i="2" s="1"/>
  <c r="K72" i="2"/>
  <c r="Q72" i="2" s="1"/>
  <c r="K71" i="2"/>
  <c r="Q71" i="2" s="1"/>
  <c r="K70" i="2"/>
  <c r="Q70" i="2" s="1"/>
  <c r="K69" i="2"/>
  <c r="Q69" i="2" s="1"/>
  <c r="K65" i="2"/>
  <c r="Q65" i="2" s="1"/>
  <c r="K64" i="2"/>
  <c r="Q64" i="2" s="1"/>
  <c r="K63" i="2"/>
  <c r="Q63" i="2" s="1"/>
  <c r="K62" i="2"/>
  <c r="Q62" i="2" s="1"/>
  <c r="K61" i="2"/>
  <c r="Q61" i="2" s="1"/>
  <c r="K59" i="2"/>
  <c r="Q59" i="2" s="1"/>
  <c r="K55" i="2"/>
  <c r="Q55" i="2" s="1"/>
  <c r="K54" i="2"/>
  <c r="Q54" i="2" s="1"/>
  <c r="K53" i="2"/>
  <c r="Q53" i="2" s="1"/>
  <c r="K51" i="2"/>
  <c r="Q51" i="2" s="1"/>
  <c r="K50" i="2"/>
  <c r="Q50" i="2" s="1"/>
  <c r="K49" i="2"/>
  <c r="Q49" i="2" s="1"/>
  <c r="K48" i="2"/>
  <c r="Q48" i="2" s="1"/>
  <c r="K44" i="2"/>
  <c r="Q44" i="2" s="1"/>
  <c r="K43" i="2"/>
  <c r="Q43" i="2" s="1"/>
  <c r="K42" i="2"/>
  <c r="Q42" i="2" s="1"/>
  <c r="K38" i="2"/>
  <c r="Q38" i="2" s="1"/>
  <c r="K37" i="2"/>
  <c r="Q37" i="2" s="1"/>
  <c r="K36" i="2"/>
  <c r="Q36" i="2" s="1"/>
  <c r="K35" i="2"/>
  <c r="Q35" i="2" s="1"/>
  <c r="K34" i="2"/>
  <c r="Q34" i="2" s="1"/>
  <c r="K31" i="2"/>
  <c r="Q31" i="2" s="1"/>
  <c r="K30" i="2"/>
  <c r="Q30" i="2" s="1"/>
  <c r="K29" i="2"/>
  <c r="Q29" i="2" s="1"/>
  <c r="K28" i="2"/>
  <c r="Q28" i="2" s="1"/>
  <c r="K26" i="2"/>
  <c r="Q26" i="2" s="1"/>
  <c r="K25" i="2"/>
  <c r="Q25" i="2" s="1"/>
  <c r="K24" i="2"/>
  <c r="Q24" i="2" s="1"/>
  <c r="K23" i="2"/>
  <c r="Q23" i="2" s="1"/>
  <c r="K22" i="2"/>
  <c r="Q22" i="2" s="1"/>
  <c r="K21" i="2"/>
  <c r="Q21" i="2" s="1"/>
  <c r="K20" i="2"/>
  <c r="Q20" i="2" s="1"/>
  <c r="K19" i="2"/>
  <c r="Q19" i="2" s="1"/>
  <c r="K18" i="2"/>
  <c r="Q18" i="2" s="1"/>
  <c r="K17" i="2"/>
  <c r="Q17" i="2" s="1"/>
  <c r="K16" i="2"/>
  <c r="Q16" i="2" s="1"/>
  <c r="K15" i="2"/>
  <c r="Q15" i="2" s="1"/>
  <c r="K14" i="2"/>
  <c r="Q14" i="2" s="1"/>
  <c r="Q13" i="2"/>
  <c r="J5" i="2"/>
  <c r="J6" i="2"/>
  <c r="J7" i="2"/>
  <c r="J8" i="2"/>
  <c r="J9" i="2"/>
  <c r="J10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8" i="2"/>
  <c r="J29" i="2"/>
  <c r="J30" i="2"/>
  <c r="J31" i="2"/>
  <c r="J34" i="2"/>
  <c r="J35" i="2"/>
  <c r="J36" i="2"/>
  <c r="J37" i="2"/>
  <c r="J38" i="2"/>
  <c r="J42" i="2"/>
  <c r="J43" i="2"/>
  <c r="J44" i="2"/>
  <c r="J48" i="2"/>
  <c r="J50" i="2"/>
  <c r="J51" i="2"/>
  <c r="J53" i="2"/>
  <c r="J54" i="2"/>
  <c r="J55" i="2"/>
  <c r="J59" i="2"/>
  <c r="J61" i="2"/>
  <c r="J62" i="2"/>
  <c r="J63" i="2"/>
  <c r="J64" i="2"/>
  <c r="J65" i="2"/>
  <c r="J69" i="2"/>
  <c r="J70" i="2"/>
  <c r="J71" i="2"/>
  <c r="J72" i="2"/>
  <c r="J73" i="2"/>
  <c r="J74" i="2"/>
  <c r="J75" i="2"/>
  <c r="J76" i="2"/>
  <c r="J77" i="2"/>
  <c r="J78" i="2"/>
  <c r="J79" i="2"/>
  <c r="J80" i="2"/>
  <c r="J82" i="2"/>
  <c r="J83" i="2"/>
  <c r="R55" i="2" l="1"/>
  <c r="R65" i="2"/>
  <c r="R64" i="2"/>
  <c r="R54" i="2"/>
  <c r="L62" i="2"/>
  <c r="R62" i="2" s="1"/>
  <c r="Q8" i="2"/>
  <c r="R5" i="2"/>
  <c r="R7" i="2"/>
  <c r="R9" i="2"/>
  <c r="R35" i="2"/>
  <c r="R70" i="2"/>
  <c r="R42" i="2"/>
  <c r="R83" i="2"/>
  <c r="R77" i="2"/>
  <c r="R31" i="2"/>
  <c r="R15" i="2"/>
  <c r="R84" i="2"/>
  <c r="R18" i="2"/>
  <c r="R36" i="2"/>
  <c r="R73" i="2"/>
  <c r="R74" i="2"/>
  <c r="R76" i="2"/>
  <c r="R78" i="2"/>
  <c r="L63" i="2"/>
  <c r="R63" i="2" s="1"/>
  <c r="L72" i="2"/>
  <c r="R72" i="2" s="1"/>
  <c r="R30" i="2"/>
  <c r="R37" i="2"/>
  <c r="L61" i="2"/>
  <c r="R61" i="2" s="1"/>
  <c r="R69" i="2"/>
  <c r="R82" i="2"/>
  <c r="L80" i="2"/>
  <c r="R80" i="2" s="1"/>
  <c r="L44" i="2"/>
  <c r="R44" i="2" s="1"/>
  <c r="L43" i="2"/>
  <c r="R43" i="2" s="1"/>
  <c r="R75" i="2"/>
  <c r="L71" i="2"/>
  <c r="R71" i="2" s="1"/>
  <c r="R59" i="2"/>
  <c r="R53" i="2"/>
  <c r="L51" i="2"/>
  <c r="R51" i="2" s="1"/>
  <c r="R50" i="2"/>
  <c r="R48" i="2"/>
  <c r="R38" i="2"/>
  <c r="R34" i="2"/>
  <c r="L29" i="2"/>
  <c r="R29" i="2" s="1"/>
  <c r="R28" i="2"/>
  <c r="R26" i="2"/>
  <c r="R25" i="2"/>
  <c r="R24" i="2"/>
  <c r="R23" i="2"/>
  <c r="R22" i="2"/>
  <c r="R21" i="2"/>
  <c r="R20" i="2"/>
  <c r="R19" i="2"/>
  <c r="R17" i="2"/>
  <c r="R16" i="2"/>
  <c r="R14" i="2"/>
  <c r="R13" i="2"/>
  <c r="R12" i="2"/>
  <c r="R10" i="2"/>
  <c r="R86" i="2"/>
  <c r="R85" i="2"/>
  <c r="R79" i="2"/>
  <c r="L49" i="2"/>
  <c r="R49" i="2" s="1"/>
  <c r="P51" i="2"/>
  <c r="P61" i="2"/>
  <c r="P71" i="2"/>
  <c r="P72" i="2"/>
  <c r="P80" i="2"/>
  <c r="P66" i="2" l="1"/>
  <c r="R66" i="2" s="1"/>
  <c r="Q66" i="2"/>
  <c r="P67" i="2"/>
  <c r="R67" i="2" s="1"/>
  <c r="Q67" i="2"/>
  <c r="P68" i="2"/>
  <c r="R68" i="2" s="1"/>
  <c r="Q68" i="2"/>
  <c r="H2" i="14"/>
  <c r="J2" i="14" s="1"/>
  <c r="H3" i="14"/>
  <c r="H5" i="14"/>
  <c r="H6" i="14"/>
  <c r="H7" i="14"/>
  <c r="J7" i="14" s="1"/>
  <c r="I7" i="14" s="1"/>
  <c r="H8" i="14"/>
  <c r="J8" i="14" s="1"/>
  <c r="I8" i="14" s="1"/>
  <c r="H9" i="14"/>
  <c r="H11" i="14"/>
  <c r="H13" i="14"/>
  <c r="J13" i="14" s="1"/>
  <c r="I13" i="14" s="1"/>
  <c r="H15" i="14"/>
  <c r="J15" i="14" s="1"/>
  <c r="I15" i="14" s="1"/>
  <c r="H16" i="14"/>
  <c r="H19" i="14"/>
  <c r="J19" i="14" s="1"/>
  <c r="I19" i="14" s="1"/>
  <c r="J5" i="14"/>
  <c r="I5" i="14" s="1"/>
  <c r="J6" i="14"/>
  <c r="I6" i="14" s="1"/>
  <c r="J9" i="14"/>
  <c r="I9" i="14" s="1"/>
  <c r="J11" i="14"/>
  <c r="I11" i="14" s="1"/>
  <c r="J16" i="14"/>
  <c r="I16" i="14" s="1"/>
  <c r="H49" i="14"/>
  <c r="J49" i="14" s="1"/>
  <c r="I49" i="14" s="1"/>
  <c r="H48" i="14"/>
  <c r="J48" i="14" s="1"/>
  <c r="I48" i="14" s="1"/>
  <c r="H47" i="14"/>
  <c r="J47" i="14" s="1"/>
  <c r="I47" i="14" s="1"/>
  <c r="H85" i="14"/>
  <c r="J85" i="14" s="1"/>
  <c r="I85" i="14" s="1"/>
  <c r="K6" i="22"/>
  <c r="L6" i="22" s="1"/>
  <c r="M6" i="22" s="1"/>
  <c r="K5" i="22"/>
  <c r="M5" i="22" s="1"/>
  <c r="M7" i="22" s="1"/>
  <c r="L5" i="22"/>
  <c r="L7" i="22" s="1"/>
  <c r="K97" i="4"/>
  <c r="M97" i="4" s="1"/>
  <c r="K96" i="4"/>
  <c r="M96" i="4" s="1"/>
  <c r="L96" i="4"/>
  <c r="N96" i="4" s="1"/>
  <c r="K95" i="4"/>
  <c r="L95" i="4" s="1"/>
  <c r="N95" i="4" s="1"/>
  <c r="K94" i="4"/>
  <c r="L94" i="4" s="1"/>
  <c r="N94" i="4" s="1"/>
  <c r="K93" i="4"/>
  <c r="M93" i="4" s="1"/>
  <c r="K92" i="4"/>
  <c r="L92" i="4" s="1"/>
  <c r="N92" i="4" s="1"/>
  <c r="M92" i="4"/>
  <c r="K91" i="4"/>
  <c r="L91" i="4" s="1"/>
  <c r="N91" i="4" s="1"/>
  <c r="K90" i="4"/>
  <c r="L90" i="4" s="1"/>
  <c r="N90" i="4" s="1"/>
  <c r="K89" i="4"/>
  <c r="M89" i="4" s="1"/>
  <c r="K88" i="4"/>
  <c r="M88" i="4" s="1"/>
  <c r="K87" i="4"/>
  <c r="L87" i="4" s="1"/>
  <c r="N87" i="4" s="1"/>
  <c r="M87" i="4"/>
  <c r="K86" i="4"/>
  <c r="L86" i="4" s="1"/>
  <c r="N86" i="4" s="1"/>
  <c r="K6" i="4"/>
  <c r="M6" i="4" s="1"/>
  <c r="K4" i="21"/>
  <c r="L4" i="21"/>
  <c r="N4" i="21" s="1"/>
  <c r="K5" i="21"/>
  <c r="L5" i="21" s="1"/>
  <c r="N5" i="21" s="1"/>
  <c r="K6" i="21"/>
  <c r="L6" i="21"/>
  <c r="N6" i="21" s="1"/>
  <c r="K7" i="21"/>
  <c r="K8" i="21"/>
  <c r="L8" i="21" s="1"/>
  <c r="N8" i="21" s="1"/>
  <c r="K9" i="21"/>
  <c r="L9" i="21"/>
  <c r="N9" i="21" s="1"/>
  <c r="K10" i="21"/>
  <c r="K11" i="21"/>
  <c r="K12" i="21"/>
  <c r="L12" i="21" s="1"/>
  <c r="N12" i="21" s="1"/>
  <c r="K13" i="21"/>
  <c r="L13" i="21" s="1"/>
  <c r="N13" i="21" s="1"/>
  <c r="K14" i="21"/>
  <c r="K15" i="21"/>
  <c r="K16" i="21"/>
  <c r="L16" i="21" s="1"/>
  <c r="N16" i="21" s="1"/>
  <c r="K17" i="21"/>
  <c r="K18" i="21"/>
  <c r="L18" i="21" s="1"/>
  <c r="N18" i="21" s="1"/>
  <c r="K19" i="21"/>
  <c r="K20" i="21"/>
  <c r="K21" i="21"/>
  <c r="L21" i="21" s="1"/>
  <c r="N21" i="21" s="1"/>
  <c r="K22" i="21"/>
  <c r="L22" i="21" s="1"/>
  <c r="N22" i="21" s="1"/>
  <c r="K23" i="21"/>
  <c r="K24" i="21"/>
  <c r="K25" i="21"/>
  <c r="L25" i="21" s="1"/>
  <c r="N25" i="21" s="1"/>
  <c r="K26" i="21"/>
  <c r="L26" i="21"/>
  <c r="N26" i="21"/>
  <c r="K27" i="21"/>
  <c r="K28" i="21"/>
  <c r="L28" i="21"/>
  <c r="N28" i="21" s="1"/>
  <c r="K29" i="21"/>
  <c r="K30" i="21"/>
  <c r="L30" i="21" s="1"/>
  <c r="N30" i="21" s="1"/>
  <c r="K31" i="21"/>
  <c r="K32" i="21"/>
  <c r="L32" i="21" s="1"/>
  <c r="N32" i="21" s="1"/>
  <c r="K33" i="21"/>
  <c r="L33" i="21" s="1"/>
  <c r="N33" i="21" s="1"/>
  <c r="K34" i="21"/>
  <c r="L34" i="21" s="1"/>
  <c r="N34" i="21" s="1"/>
  <c r="K35" i="21"/>
  <c r="K36" i="21"/>
  <c r="K37" i="21"/>
  <c r="L37" i="21" s="1"/>
  <c r="N37" i="21" s="1"/>
  <c r="K38" i="21"/>
  <c r="L38" i="21"/>
  <c r="N38" i="21" s="1"/>
  <c r="K39" i="21"/>
  <c r="K40" i="21"/>
  <c r="L40" i="21" s="1"/>
  <c r="N40" i="21" s="1"/>
  <c r="K41" i="21"/>
  <c r="M41" i="21" s="1"/>
  <c r="L41" i="21"/>
  <c r="N41" i="21" s="1"/>
  <c r="K42" i="21"/>
  <c r="L42" i="21" s="1"/>
  <c r="N42" i="21" s="1"/>
  <c r="K43" i="21"/>
  <c r="K44" i="21"/>
  <c r="L44" i="21" s="1"/>
  <c r="N44" i="21" s="1"/>
  <c r="K45" i="21"/>
  <c r="K46" i="21"/>
  <c r="L46" i="21" s="1"/>
  <c r="N46" i="21" s="1"/>
  <c r="K47" i="21"/>
  <c r="K48" i="21"/>
  <c r="K49" i="21"/>
  <c r="L49" i="21" s="1"/>
  <c r="N49" i="21" s="1"/>
  <c r="K50" i="21"/>
  <c r="L50" i="21" s="1"/>
  <c r="N50" i="21" s="1"/>
  <c r="K51" i="21"/>
  <c r="K52" i="21"/>
  <c r="L52" i="21" s="1"/>
  <c r="N52" i="21" s="1"/>
  <c r="K53" i="21"/>
  <c r="L53" i="21" s="1"/>
  <c r="N53" i="21" s="1"/>
  <c r="K54" i="21"/>
  <c r="L54" i="21" s="1"/>
  <c r="N54" i="21" s="1"/>
  <c r="K55" i="21"/>
  <c r="K56" i="21"/>
  <c r="L56" i="21" s="1"/>
  <c r="N56" i="21" s="1"/>
  <c r="K57" i="21"/>
  <c r="L57" i="21" s="1"/>
  <c r="N57" i="21" s="1"/>
  <c r="K58" i="21"/>
  <c r="M58" i="21" s="1"/>
  <c r="L58" i="21"/>
  <c r="N58" i="21" s="1"/>
  <c r="K59" i="21"/>
  <c r="K60" i="21"/>
  <c r="L60" i="21"/>
  <c r="N60" i="21" s="1"/>
  <c r="K61" i="21"/>
  <c r="L61" i="21" s="1"/>
  <c r="N61" i="21" s="1"/>
  <c r="K62" i="21"/>
  <c r="L62" i="21"/>
  <c r="N62" i="21" s="1"/>
  <c r="K63" i="21"/>
  <c r="K64" i="21"/>
  <c r="L64" i="21" s="1"/>
  <c r="N64" i="21" s="1"/>
  <c r="K65" i="21"/>
  <c r="L65" i="21"/>
  <c r="N65" i="21" s="1"/>
  <c r="K66" i="21"/>
  <c r="K67" i="21"/>
  <c r="K68" i="21"/>
  <c r="M68" i="21" s="1"/>
  <c r="L68" i="21"/>
  <c r="N68" i="21" s="1"/>
  <c r="K69" i="21"/>
  <c r="L69" i="21" s="1"/>
  <c r="N69" i="21" s="1"/>
  <c r="K70" i="21"/>
  <c r="L70" i="21"/>
  <c r="N70" i="21" s="1"/>
  <c r="K71" i="21"/>
  <c r="K72" i="21"/>
  <c r="L72" i="21" s="1"/>
  <c r="N72" i="21" s="1"/>
  <c r="K73" i="21"/>
  <c r="L73" i="21"/>
  <c r="N73" i="21" s="1"/>
  <c r="K74" i="21"/>
  <c r="M74" i="21" s="1"/>
  <c r="K75" i="21"/>
  <c r="K76" i="21"/>
  <c r="L76" i="21" s="1"/>
  <c r="N76" i="21" s="1"/>
  <c r="K77" i="21"/>
  <c r="L77" i="21" s="1"/>
  <c r="N77" i="21" s="1"/>
  <c r="K78" i="21"/>
  <c r="K79" i="21"/>
  <c r="K80" i="21"/>
  <c r="L80" i="21" s="1"/>
  <c r="N80" i="21" s="1"/>
  <c r="L81" i="21"/>
  <c r="N81" i="21" s="1"/>
  <c r="K82" i="21"/>
  <c r="L82" i="21" s="1"/>
  <c r="N82" i="21" s="1"/>
  <c r="K83" i="21"/>
  <c r="M83" i="21" s="1"/>
  <c r="L83" i="21"/>
  <c r="N83" i="21" s="1"/>
  <c r="K84" i="21"/>
  <c r="L84" i="21" s="1"/>
  <c r="N84" i="21" s="1"/>
  <c r="M4" i="21"/>
  <c r="M5" i="21"/>
  <c r="M6" i="21"/>
  <c r="M8" i="21"/>
  <c r="M9" i="21"/>
  <c r="M12" i="21"/>
  <c r="M13" i="21"/>
  <c r="M16" i="21"/>
  <c r="M18" i="21"/>
  <c r="M21" i="21"/>
  <c r="M22" i="21"/>
  <c r="M25" i="21"/>
  <c r="M26" i="21"/>
  <c r="M28" i="21"/>
  <c r="M30" i="21"/>
  <c r="M32" i="21"/>
  <c r="M34" i="21"/>
  <c r="M37" i="21"/>
  <c r="M38" i="21"/>
  <c r="M40" i="21"/>
  <c r="M42" i="21"/>
  <c r="M44" i="21"/>
  <c r="M46" i="21"/>
  <c r="M49" i="21"/>
  <c r="M50" i="21"/>
  <c r="M52" i="21"/>
  <c r="M53" i="21"/>
  <c r="M54" i="21"/>
  <c r="M56" i="21"/>
  <c r="M60" i="21"/>
  <c r="M61" i="21"/>
  <c r="M62" i="21"/>
  <c r="M65" i="21"/>
  <c r="M69" i="21"/>
  <c r="M70" i="21"/>
  <c r="M72" i="21"/>
  <c r="M73" i="21"/>
  <c r="M76" i="21"/>
  <c r="M81" i="21"/>
  <c r="M82" i="21"/>
  <c r="K6" i="10"/>
  <c r="L6" i="10" s="1"/>
  <c r="N6" i="10"/>
  <c r="K5" i="10"/>
  <c r="K7" i="10"/>
  <c r="L7" i="10" s="1"/>
  <c r="N7" i="10" s="1"/>
  <c r="K8" i="10"/>
  <c r="L8" i="10"/>
  <c r="N8" i="10" s="1"/>
  <c r="K9" i="10"/>
  <c r="L9" i="10" s="1"/>
  <c r="N9" i="10" s="1"/>
  <c r="K10" i="10"/>
  <c r="L10" i="10" s="1"/>
  <c r="N10" i="10" s="1"/>
  <c r="K11" i="10"/>
  <c r="L11" i="10" s="1"/>
  <c r="N11" i="10" s="1"/>
  <c r="K12" i="10"/>
  <c r="L12" i="10" s="1"/>
  <c r="N12" i="10" s="1"/>
  <c r="K13" i="10"/>
  <c r="M13" i="10" s="1"/>
  <c r="K14" i="10"/>
  <c r="K15" i="10"/>
  <c r="L15" i="10" s="1"/>
  <c r="N15" i="10" s="1"/>
  <c r="K16" i="10"/>
  <c r="L16" i="10" s="1"/>
  <c r="N16" i="10" s="1"/>
  <c r="K17" i="10"/>
  <c r="M17" i="10" s="1"/>
  <c r="L17" i="10"/>
  <c r="N17" i="10" s="1"/>
  <c r="K18" i="10"/>
  <c r="L18" i="10" s="1"/>
  <c r="N18" i="10" s="1"/>
  <c r="K19" i="10"/>
  <c r="L19" i="10" s="1"/>
  <c r="N19" i="10" s="1"/>
  <c r="K20" i="10"/>
  <c r="L20" i="10" s="1"/>
  <c r="N20" i="10" s="1"/>
  <c r="K21" i="10"/>
  <c r="K22" i="10"/>
  <c r="L22" i="10" s="1"/>
  <c r="N22" i="10" s="1"/>
  <c r="K23" i="10"/>
  <c r="L23" i="10" s="1"/>
  <c r="N23" i="10" s="1"/>
  <c r="K24" i="10"/>
  <c r="M24" i="10" s="1"/>
  <c r="K25" i="10"/>
  <c r="L25" i="10"/>
  <c r="N25" i="10" s="1"/>
  <c r="K26" i="10"/>
  <c r="L26" i="10" s="1"/>
  <c r="N26" i="10" s="1"/>
  <c r="K27" i="10"/>
  <c r="L27" i="10" s="1"/>
  <c r="N27" i="10" s="1"/>
  <c r="K28" i="10"/>
  <c r="K29" i="10"/>
  <c r="M29" i="10" s="1"/>
  <c r="K30" i="10"/>
  <c r="L30" i="10" s="1"/>
  <c r="N30" i="10" s="1"/>
  <c r="K31" i="10"/>
  <c r="L31" i="10" s="1"/>
  <c r="N31" i="10" s="1"/>
  <c r="K32" i="10"/>
  <c r="L32" i="10" s="1"/>
  <c r="N32" i="10" s="1"/>
  <c r="K33" i="10"/>
  <c r="M33" i="10" s="1"/>
  <c r="L33" i="10"/>
  <c r="N33" i="10" s="1"/>
  <c r="K34" i="10"/>
  <c r="K35" i="10"/>
  <c r="L35" i="10" s="1"/>
  <c r="N35" i="10" s="1"/>
  <c r="K36" i="10"/>
  <c r="L36" i="10" s="1"/>
  <c r="N36" i="10" s="1"/>
  <c r="K37" i="10"/>
  <c r="L37" i="10"/>
  <c r="N37" i="10" s="1"/>
  <c r="K38" i="10"/>
  <c r="L38" i="10" s="1"/>
  <c r="N38" i="10" s="1"/>
  <c r="K39" i="10"/>
  <c r="L39" i="10" s="1"/>
  <c r="N39" i="10" s="1"/>
  <c r="K40" i="10"/>
  <c r="K41" i="10"/>
  <c r="L41" i="10"/>
  <c r="N41" i="10"/>
  <c r="K42" i="10"/>
  <c r="L42" i="10" s="1"/>
  <c r="N42" i="10" s="1"/>
  <c r="K43" i="10"/>
  <c r="L43" i="10" s="1"/>
  <c r="N43" i="10" s="1"/>
  <c r="K44" i="10"/>
  <c r="L44" i="10"/>
  <c r="N44" i="10" s="1"/>
  <c r="K45" i="10"/>
  <c r="M45" i="10" s="1"/>
  <c r="K46" i="10"/>
  <c r="L46" i="10" s="1"/>
  <c r="N46" i="10" s="1"/>
  <c r="K47" i="10"/>
  <c r="L47" i="10" s="1"/>
  <c r="N47" i="10" s="1"/>
  <c r="K48" i="10"/>
  <c r="K49" i="10"/>
  <c r="M49" i="10" s="1"/>
  <c r="K50" i="10"/>
  <c r="L50" i="10" s="1"/>
  <c r="N50" i="10" s="1"/>
  <c r="K51" i="10"/>
  <c r="L51" i="10" s="1"/>
  <c r="N51" i="10" s="1"/>
  <c r="K52" i="10"/>
  <c r="L52" i="10" s="1"/>
  <c r="N52" i="10" s="1"/>
  <c r="K53" i="10"/>
  <c r="L53" i="10"/>
  <c r="N53" i="10"/>
  <c r="K54" i="10"/>
  <c r="L54" i="10" s="1"/>
  <c r="N54" i="10" s="1"/>
  <c r="K55" i="10"/>
  <c r="L55" i="10" s="1"/>
  <c r="N55" i="10" s="1"/>
  <c r="K56" i="10"/>
  <c r="M56" i="10" s="1"/>
  <c r="L56" i="10"/>
  <c r="N56" i="10" s="1"/>
  <c r="K57" i="10"/>
  <c r="L57" i="10" s="1"/>
  <c r="N57" i="10" s="1"/>
  <c r="K58" i="10"/>
  <c r="K59" i="10"/>
  <c r="L59" i="10" s="1"/>
  <c r="N59" i="10" s="1"/>
  <c r="K60" i="10"/>
  <c r="L60" i="10"/>
  <c r="N60" i="10" s="1"/>
  <c r="K61" i="10"/>
  <c r="M61" i="10" s="1"/>
  <c r="K62" i="10"/>
  <c r="L62" i="10" s="1"/>
  <c r="N62" i="10" s="1"/>
  <c r="K63" i="10"/>
  <c r="L63" i="10" s="1"/>
  <c r="N63" i="10" s="1"/>
  <c r="K64" i="10"/>
  <c r="L64" i="10" s="1"/>
  <c r="N64" i="10" s="1"/>
  <c r="K65" i="10"/>
  <c r="K66" i="10"/>
  <c r="L66" i="10" s="1"/>
  <c r="N66" i="10" s="1"/>
  <c r="K67" i="10"/>
  <c r="L67" i="10" s="1"/>
  <c r="N67" i="10" s="1"/>
  <c r="K68" i="10"/>
  <c r="K69" i="10"/>
  <c r="L69" i="10" s="1"/>
  <c r="N69" i="10" s="1"/>
  <c r="K70" i="10"/>
  <c r="K71" i="10"/>
  <c r="L71" i="10" s="1"/>
  <c r="N71" i="10" s="1"/>
  <c r="K72" i="10"/>
  <c r="M72" i="10" s="1"/>
  <c r="L72" i="10"/>
  <c r="N72" i="10" s="1"/>
  <c r="K73" i="10"/>
  <c r="L73" i="10" s="1"/>
  <c r="N73" i="10" s="1"/>
  <c r="K74" i="10"/>
  <c r="L74" i="10" s="1"/>
  <c r="N74" i="10" s="1"/>
  <c r="K75" i="10"/>
  <c r="L75" i="10" s="1"/>
  <c r="N75" i="10" s="1"/>
  <c r="K76" i="10"/>
  <c r="L76" i="10" s="1"/>
  <c r="N76" i="10" s="1"/>
  <c r="K77" i="10"/>
  <c r="M77" i="10" s="1"/>
  <c r="K78" i="10"/>
  <c r="K79" i="10"/>
  <c r="K80" i="10"/>
  <c r="L80" i="10" s="1"/>
  <c r="N80" i="10" s="1"/>
  <c r="K81" i="10"/>
  <c r="M81" i="10" s="1"/>
  <c r="L81" i="10"/>
  <c r="N81" i="10" s="1"/>
  <c r="K82" i="10"/>
  <c r="L82" i="10" s="1"/>
  <c r="N82" i="10" s="1"/>
  <c r="L83" i="10"/>
  <c r="N83" i="10" s="1"/>
  <c r="K84" i="10"/>
  <c r="L84" i="10" s="1"/>
  <c r="N84" i="10" s="1"/>
  <c r="K85" i="10"/>
  <c r="L85" i="10" s="1"/>
  <c r="N85" i="10" s="1"/>
  <c r="K86" i="10"/>
  <c r="L86" i="10" s="1"/>
  <c r="N86" i="10" s="1"/>
  <c r="M8" i="10"/>
  <c r="M9" i="10"/>
  <c r="M10" i="10"/>
  <c r="M12" i="10"/>
  <c r="M16" i="10"/>
  <c r="M18" i="10"/>
  <c r="M22" i="10"/>
  <c r="M25" i="10"/>
  <c r="M26" i="10"/>
  <c r="M30" i="10"/>
  <c r="M32" i="10"/>
  <c r="M36" i="10"/>
  <c r="M37" i="10"/>
  <c r="M38" i="10"/>
  <c r="M41" i="10"/>
  <c r="M42" i="10"/>
  <c r="M44" i="10"/>
  <c r="M46" i="10"/>
  <c r="M50" i="10"/>
  <c r="M52" i="10"/>
  <c r="M53" i="10"/>
  <c r="M54" i="10"/>
  <c r="M57" i="10"/>
  <c r="M60" i="10"/>
  <c r="M62" i="10"/>
  <c r="M64" i="10"/>
  <c r="M66" i="10"/>
  <c r="M69" i="10"/>
  <c r="M73" i="10"/>
  <c r="M76" i="10"/>
  <c r="M80" i="10"/>
  <c r="M82" i="10"/>
  <c r="M83" i="10"/>
  <c r="M84" i="10"/>
  <c r="J32" i="3"/>
  <c r="L32" i="3" s="1"/>
  <c r="A5" i="3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6" i="3"/>
  <c r="J5" i="3"/>
  <c r="J4" i="3"/>
  <c r="J27" i="2"/>
  <c r="J32" i="2"/>
  <c r="J33" i="2"/>
  <c r="L33" i="2"/>
  <c r="J39" i="2"/>
  <c r="L39" i="2"/>
  <c r="J40" i="2"/>
  <c r="L40" i="2"/>
  <c r="J41" i="2"/>
  <c r="L41" i="2"/>
  <c r="J45" i="2"/>
  <c r="L45" i="2"/>
  <c r="J46" i="2"/>
  <c r="L46" i="2"/>
  <c r="J47" i="2"/>
  <c r="L47" i="2"/>
  <c r="O49" i="2"/>
  <c r="J49" i="2" s="1"/>
  <c r="O52" i="2"/>
  <c r="J52" i="2" s="1"/>
  <c r="O56" i="2"/>
  <c r="J56" i="2" s="1"/>
  <c r="O57" i="2"/>
  <c r="P57" i="2" s="1"/>
  <c r="L57" i="2" s="1"/>
  <c r="O58" i="2"/>
  <c r="Q58" i="2" s="1"/>
  <c r="J60" i="2"/>
  <c r="L60" i="2"/>
  <c r="Q39" i="2"/>
  <c r="R39" i="2"/>
  <c r="Q40" i="2"/>
  <c r="R40" i="2"/>
  <c r="Q41" i="2"/>
  <c r="R41" i="2"/>
  <c r="Q45" i="2"/>
  <c r="R45" i="2"/>
  <c r="Q46" i="2"/>
  <c r="R46" i="2"/>
  <c r="Q47" i="2"/>
  <c r="R47" i="2"/>
  <c r="Q60" i="2"/>
  <c r="R60" i="2"/>
  <c r="Q27" i="2"/>
  <c r="Q93" i="2" s="1"/>
  <c r="R27" i="2"/>
  <c r="R93" i="2" s="1"/>
  <c r="Q32" i="2"/>
  <c r="R32" i="2"/>
  <c r="Q33" i="2"/>
  <c r="R33" i="2"/>
  <c r="I39" i="2"/>
  <c r="I40" i="2"/>
  <c r="I41" i="2"/>
  <c r="I45" i="2"/>
  <c r="I46" i="2"/>
  <c r="I47" i="2"/>
  <c r="I52" i="2"/>
  <c r="I56" i="2"/>
  <c r="I57" i="2"/>
  <c r="I58" i="2"/>
  <c r="I33" i="2"/>
  <c r="K85" i="4"/>
  <c r="K84" i="4"/>
  <c r="L84" i="4" s="1"/>
  <c r="N84" i="4" s="1"/>
  <c r="K82" i="4"/>
  <c r="K81" i="4"/>
  <c r="K80" i="4"/>
  <c r="K79" i="4"/>
  <c r="L79" i="4" s="1"/>
  <c r="N79" i="4" s="1"/>
  <c r="K78" i="4"/>
  <c r="K77" i="4"/>
  <c r="K76" i="4"/>
  <c r="K75" i="4"/>
  <c r="L75" i="4" s="1"/>
  <c r="N75" i="4" s="1"/>
  <c r="K74" i="4"/>
  <c r="K73" i="4"/>
  <c r="K72" i="4"/>
  <c r="K71" i="4"/>
  <c r="L71" i="4" s="1"/>
  <c r="N71" i="4" s="1"/>
  <c r="K70" i="4"/>
  <c r="K69" i="4"/>
  <c r="K68" i="4"/>
  <c r="K67" i="4"/>
  <c r="L67" i="4" s="1"/>
  <c r="N67" i="4" s="1"/>
  <c r="K66" i="4"/>
  <c r="K65" i="4"/>
  <c r="K64" i="4"/>
  <c r="K63" i="4"/>
  <c r="L63" i="4" s="1"/>
  <c r="N63" i="4" s="1"/>
  <c r="K62" i="4"/>
  <c r="K61" i="4"/>
  <c r="K60" i="4"/>
  <c r="K59" i="4"/>
  <c r="L59" i="4" s="1"/>
  <c r="N59" i="4" s="1"/>
  <c r="K58" i="4"/>
  <c r="K57" i="4"/>
  <c r="K56" i="4"/>
  <c r="K55" i="4"/>
  <c r="L55" i="4" s="1"/>
  <c r="N55" i="4" s="1"/>
  <c r="K54" i="4"/>
  <c r="K53" i="4"/>
  <c r="K52" i="4"/>
  <c r="K51" i="4"/>
  <c r="L51" i="4" s="1"/>
  <c r="N51" i="4" s="1"/>
  <c r="K50" i="4"/>
  <c r="K49" i="4"/>
  <c r="K48" i="4"/>
  <c r="K47" i="4"/>
  <c r="L47" i="4" s="1"/>
  <c r="N47" i="4" s="1"/>
  <c r="K46" i="4"/>
  <c r="K45" i="4"/>
  <c r="K44" i="4"/>
  <c r="K43" i="4"/>
  <c r="L43" i="4" s="1"/>
  <c r="N43" i="4" s="1"/>
  <c r="K42" i="4"/>
  <c r="K41" i="4"/>
  <c r="K40" i="4"/>
  <c r="K39" i="4"/>
  <c r="L39" i="4" s="1"/>
  <c r="N39" i="4" s="1"/>
  <c r="K38" i="4"/>
  <c r="K37" i="4"/>
  <c r="K36" i="4"/>
  <c r="K35" i="4"/>
  <c r="L35" i="4" s="1"/>
  <c r="N35" i="4" s="1"/>
  <c r="K34" i="4"/>
  <c r="K33" i="4"/>
  <c r="K32" i="4"/>
  <c r="K31" i="4"/>
  <c r="L31" i="4" s="1"/>
  <c r="N31" i="4" s="1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G4" i="20"/>
  <c r="G5" i="20"/>
  <c r="H5" i="20" s="1"/>
  <c r="K5" i="20" s="1"/>
  <c r="G6" i="20"/>
  <c r="H6" i="20" s="1"/>
  <c r="K6" i="20" s="1"/>
  <c r="I6" i="20"/>
  <c r="G7" i="20"/>
  <c r="H7" i="20"/>
  <c r="K7" i="20"/>
  <c r="I7" i="20"/>
  <c r="G8" i="20"/>
  <c r="I8" i="20" s="1"/>
  <c r="H8" i="20"/>
  <c r="K8" i="20" s="1"/>
  <c r="J8" i="20" s="1"/>
  <c r="G9" i="20"/>
  <c r="H9" i="20" s="1"/>
  <c r="K9" i="20" s="1"/>
  <c r="G10" i="20"/>
  <c r="G11" i="20"/>
  <c r="H11" i="20" s="1"/>
  <c r="K11" i="20" s="1"/>
  <c r="I11" i="20"/>
  <c r="G12" i="20"/>
  <c r="G13" i="20"/>
  <c r="H13" i="20" s="1"/>
  <c r="K13" i="20" s="1"/>
  <c r="G14" i="20"/>
  <c r="G15" i="20"/>
  <c r="H15" i="20" s="1"/>
  <c r="K15" i="20" s="1"/>
  <c r="I15" i="20"/>
  <c r="G16" i="20"/>
  <c r="G17" i="20"/>
  <c r="H17" i="20" s="1"/>
  <c r="K17" i="20" s="1"/>
  <c r="G18" i="20"/>
  <c r="G19" i="20"/>
  <c r="H19" i="20" s="1"/>
  <c r="K19" i="20" s="1"/>
  <c r="I19" i="20"/>
  <c r="G20" i="20"/>
  <c r="G21" i="20"/>
  <c r="H21" i="20" s="1"/>
  <c r="K21" i="20" s="1"/>
  <c r="G22" i="20"/>
  <c r="G23" i="20"/>
  <c r="G24" i="20"/>
  <c r="G25" i="20"/>
  <c r="H25" i="20" s="1"/>
  <c r="K25" i="20" s="1"/>
  <c r="G26" i="20"/>
  <c r="G27" i="20"/>
  <c r="H27" i="20" s="1"/>
  <c r="K27" i="20" s="1"/>
  <c r="I27" i="20"/>
  <c r="G28" i="20"/>
  <c r="G29" i="20"/>
  <c r="H29" i="20" s="1"/>
  <c r="K29" i="20" s="1"/>
  <c r="G30" i="20"/>
  <c r="G31" i="20"/>
  <c r="H31" i="20" s="1"/>
  <c r="K31" i="20" s="1"/>
  <c r="I31" i="20"/>
  <c r="G32" i="20"/>
  <c r="G33" i="20"/>
  <c r="H33" i="20" s="1"/>
  <c r="K33" i="20" s="1"/>
  <c r="G34" i="20"/>
  <c r="G35" i="20"/>
  <c r="H35" i="20" s="1"/>
  <c r="K35" i="20" s="1"/>
  <c r="I35" i="20"/>
  <c r="G36" i="20"/>
  <c r="G37" i="20"/>
  <c r="H37" i="20" s="1"/>
  <c r="K37" i="20" s="1"/>
  <c r="G38" i="20"/>
  <c r="G39" i="20"/>
  <c r="G40" i="20"/>
  <c r="G41" i="20"/>
  <c r="H41" i="20" s="1"/>
  <c r="K41" i="20" s="1"/>
  <c r="G42" i="20"/>
  <c r="G43" i="20"/>
  <c r="H43" i="20" s="1"/>
  <c r="K43" i="20"/>
  <c r="I43" i="20"/>
  <c r="G44" i="20"/>
  <c r="G45" i="20"/>
  <c r="G46" i="20"/>
  <c r="G47" i="20"/>
  <c r="H47" i="20" s="1"/>
  <c r="K47" i="20" s="1"/>
  <c r="G48" i="20"/>
  <c r="I48" i="20" s="1"/>
  <c r="H48" i="20"/>
  <c r="K48" i="20" s="1"/>
  <c r="G49" i="20"/>
  <c r="I49" i="20" s="1"/>
  <c r="G50" i="20"/>
  <c r="H50" i="20" s="1"/>
  <c r="K50" i="20" s="1"/>
  <c r="I50" i="20"/>
  <c r="G51" i="20"/>
  <c r="G52" i="20"/>
  <c r="I52" i="20" s="1"/>
  <c r="H52" i="20"/>
  <c r="K52" i="20" s="1"/>
  <c r="J52" i="20" s="1"/>
  <c r="G53" i="20"/>
  <c r="I53" i="20" s="1"/>
  <c r="G54" i="20"/>
  <c r="H54" i="20" s="1"/>
  <c r="K54" i="20" s="1"/>
  <c r="G55" i="20"/>
  <c r="G56" i="20"/>
  <c r="I56" i="20" s="1"/>
  <c r="G57" i="20"/>
  <c r="I57" i="20" s="1"/>
  <c r="G58" i="20"/>
  <c r="H58" i="20" s="1"/>
  <c r="K58" i="20" s="1"/>
  <c r="G59" i="20"/>
  <c r="H59" i="20" s="1"/>
  <c r="K59" i="20" s="1"/>
  <c r="I59" i="20"/>
  <c r="G60" i="20"/>
  <c r="G61" i="20"/>
  <c r="G62" i="20"/>
  <c r="H62" i="20" s="1"/>
  <c r="K62" i="20" s="1"/>
  <c r="G63" i="20"/>
  <c r="H63" i="20" s="1"/>
  <c r="K63" i="20" s="1"/>
  <c r="I63" i="20"/>
  <c r="G64" i="20"/>
  <c r="I64" i="20" s="1"/>
  <c r="H64" i="20"/>
  <c r="K64" i="20" s="1"/>
  <c r="J64" i="20" s="1"/>
  <c r="G65" i="20"/>
  <c r="I65" i="20" s="1"/>
  <c r="G66" i="20"/>
  <c r="H66" i="20" s="1"/>
  <c r="K66" i="20" s="1"/>
  <c r="G67" i="20"/>
  <c r="H67" i="20" s="1"/>
  <c r="K67" i="20"/>
  <c r="G68" i="20"/>
  <c r="H68" i="20" s="1"/>
  <c r="K68" i="20"/>
  <c r="I68" i="20"/>
  <c r="G69" i="20"/>
  <c r="G70" i="20"/>
  <c r="I70" i="20" s="1"/>
  <c r="H70" i="20"/>
  <c r="K70" i="20" s="1"/>
  <c r="J70" i="20" s="1"/>
  <c r="G71" i="20"/>
  <c r="H71" i="20" s="1"/>
  <c r="K71" i="20" s="1"/>
  <c r="G72" i="20"/>
  <c r="H72" i="20"/>
  <c r="K72" i="20" s="1"/>
  <c r="I72" i="20"/>
  <c r="G73" i="20"/>
  <c r="G74" i="20"/>
  <c r="H74" i="20" s="1"/>
  <c r="K74" i="20" s="1"/>
  <c r="I74" i="20"/>
  <c r="G75" i="20"/>
  <c r="G76" i="20"/>
  <c r="I76" i="20" s="1"/>
  <c r="H76" i="20"/>
  <c r="K76" i="20" s="1"/>
  <c r="J76" i="20" s="1"/>
  <c r="G77" i="20"/>
  <c r="I77" i="20" s="1"/>
  <c r="H77" i="20"/>
  <c r="K77" i="20" s="1"/>
  <c r="J77" i="20" s="1"/>
  <c r="G78" i="20"/>
  <c r="H78" i="20"/>
  <c r="K78" i="20" s="1"/>
  <c r="I78" i="20"/>
  <c r="G79" i="20"/>
  <c r="H79" i="20" s="1"/>
  <c r="K79" i="20" s="1"/>
  <c r="G80" i="20"/>
  <c r="H80" i="20"/>
  <c r="K80" i="20" s="1"/>
  <c r="I80" i="20"/>
  <c r="H81" i="20"/>
  <c r="K81" i="20" s="1"/>
  <c r="I81" i="20"/>
  <c r="G82" i="20"/>
  <c r="I82" i="20" s="1"/>
  <c r="G83" i="20"/>
  <c r="H83" i="20" s="1"/>
  <c r="K83" i="20" s="1"/>
  <c r="G84" i="20"/>
  <c r="H84" i="20" s="1"/>
  <c r="K84" i="20" s="1"/>
  <c r="I84" i="20"/>
  <c r="B5" i="20"/>
  <c r="B6" i="20" s="1"/>
  <c r="B7" i="20" s="1"/>
  <c r="B8" i="20" s="1"/>
  <c r="B9" i="20" s="1"/>
  <c r="B10" i="20" s="1"/>
  <c r="B11" i="20" s="1"/>
  <c r="B12" i="20" s="1"/>
  <c r="B13" i="20" s="1"/>
  <c r="B14" i="20" s="1"/>
  <c r="B15" i="20" s="1"/>
  <c r="B16" i="20" s="1"/>
  <c r="B17" i="20" s="1"/>
  <c r="B18" i="20" s="1"/>
  <c r="B19" i="20" s="1"/>
  <c r="B20" i="20" s="1"/>
  <c r="B21" i="20" s="1"/>
  <c r="B22" i="20" s="1"/>
  <c r="B23" i="20" s="1"/>
  <c r="B24" i="20" s="1"/>
  <c r="B25" i="20" s="1"/>
  <c r="B26" i="20" s="1"/>
  <c r="B27" i="20" s="1"/>
  <c r="B28" i="20" s="1"/>
  <c r="B29" i="20" s="1"/>
  <c r="B30" i="20" s="1"/>
  <c r="B31" i="20" s="1"/>
  <c r="B32" i="20" s="1"/>
  <c r="B33" i="20" s="1"/>
  <c r="B34" i="20" s="1"/>
  <c r="B35" i="20" s="1"/>
  <c r="B36" i="20" s="1"/>
  <c r="B37" i="20" s="1"/>
  <c r="B38" i="20" s="1"/>
  <c r="B39" i="20" s="1"/>
  <c r="B40" i="20" s="1"/>
  <c r="B41" i="20" s="1"/>
  <c r="B42" i="20" s="1"/>
  <c r="B43" i="20" s="1"/>
  <c r="B44" i="20" s="1"/>
  <c r="B45" i="20" s="1"/>
  <c r="B46" i="20" s="1"/>
  <c r="B47" i="20" s="1"/>
  <c r="B48" i="20" s="1"/>
  <c r="B49" i="20" s="1"/>
  <c r="B50" i="20" s="1"/>
  <c r="B51" i="20" s="1"/>
  <c r="B52" i="20" s="1"/>
  <c r="B53" i="20" s="1"/>
  <c r="B54" i="20" s="1"/>
  <c r="B55" i="20" s="1"/>
  <c r="B56" i="20" s="1"/>
  <c r="B57" i="20" s="1"/>
  <c r="B58" i="20" s="1"/>
  <c r="B59" i="20" s="1"/>
  <c r="B60" i="20" s="1"/>
  <c r="B61" i="20" s="1"/>
  <c r="B62" i="20" s="1"/>
  <c r="B63" i="20" s="1"/>
  <c r="B64" i="20" s="1"/>
  <c r="B65" i="20" s="1"/>
  <c r="B66" i="20" s="1"/>
  <c r="B67" i="20" s="1"/>
  <c r="B68" i="20" s="1"/>
  <c r="B69" i="20" s="1"/>
  <c r="B70" i="20" s="1"/>
  <c r="B71" i="20" s="1"/>
  <c r="B72" i="20" s="1"/>
  <c r="B73" i="20" s="1"/>
  <c r="B74" i="20" s="1"/>
  <c r="B75" i="20" s="1"/>
  <c r="B76" i="20" s="1"/>
  <c r="B77" i="20" s="1"/>
  <c r="B78" i="20" s="1"/>
  <c r="B79" i="20" s="1"/>
  <c r="B80" i="20" s="1"/>
  <c r="B81" i="20" s="1"/>
  <c r="B82" i="20" s="1"/>
  <c r="B83" i="20" s="1"/>
  <c r="B84" i="20" s="1"/>
  <c r="G4" i="18"/>
  <c r="L8" i="4"/>
  <c r="N8" i="4" s="1"/>
  <c r="L9" i="4"/>
  <c r="N9" i="4" s="1"/>
  <c r="L10" i="4"/>
  <c r="N10" i="4" s="1"/>
  <c r="L12" i="4"/>
  <c r="N12" i="4"/>
  <c r="L13" i="4"/>
  <c r="N13" i="4" s="1"/>
  <c r="L14" i="4"/>
  <c r="N14" i="4" s="1"/>
  <c r="L16" i="4"/>
  <c r="N16" i="4" s="1"/>
  <c r="L17" i="4"/>
  <c r="N17" i="4" s="1"/>
  <c r="L18" i="4"/>
  <c r="N18" i="4" s="1"/>
  <c r="L20" i="4"/>
  <c r="N20" i="4" s="1"/>
  <c r="L21" i="4"/>
  <c r="N21" i="4"/>
  <c r="L22" i="4"/>
  <c r="N22" i="4" s="1"/>
  <c r="L24" i="4"/>
  <c r="N24" i="4"/>
  <c r="L25" i="4"/>
  <c r="N25" i="4"/>
  <c r="L26" i="4"/>
  <c r="N26" i="4"/>
  <c r="L28" i="4"/>
  <c r="N28" i="4" s="1"/>
  <c r="L29" i="4"/>
  <c r="N29" i="4"/>
  <c r="L30" i="4"/>
  <c r="N30" i="4" s="1"/>
  <c r="L32" i="4"/>
  <c r="N32" i="4" s="1"/>
  <c r="L33" i="4"/>
  <c r="N33" i="4" s="1"/>
  <c r="L34" i="4"/>
  <c r="N34" i="4" s="1"/>
  <c r="L36" i="4"/>
  <c r="N36" i="4" s="1"/>
  <c r="L37" i="4"/>
  <c r="N37" i="4"/>
  <c r="L38" i="4"/>
  <c r="N38" i="4" s="1"/>
  <c r="L40" i="4"/>
  <c r="N40" i="4" s="1"/>
  <c r="L41" i="4"/>
  <c r="N41" i="4" s="1"/>
  <c r="L42" i="4"/>
  <c r="N42" i="4" s="1"/>
  <c r="L44" i="4"/>
  <c r="N44" i="4" s="1"/>
  <c r="L45" i="4"/>
  <c r="N45" i="4"/>
  <c r="L46" i="4"/>
  <c r="N46" i="4" s="1"/>
  <c r="L48" i="4"/>
  <c r="N48" i="4" s="1"/>
  <c r="L49" i="4"/>
  <c r="N49" i="4" s="1"/>
  <c r="L50" i="4"/>
  <c r="N50" i="4" s="1"/>
  <c r="L52" i="4"/>
  <c r="N52" i="4" s="1"/>
  <c r="L53" i="4"/>
  <c r="N53" i="4"/>
  <c r="L54" i="4"/>
  <c r="N54" i="4" s="1"/>
  <c r="L56" i="4"/>
  <c r="N56" i="4" s="1"/>
  <c r="L57" i="4"/>
  <c r="N57" i="4" s="1"/>
  <c r="L58" i="4"/>
  <c r="N58" i="4" s="1"/>
  <c r="L60" i="4"/>
  <c r="N60" i="4" s="1"/>
  <c r="L61" i="4"/>
  <c r="N61" i="4"/>
  <c r="L62" i="4"/>
  <c r="N62" i="4" s="1"/>
  <c r="L64" i="4"/>
  <c r="N64" i="4" s="1"/>
  <c r="L65" i="4"/>
  <c r="N65" i="4" s="1"/>
  <c r="L66" i="4"/>
  <c r="N66" i="4" s="1"/>
  <c r="L68" i="4"/>
  <c r="N68" i="4" s="1"/>
  <c r="L69" i="4"/>
  <c r="N69" i="4"/>
  <c r="L70" i="4"/>
  <c r="N70" i="4" s="1"/>
  <c r="L72" i="4"/>
  <c r="N72" i="4" s="1"/>
  <c r="L73" i="4"/>
  <c r="N73" i="4" s="1"/>
  <c r="L74" i="4"/>
  <c r="N74" i="4" s="1"/>
  <c r="L76" i="4"/>
  <c r="N76" i="4" s="1"/>
  <c r="L77" i="4"/>
  <c r="N77" i="4"/>
  <c r="L78" i="4"/>
  <c r="N78" i="4" s="1"/>
  <c r="L80" i="4"/>
  <c r="N80" i="4" s="1"/>
  <c r="L81" i="4"/>
  <c r="N81" i="4" s="1"/>
  <c r="L82" i="4"/>
  <c r="N82" i="4" s="1"/>
  <c r="L83" i="4"/>
  <c r="N83" i="4"/>
  <c r="L85" i="4"/>
  <c r="N85" i="4"/>
  <c r="K5" i="4"/>
  <c r="L5" i="4" s="1"/>
  <c r="N5" i="4" s="1"/>
  <c r="G4" i="19"/>
  <c r="I4" i="19" s="1"/>
  <c r="J4" i="19"/>
  <c r="H4" i="19"/>
  <c r="G5" i="19"/>
  <c r="I5" i="19" s="1"/>
  <c r="J5" i="19" s="1"/>
  <c r="H5" i="19"/>
  <c r="G6" i="19"/>
  <c r="I6" i="19" s="1"/>
  <c r="J6" i="19" s="1"/>
  <c r="H6" i="19"/>
  <c r="G7" i="19"/>
  <c r="I7" i="19"/>
  <c r="J7" i="19" s="1"/>
  <c r="H7" i="19"/>
  <c r="K7" i="19" s="1"/>
  <c r="G8" i="19"/>
  <c r="I8" i="19" s="1"/>
  <c r="H8" i="19"/>
  <c r="G9" i="19"/>
  <c r="I9" i="19" s="1"/>
  <c r="H9" i="19"/>
  <c r="F9" i="19" s="1"/>
  <c r="G10" i="19"/>
  <c r="I10" i="19" s="1"/>
  <c r="J10" i="19" s="1"/>
  <c r="H10" i="19"/>
  <c r="G11" i="19"/>
  <c r="I11" i="19"/>
  <c r="J11" i="19" s="1"/>
  <c r="H11" i="19"/>
  <c r="G12" i="19"/>
  <c r="I12" i="19" s="1"/>
  <c r="J12" i="19" s="1"/>
  <c r="L12" i="19" s="1"/>
  <c r="G13" i="19"/>
  <c r="I13" i="19" s="1"/>
  <c r="K13" i="19" s="1"/>
  <c r="J13" i="19"/>
  <c r="L13" i="19" s="1"/>
  <c r="H13" i="19"/>
  <c r="Q14" i="19"/>
  <c r="G14" i="19"/>
  <c r="I14" i="19" s="1"/>
  <c r="J14" i="19" s="1"/>
  <c r="H14" i="19"/>
  <c r="G15" i="19"/>
  <c r="I15" i="19" s="1"/>
  <c r="H15" i="19"/>
  <c r="Q16" i="19"/>
  <c r="G16" i="19" s="1"/>
  <c r="I16" i="19" s="1"/>
  <c r="J16" i="19" s="1"/>
  <c r="H16" i="19"/>
  <c r="F16" i="19" s="1"/>
  <c r="G17" i="19"/>
  <c r="I17" i="19" s="1"/>
  <c r="J17" i="19" s="1"/>
  <c r="H17" i="19"/>
  <c r="G18" i="19"/>
  <c r="I18" i="19" s="1"/>
  <c r="J18" i="19" s="1"/>
  <c r="H18" i="19"/>
  <c r="F18" i="19" s="1"/>
  <c r="Q19" i="19"/>
  <c r="G19" i="19" s="1"/>
  <c r="I19" i="19" s="1"/>
  <c r="H19" i="19"/>
  <c r="G20" i="19"/>
  <c r="I20" i="19" s="1"/>
  <c r="H20" i="19"/>
  <c r="F20" i="19" s="1"/>
  <c r="G21" i="19"/>
  <c r="I21" i="19" s="1"/>
  <c r="H21" i="19"/>
  <c r="G22" i="19"/>
  <c r="I22" i="19" s="1"/>
  <c r="J22" i="19" s="1"/>
  <c r="H22" i="19"/>
  <c r="G23" i="19"/>
  <c r="I23" i="19"/>
  <c r="J23" i="19" s="1"/>
  <c r="L23" i="19" s="1"/>
  <c r="G24" i="19"/>
  <c r="I24" i="19" s="1"/>
  <c r="J24" i="19" s="1"/>
  <c r="H24" i="19"/>
  <c r="F24" i="19" s="1"/>
  <c r="Q25" i="19"/>
  <c r="G25" i="19" s="1"/>
  <c r="I25" i="19" s="1"/>
  <c r="H25" i="19"/>
  <c r="Q26" i="19"/>
  <c r="G26" i="19" s="1"/>
  <c r="I26" i="19" s="1"/>
  <c r="H26" i="19"/>
  <c r="F26" i="19" s="1"/>
  <c r="G27" i="19"/>
  <c r="I27" i="19" s="1"/>
  <c r="J27" i="19" s="1"/>
  <c r="H27" i="19"/>
  <c r="G28" i="19"/>
  <c r="I28" i="19" s="1"/>
  <c r="J28" i="19" s="1"/>
  <c r="H28" i="19"/>
  <c r="F28" i="19" s="1"/>
  <c r="Q29" i="19"/>
  <c r="G29" i="19" s="1"/>
  <c r="I29" i="19" s="1"/>
  <c r="H29" i="19"/>
  <c r="F29" i="19" s="1"/>
  <c r="G30" i="19"/>
  <c r="I30" i="19" s="1"/>
  <c r="J30" i="19" s="1"/>
  <c r="H30" i="19"/>
  <c r="G31" i="19"/>
  <c r="I31" i="19" s="1"/>
  <c r="G32" i="19"/>
  <c r="I32" i="19"/>
  <c r="J32" i="19" s="1"/>
  <c r="L32" i="19" s="1"/>
  <c r="G33" i="19"/>
  <c r="I33" i="19" s="1"/>
  <c r="G34" i="19"/>
  <c r="I34" i="19" s="1"/>
  <c r="Q35" i="19"/>
  <c r="G35" i="19"/>
  <c r="I35" i="19" s="1"/>
  <c r="J35" i="19" s="1"/>
  <c r="L35" i="19" s="1"/>
  <c r="H35" i="19"/>
  <c r="G36" i="19"/>
  <c r="I36" i="19"/>
  <c r="J36" i="19" s="1"/>
  <c r="L36" i="19"/>
  <c r="G37" i="19"/>
  <c r="I37" i="19" s="1"/>
  <c r="G38" i="19"/>
  <c r="I38" i="19"/>
  <c r="J38" i="19" s="1"/>
  <c r="L38" i="19" s="1"/>
  <c r="G39" i="19"/>
  <c r="I39" i="19" s="1"/>
  <c r="G40" i="19"/>
  <c r="I40" i="19" s="1"/>
  <c r="G41" i="19"/>
  <c r="I41" i="19" s="1"/>
  <c r="G42" i="19"/>
  <c r="I42" i="19" s="1"/>
  <c r="G43" i="19"/>
  <c r="I43" i="19" s="1"/>
  <c r="G44" i="19"/>
  <c r="I44" i="19" s="1"/>
  <c r="G45" i="19"/>
  <c r="I45" i="19" s="1"/>
  <c r="G46" i="19"/>
  <c r="I46" i="19" s="1"/>
  <c r="G47" i="19"/>
  <c r="I47" i="19" s="1"/>
  <c r="G48" i="19"/>
  <c r="I48" i="19" s="1"/>
  <c r="G49" i="19"/>
  <c r="I49" i="19" s="1"/>
  <c r="G50" i="19"/>
  <c r="I50" i="19" s="1"/>
  <c r="H50" i="19"/>
  <c r="Q51" i="19"/>
  <c r="G51" i="19" s="1"/>
  <c r="I51" i="19" s="1"/>
  <c r="H51" i="19"/>
  <c r="F51" i="19" s="1"/>
  <c r="Q52" i="19"/>
  <c r="G52" i="19" s="1"/>
  <c r="I52" i="19" s="1"/>
  <c r="H52" i="19"/>
  <c r="Q53" i="19"/>
  <c r="G53" i="19"/>
  <c r="I53" i="19" s="1"/>
  <c r="H53" i="19"/>
  <c r="G54" i="19"/>
  <c r="I54" i="19"/>
  <c r="J54" i="19" s="1"/>
  <c r="L54" i="19" s="1"/>
  <c r="G55" i="19"/>
  <c r="I55" i="19" s="1"/>
  <c r="J55" i="19" s="1"/>
  <c r="L55" i="19" s="1"/>
  <c r="G56" i="19"/>
  <c r="I56" i="19" s="1"/>
  <c r="H56" i="19"/>
  <c r="G57" i="19"/>
  <c r="I57" i="19" s="1"/>
  <c r="G58" i="19"/>
  <c r="I58" i="19" s="1"/>
  <c r="G59" i="19"/>
  <c r="I59" i="19" s="1"/>
  <c r="G60" i="19"/>
  <c r="I60" i="19" s="1"/>
  <c r="G61" i="19"/>
  <c r="I61" i="19" s="1"/>
  <c r="H61" i="19"/>
  <c r="G62" i="19"/>
  <c r="I62" i="19"/>
  <c r="J62" i="19" s="1"/>
  <c r="H62" i="19"/>
  <c r="G63" i="19"/>
  <c r="I63" i="19" s="1"/>
  <c r="Q64" i="19"/>
  <c r="G64" i="19" s="1"/>
  <c r="I64" i="19" s="1"/>
  <c r="H64" i="19"/>
  <c r="F64" i="19" s="1"/>
  <c r="G65" i="19"/>
  <c r="I65" i="19" s="1"/>
  <c r="H65" i="19"/>
  <c r="G66" i="19"/>
  <c r="I66" i="19"/>
  <c r="J66" i="19" s="1"/>
  <c r="H66" i="19"/>
  <c r="G67" i="19"/>
  <c r="I67" i="19" s="1"/>
  <c r="H67" i="19"/>
  <c r="F67" i="19" s="1"/>
  <c r="G68" i="19"/>
  <c r="I68" i="19" s="1"/>
  <c r="H68" i="19"/>
  <c r="F68" i="19" s="1"/>
  <c r="G69" i="19"/>
  <c r="I69" i="19" s="1"/>
  <c r="H69" i="19"/>
  <c r="G71" i="19"/>
  <c r="I71" i="19" s="1"/>
  <c r="G72" i="19"/>
  <c r="I72" i="19" s="1"/>
  <c r="J72" i="19" s="1"/>
  <c r="L72" i="19" s="1"/>
  <c r="H72" i="19"/>
  <c r="F72" i="19" s="1"/>
  <c r="G73" i="19"/>
  <c r="I73" i="19" s="1"/>
  <c r="H73" i="19"/>
  <c r="F73" i="19" s="1"/>
  <c r="G74" i="19"/>
  <c r="I74" i="19" s="1"/>
  <c r="H74" i="19"/>
  <c r="G75" i="19"/>
  <c r="I75" i="19" s="1"/>
  <c r="G76" i="19"/>
  <c r="I76" i="19" s="1"/>
  <c r="G77" i="19"/>
  <c r="I77" i="19" s="1"/>
  <c r="H77" i="19"/>
  <c r="Q78" i="19"/>
  <c r="G78" i="19"/>
  <c r="I78" i="19" s="1"/>
  <c r="H78" i="19"/>
  <c r="F78" i="19" s="1"/>
  <c r="G79" i="19"/>
  <c r="I79" i="19"/>
  <c r="J79" i="19" s="1"/>
  <c r="H79" i="19"/>
  <c r="F79" i="19" s="1"/>
  <c r="Q80" i="19"/>
  <c r="G80" i="19" s="1"/>
  <c r="I80" i="19" s="1"/>
  <c r="H80" i="19"/>
  <c r="K4" i="19"/>
  <c r="K5" i="19"/>
  <c r="K10" i="19"/>
  <c r="K12" i="19"/>
  <c r="K17" i="19"/>
  <c r="K27" i="19"/>
  <c r="K35" i="19"/>
  <c r="K36" i="19"/>
  <c r="F80" i="19"/>
  <c r="A78" i="19"/>
  <c r="A79" i="19" s="1"/>
  <c r="A80" i="19" s="1"/>
  <c r="F77" i="19"/>
  <c r="F76" i="19"/>
  <c r="A76" i="19"/>
  <c r="F75" i="19"/>
  <c r="F74" i="19"/>
  <c r="A73" i="19"/>
  <c r="F71" i="19"/>
  <c r="F69" i="19"/>
  <c r="A51" i="19"/>
  <c r="A52" i="19" s="1"/>
  <c r="A53" i="19" s="1"/>
  <c r="A54" i="19" s="1"/>
  <c r="A55" i="19" s="1"/>
  <c r="A56" i="19" s="1"/>
  <c r="A57" i="19" s="1"/>
  <c r="A58" i="19" s="1"/>
  <c r="A59" i="19" s="1"/>
  <c r="A60" i="19" s="1"/>
  <c r="A61" i="19" s="1"/>
  <c r="A62" i="19" s="1"/>
  <c r="A63" i="19" s="1"/>
  <c r="A64" i="19" s="1"/>
  <c r="A65" i="19" s="1"/>
  <c r="A66" i="19" s="1"/>
  <c r="A67" i="19" s="1"/>
  <c r="A68" i="19" s="1"/>
  <c r="A69" i="19" s="1"/>
  <c r="F65" i="19"/>
  <c r="F63" i="19"/>
  <c r="F61" i="19"/>
  <c r="F60" i="19"/>
  <c r="F59" i="19"/>
  <c r="F58" i="19"/>
  <c r="F57" i="19"/>
  <c r="F56" i="19"/>
  <c r="F55" i="19"/>
  <c r="F54" i="19"/>
  <c r="F53" i="19"/>
  <c r="F52" i="19"/>
  <c r="F50" i="19"/>
  <c r="F49" i="19"/>
  <c r="A5" i="19"/>
  <c r="A6" i="19" s="1"/>
  <c r="A7" i="19" s="1"/>
  <c r="A8" i="19" s="1"/>
  <c r="A9" i="19" s="1"/>
  <c r="A10" i="19" s="1"/>
  <c r="A11" i="19" s="1"/>
  <c r="A12" i="19" s="1"/>
  <c r="A13" i="19" s="1"/>
  <c r="A14" i="19" s="1"/>
  <c r="A15" i="19" s="1"/>
  <c r="A16" i="19" s="1"/>
  <c r="A17" i="19" s="1"/>
  <c r="A18" i="19" s="1"/>
  <c r="A19" i="19" s="1"/>
  <c r="A20" i="19" s="1"/>
  <c r="A21" i="19" s="1"/>
  <c r="A22" i="19" s="1"/>
  <c r="A23" i="19" s="1"/>
  <c r="A24" i="19" s="1"/>
  <c r="A25" i="19" s="1"/>
  <c r="A26" i="19" s="1"/>
  <c r="A27" i="19" s="1"/>
  <c r="A28" i="19" s="1"/>
  <c r="A29" i="19" s="1"/>
  <c r="A30" i="19" s="1"/>
  <c r="A31" i="19" s="1"/>
  <c r="A32" i="19" s="1"/>
  <c r="A33" i="19" s="1"/>
  <c r="A34" i="19" s="1"/>
  <c r="A35" i="19" s="1"/>
  <c r="A36" i="19" s="1"/>
  <c r="A37" i="19" s="1"/>
  <c r="A38" i="19" s="1"/>
  <c r="A39" i="19" s="1"/>
  <c r="A40" i="19" s="1"/>
  <c r="A41" i="19" s="1"/>
  <c r="A42" i="19" s="1"/>
  <c r="A43" i="19" s="1"/>
  <c r="A44" i="19" s="1"/>
  <c r="A45" i="19" s="1"/>
  <c r="A46" i="19" s="1"/>
  <c r="A47" i="19" s="1"/>
  <c r="A48" i="19" s="1"/>
  <c r="A49" i="19" s="1"/>
  <c r="F48" i="19"/>
  <c r="F47" i="19"/>
  <c r="F46" i="19"/>
  <c r="F45" i="19"/>
  <c r="F44" i="19"/>
  <c r="F43" i="19"/>
  <c r="F42" i="19"/>
  <c r="F41" i="19"/>
  <c r="F40" i="19"/>
  <c r="F39" i="19"/>
  <c r="F38" i="19"/>
  <c r="F37" i="19"/>
  <c r="F36" i="19"/>
  <c r="F35" i="19"/>
  <c r="F34" i="19"/>
  <c r="F33" i="19"/>
  <c r="F32" i="19"/>
  <c r="F31" i="19"/>
  <c r="F27" i="19"/>
  <c r="F25" i="19"/>
  <c r="F23" i="19"/>
  <c r="F21" i="19"/>
  <c r="F19" i="19"/>
  <c r="F17" i="19"/>
  <c r="F15" i="19"/>
  <c r="F14" i="19"/>
  <c r="F13" i="19"/>
  <c r="F12" i="19"/>
  <c r="F11" i="19"/>
  <c r="F10" i="19"/>
  <c r="F8" i="19"/>
  <c r="F5" i="19"/>
  <c r="F4" i="19"/>
  <c r="F4" i="18"/>
  <c r="H4" i="18" s="1"/>
  <c r="F5" i="18"/>
  <c r="H5" i="18" s="1"/>
  <c r="G5" i="18"/>
  <c r="F6" i="18"/>
  <c r="H6" i="18" s="1"/>
  <c r="I6" i="18" s="1"/>
  <c r="K6" i="18" s="1"/>
  <c r="G6" i="18"/>
  <c r="F7" i="18"/>
  <c r="H7" i="18" s="1"/>
  <c r="G7" i="18"/>
  <c r="F8" i="18"/>
  <c r="H8" i="18" s="1"/>
  <c r="I8" i="18" s="1"/>
  <c r="K8" i="18" s="1"/>
  <c r="G8" i="18"/>
  <c r="F9" i="18"/>
  <c r="H9" i="18" s="1"/>
  <c r="I9" i="18" s="1"/>
  <c r="G9" i="18"/>
  <c r="F10" i="18"/>
  <c r="H10" i="18" s="1"/>
  <c r="I10" i="18" s="1"/>
  <c r="K10" i="18" s="1"/>
  <c r="G10" i="18"/>
  <c r="F11" i="18"/>
  <c r="H11" i="18" s="1"/>
  <c r="G11" i="18"/>
  <c r="F12" i="18"/>
  <c r="H12" i="18" s="1"/>
  <c r="I12" i="18" s="1"/>
  <c r="K12" i="18" s="1"/>
  <c r="F13" i="18"/>
  <c r="H13" i="18" s="1"/>
  <c r="G13" i="18"/>
  <c r="P14" i="18"/>
  <c r="F14" i="18" s="1"/>
  <c r="H14" i="18" s="1"/>
  <c r="G14" i="18"/>
  <c r="F15" i="18"/>
  <c r="H15" i="18" s="1"/>
  <c r="G15" i="18"/>
  <c r="P16" i="18"/>
  <c r="F16" i="18" s="1"/>
  <c r="H16" i="18" s="1"/>
  <c r="G16" i="18"/>
  <c r="E16" i="18" s="1"/>
  <c r="F17" i="18"/>
  <c r="H17" i="18" s="1"/>
  <c r="G17" i="18"/>
  <c r="F18" i="18"/>
  <c r="H18" i="18" s="1"/>
  <c r="G18" i="18"/>
  <c r="P19" i="18"/>
  <c r="F19" i="18" s="1"/>
  <c r="H19" i="18" s="1"/>
  <c r="G19" i="18"/>
  <c r="F20" i="18"/>
  <c r="H20" i="18" s="1"/>
  <c r="G20" i="18"/>
  <c r="F21" i="18"/>
  <c r="H21" i="18" s="1"/>
  <c r="G21" i="18"/>
  <c r="F22" i="18"/>
  <c r="H22" i="18" s="1"/>
  <c r="I22" i="18" s="1"/>
  <c r="G22" i="18"/>
  <c r="F23" i="18"/>
  <c r="H23" i="18" s="1"/>
  <c r="F24" i="18"/>
  <c r="H24" i="18" s="1"/>
  <c r="G24" i="18"/>
  <c r="P25" i="18"/>
  <c r="F25" i="18" s="1"/>
  <c r="H25" i="18" s="1"/>
  <c r="G25" i="18"/>
  <c r="P26" i="18"/>
  <c r="F26" i="18" s="1"/>
  <c r="H26" i="18" s="1"/>
  <c r="G26" i="18"/>
  <c r="F27" i="18"/>
  <c r="H27" i="18" s="1"/>
  <c r="I27" i="18" s="1"/>
  <c r="K27" i="18" s="1"/>
  <c r="G27" i="18"/>
  <c r="F28" i="18"/>
  <c r="H28" i="18" s="1"/>
  <c r="G28" i="18"/>
  <c r="E28" i="18" s="1"/>
  <c r="P29" i="18"/>
  <c r="F29" i="18" s="1"/>
  <c r="H29" i="18" s="1"/>
  <c r="G29" i="18"/>
  <c r="F30" i="18"/>
  <c r="H30" i="18"/>
  <c r="I30" i="18" s="1"/>
  <c r="K30" i="18" s="1"/>
  <c r="G30" i="18"/>
  <c r="F31" i="18"/>
  <c r="H31" i="18" s="1"/>
  <c r="F32" i="18"/>
  <c r="H32" i="18" s="1"/>
  <c r="F33" i="18"/>
  <c r="H33" i="18" s="1"/>
  <c r="I33" i="18" s="1"/>
  <c r="K33" i="18" s="1"/>
  <c r="F34" i="18"/>
  <c r="H34" i="18" s="1"/>
  <c r="P35" i="18"/>
  <c r="F35" i="18" s="1"/>
  <c r="H35" i="18" s="1"/>
  <c r="G35" i="18"/>
  <c r="F36" i="18"/>
  <c r="H36" i="18" s="1"/>
  <c r="F37" i="18"/>
  <c r="H37" i="18" s="1"/>
  <c r="F38" i="18"/>
  <c r="H38" i="18" s="1"/>
  <c r="F39" i="18"/>
  <c r="H39" i="18" s="1"/>
  <c r="F40" i="18"/>
  <c r="H40" i="18" s="1"/>
  <c r="F41" i="18"/>
  <c r="H41" i="18" s="1"/>
  <c r="F42" i="18"/>
  <c r="H42" i="18" s="1"/>
  <c r="F43" i="18"/>
  <c r="H43" i="18" s="1"/>
  <c r="J43" i="18" s="1"/>
  <c r="I43" i="18"/>
  <c r="K43" i="18" s="1"/>
  <c r="F44" i="18"/>
  <c r="H44" i="18" s="1"/>
  <c r="F45" i="18"/>
  <c r="H45" i="18" s="1"/>
  <c r="I45" i="18" s="1"/>
  <c r="K45" i="18" s="1"/>
  <c r="F46" i="18"/>
  <c r="H46" i="18" s="1"/>
  <c r="F47" i="18"/>
  <c r="H47" i="18" s="1"/>
  <c r="J47" i="18" s="1"/>
  <c r="F48" i="18"/>
  <c r="H48" i="18" s="1"/>
  <c r="F49" i="18"/>
  <c r="H49" i="18" s="1"/>
  <c r="I49" i="18" s="1"/>
  <c r="K49" i="18" s="1"/>
  <c r="F50" i="18"/>
  <c r="H50" i="18" s="1"/>
  <c r="G50" i="18"/>
  <c r="E50" i="18" s="1"/>
  <c r="P51" i="18"/>
  <c r="F51" i="18" s="1"/>
  <c r="H51" i="18" s="1"/>
  <c r="G51" i="18"/>
  <c r="P52" i="18"/>
  <c r="F52" i="18"/>
  <c r="H52" i="18" s="1"/>
  <c r="G52" i="18"/>
  <c r="P53" i="18"/>
  <c r="F53" i="18"/>
  <c r="H53" i="18" s="1"/>
  <c r="G53" i="18"/>
  <c r="F54" i="18"/>
  <c r="H54" i="18" s="1"/>
  <c r="F55" i="18"/>
  <c r="H55" i="18"/>
  <c r="I55" i="18" s="1"/>
  <c r="K55" i="18" s="1"/>
  <c r="F56" i="18"/>
  <c r="H56" i="18" s="1"/>
  <c r="I56" i="18" s="1"/>
  <c r="G56" i="18"/>
  <c r="F57" i="18"/>
  <c r="H57" i="18" s="1"/>
  <c r="F58" i="18"/>
  <c r="H58" i="18" s="1"/>
  <c r="F59" i="18"/>
  <c r="H59" i="18" s="1"/>
  <c r="F60" i="18"/>
  <c r="H60" i="18" s="1"/>
  <c r="J60" i="18" s="1"/>
  <c r="F61" i="18"/>
  <c r="H61" i="18" s="1"/>
  <c r="G61" i="18"/>
  <c r="F62" i="18"/>
  <c r="H62" i="18" s="1"/>
  <c r="G62" i="18"/>
  <c r="F63" i="18"/>
  <c r="H63" i="18" s="1"/>
  <c r="P64" i="18"/>
  <c r="F64" i="18" s="1"/>
  <c r="H64" i="18" s="1"/>
  <c r="G64" i="18"/>
  <c r="E64" i="18" s="1"/>
  <c r="F65" i="18"/>
  <c r="H65" i="18" s="1"/>
  <c r="I65" i="18" s="1"/>
  <c r="G65" i="18"/>
  <c r="F66" i="18"/>
  <c r="H66" i="18" s="1"/>
  <c r="G66" i="18"/>
  <c r="F67" i="18"/>
  <c r="H67" i="18" s="1"/>
  <c r="G67" i="18"/>
  <c r="F68" i="18"/>
  <c r="H68" i="18" s="1"/>
  <c r="I68" i="18" s="1"/>
  <c r="G68" i="18"/>
  <c r="E68" i="18" s="1"/>
  <c r="F69" i="18"/>
  <c r="H69" i="18" s="1"/>
  <c r="I69" i="18" s="1"/>
  <c r="K69" i="18" s="1"/>
  <c r="G69" i="18"/>
  <c r="F71" i="18"/>
  <c r="H71" i="18"/>
  <c r="F72" i="18"/>
  <c r="H72" i="18" s="1"/>
  <c r="G72" i="18"/>
  <c r="F73" i="18"/>
  <c r="H73" i="18" s="1"/>
  <c r="G73" i="18"/>
  <c r="E73" i="18" s="1"/>
  <c r="F74" i="18"/>
  <c r="H74" i="18" s="1"/>
  <c r="I74" i="18" s="1"/>
  <c r="G74" i="18"/>
  <c r="F75" i="18"/>
  <c r="H75" i="18" s="1"/>
  <c r="J75" i="18" s="1"/>
  <c r="F76" i="18"/>
  <c r="H76" i="18" s="1"/>
  <c r="J76" i="18" s="1"/>
  <c r="F77" i="18"/>
  <c r="H77" i="18" s="1"/>
  <c r="J77" i="18" s="1"/>
  <c r="G77" i="18"/>
  <c r="P78" i="18"/>
  <c r="F78" i="18"/>
  <c r="H78" i="18" s="1"/>
  <c r="I78" i="18" s="1"/>
  <c r="K78" i="18" s="1"/>
  <c r="G78" i="18"/>
  <c r="F79" i="18"/>
  <c r="H79" i="18"/>
  <c r="I79" i="18" s="1"/>
  <c r="G79" i="18"/>
  <c r="E79" i="18" s="1"/>
  <c r="P80" i="18"/>
  <c r="F80" i="18" s="1"/>
  <c r="H80" i="18" s="1"/>
  <c r="G80" i="18"/>
  <c r="E80" i="18" s="1"/>
  <c r="J9" i="18"/>
  <c r="J12" i="18"/>
  <c r="J45" i="18"/>
  <c r="J49" i="18"/>
  <c r="M8" i="4"/>
  <c r="M9" i="4"/>
  <c r="M10" i="4"/>
  <c r="M12" i="4"/>
  <c r="M13" i="4"/>
  <c r="M14" i="4"/>
  <c r="M16" i="4"/>
  <c r="M17" i="4"/>
  <c r="M18" i="4"/>
  <c r="M20" i="4"/>
  <c r="M21" i="4"/>
  <c r="M22" i="4"/>
  <c r="M24" i="4"/>
  <c r="M25" i="4"/>
  <c r="M26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60" i="4"/>
  <c r="M61" i="4"/>
  <c r="M62" i="4"/>
  <c r="M63" i="4"/>
  <c r="M64" i="4"/>
  <c r="M65" i="4"/>
  <c r="M66" i="4"/>
  <c r="M67" i="4"/>
  <c r="M68" i="4"/>
  <c r="M69" i="4"/>
  <c r="M70" i="4"/>
  <c r="M71" i="4"/>
  <c r="M72" i="4"/>
  <c r="M73" i="4"/>
  <c r="M74" i="4"/>
  <c r="M75" i="4"/>
  <c r="M76" i="4"/>
  <c r="M77" i="4"/>
  <c r="M78" i="4"/>
  <c r="M79" i="4"/>
  <c r="M80" i="4"/>
  <c r="M81" i="4"/>
  <c r="M82" i="4"/>
  <c r="M83" i="4"/>
  <c r="M84" i="4"/>
  <c r="M85" i="4"/>
  <c r="M5" i="4"/>
  <c r="A78" i="18"/>
  <c r="A79" i="18" s="1"/>
  <c r="A80" i="18" s="1"/>
  <c r="E78" i="18"/>
  <c r="E77" i="18"/>
  <c r="E76" i="18"/>
  <c r="A76" i="18"/>
  <c r="E75" i="18"/>
  <c r="E74" i="18"/>
  <c r="A73" i="18"/>
  <c r="E72" i="18"/>
  <c r="E71" i="18"/>
  <c r="E69" i="18"/>
  <c r="A51" i="18"/>
  <c r="A52" i="18" s="1"/>
  <c r="A53" i="18" s="1"/>
  <c r="A54" i="18" s="1"/>
  <c r="A55" i="18" s="1"/>
  <c r="A56" i="18" s="1"/>
  <c r="A57" i="18" s="1"/>
  <c r="A58" i="18" s="1"/>
  <c r="A59" i="18" s="1"/>
  <c r="A60" i="18" s="1"/>
  <c r="A61" i="18" s="1"/>
  <c r="A62" i="18" s="1"/>
  <c r="A63" i="18" s="1"/>
  <c r="A64" i="18" s="1"/>
  <c r="A65" i="18" s="1"/>
  <c r="A66" i="18" s="1"/>
  <c r="A67" i="18" s="1"/>
  <c r="A68" i="18" s="1"/>
  <c r="A69" i="18" s="1"/>
  <c r="E67" i="18"/>
  <c r="E66" i="18"/>
  <c r="E63" i="18"/>
  <c r="E62" i="18"/>
  <c r="E61" i="18"/>
  <c r="E60" i="18"/>
  <c r="E59" i="18"/>
  <c r="E58" i="18"/>
  <c r="E57" i="18"/>
  <c r="E55" i="18"/>
  <c r="E54" i="18"/>
  <c r="E53" i="18"/>
  <c r="E52" i="18"/>
  <c r="E51" i="18"/>
  <c r="E49" i="18"/>
  <c r="A5" i="18"/>
  <c r="A6" i="18" s="1"/>
  <c r="A7" i="18" s="1"/>
  <c r="A8" i="18" s="1"/>
  <c r="A9" i="18" s="1"/>
  <c r="A10" i="18" s="1"/>
  <c r="A11" i="18" s="1"/>
  <c r="A12" i="18" s="1"/>
  <c r="A13" i="18" s="1"/>
  <c r="A14" i="18" s="1"/>
  <c r="A15" i="18" s="1"/>
  <c r="A16" i="18" s="1"/>
  <c r="A17" i="18" s="1"/>
  <c r="A18" i="18" s="1"/>
  <c r="A19" i="18" s="1"/>
  <c r="A20" i="18" s="1"/>
  <c r="A21" i="18" s="1"/>
  <c r="A22" i="18" s="1"/>
  <c r="A23" i="18" s="1"/>
  <c r="A24" i="18" s="1"/>
  <c r="A25" i="18" s="1"/>
  <c r="A26" i="18" s="1"/>
  <c r="A27" i="18" s="1"/>
  <c r="A28" i="18" s="1"/>
  <c r="A29" i="18" s="1"/>
  <c r="A30" i="18" s="1"/>
  <c r="A31" i="18" s="1"/>
  <c r="A32" i="18" s="1"/>
  <c r="A33" i="18" s="1"/>
  <c r="A34" i="18" s="1"/>
  <c r="A35" i="18" s="1"/>
  <c r="A36" i="18" s="1"/>
  <c r="A37" i="18" s="1"/>
  <c r="A38" i="18" s="1"/>
  <c r="A39" i="18" s="1"/>
  <c r="A40" i="18" s="1"/>
  <c r="A41" i="18" s="1"/>
  <c r="A42" i="18" s="1"/>
  <c r="A43" i="18" s="1"/>
  <c r="A44" i="18" s="1"/>
  <c r="A45" i="18" s="1"/>
  <c r="A46" i="18" s="1"/>
  <c r="A47" i="18" s="1"/>
  <c r="A48" i="18" s="1"/>
  <c r="A49" i="18" s="1"/>
  <c r="E48" i="18"/>
  <c r="E47" i="18"/>
  <c r="E46" i="18"/>
  <c r="E45" i="18"/>
  <c r="E44" i="18"/>
  <c r="E43" i="18"/>
  <c r="E42" i="18"/>
  <c r="E41" i="18"/>
  <c r="E40" i="18"/>
  <c r="E39" i="18"/>
  <c r="E38" i="18"/>
  <c r="E37" i="18"/>
  <c r="E36" i="18"/>
  <c r="E35" i="18"/>
  <c r="E34" i="18"/>
  <c r="E33" i="18"/>
  <c r="E32" i="18"/>
  <c r="E31" i="18"/>
  <c r="E30" i="18"/>
  <c r="E29" i="18"/>
  <c r="E27" i="18"/>
  <c r="E26" i="18"/>
  <c r="E25" i="18"/>
  <c r="E24" i="18"/>
  <c r="E23" i="18"/>
  <c r="E22" i="18"/>
  <c r="E21" i="18"/>
  <c r="E20" i="18"/>
  <c r="E19" i="18"/>
  <c r="E18" i="18"/>
  <c r="E17" i="18"/>
  <c r="E15" i="18"/>
  <c r="E14" i="18"/>
  <c r="E13" i="18"/>
  <c r="E12" i="18"/>
  <c r="E11" i="18"/>
  <c r="E10" i="18"/>
  <c r="E9" i="18"/>
  <c r="E8" i="18"/>
  <c r="E7" i="18"/>
  <c r="E5" i="18"/>
  <c r="E4" i="18"/>
  <c r="B5" i="16"/>
  <c r="B6" i="16" s="1"/>
  <c r="B7" i="16" s="1"/>
  <c r="B8" i="16" s="1"/>
  <c r="B9" i="16" s="1"/>
  <c r="B10" i="16" s="1"/>
  <c r="B11" i="16" s="1"/>
  <c r="B12" i="16" s="1"/>
  <c r="B13" i="16" s="1"/>
  <c r="B14" i="16" s="1"/>
  <c r="B15" i="16" s="1"/>
  <c r="B16" i="16" s="1"/>
  <c r="B17" i="16" s="1"/>
  <c r="B18" i="16" s="1"/>
  <c r="B19" i="16" s="1"/>
  <c r="B20" i="16" s="1"/>
  <c r="B21" i="16" s="1"/>
  <c r="B22" i="16" s="1"/>
  <c r="B23" i="16" s="1"/>
  <c r="B24" i="16" s="1"/>
  <c r="B25" i="16" s="1"/>
  <c r="B26" i="16" s="1"/>
  <c r="B27" i="16" s="1"/>
  <c r="B28" i="16" s="1"/>
  <c r="B29" i="16" s="1"/>
  <c r="B30" i="16" s="1"/>
  <c r="B31" i="16" s="1"/>
  <c r="B32" i="16" s="1"/>
  <c r="B33" i="16" s="1"/>
  <c r="B34" i="16" s="1"/>
  <c r="B35" i="16" s="1"/>
  <c r="B36" i="16" s="1"/>
  <c r="B37" i="16" s="1"/>
  <c r="B38" i="16" s="1"/>
  <c r="B39" i="16" s="1"/>
  <c r="B40" i="16" s="1"/>
  <c r="B41" i="16" s="1"/>
  <c r="B42" i="16" s="1"/>
  <c r="B43" i="16" s="1"/>
  <c r="B44" i="16" s="1"/>
  <c r="B45" i="16" s="1"/>
  <c r="B46" i="16" s="1"/>
  <c r="B47" i="16" s="1"/>
  <c r="B48" i="16" s="1"/>
  <c r="B49" i="16" s="1"/>
  <c r="B50" i="16" s="1"/>
  <c r="B51" i="16" s="1"/>
  <c r="B52" i="16" s="1"/>
  <c r="B53" i="16" s="1"/>
  <c r="B54" i="16" s="1"/>
  <c r="B55" i="16" s="1"/>
  <c r="B56" i="16" s="1"/>
  <c r="B57" i="16" s="1"/>
  <c r="B58" i="16" s="1"/>
  <c r="B59" i="16" s="1"/>
  <c r="B60" i="16" s="1"/>
  <c r="B61" i="16" s="1"/>
  <c r="B62" i="16" s="1"/>
  <c r="B63" i="16" s="1"/>
  <c r="B64" i="16" s="1"/>
  <c r="B65" i="16" s="1"/>
  <c r="B66" i="16" s="1"/>
  <c r="B67" i="16" s="1"/>
  <c r="B68" i="16" s="1"/>
  <c r="B69" i="16" s="1"/>
  <c r="B70" i="16" s="1"/>
  <c r="B71" i="16" s="1"/>
  <c r="B72" i="16" s="1"/>
  <c r="B73" i="16" s="1"/>
  <c r="B74" i="16" s="1"/>
  <c r="B75" i="16" s="1"/>
  <c r="B76" i="16" s="1"/>
  <c r="B77" i="16" s="1"/>
  <c r="B78" i="16" s="1"/>
  <c r="B79" i="16" s="1"/>
  <c r="B80" i="16" s="1"/>
  <c r="B81" i="16" s="1"/>
  <c r="B82" i="16" s="1"/>
  <c r="B83" i="16" s="1"/>
  <c r="B84" i="16" s="1"/>
  <c r="G83" i="16"/>
  <c r="I83" i="16" s="1"/>
  <c r="G4" i="16"/>
  <c r="G5" i="16"/>
  <c r="I5" i="16" s="1"/>
  <c r="G6" i="16"/>
  <c r="H6" i="16" s="1"/>
  <c r="J6" i="16" s="1"/>
  <c r="G7" i="16"/>
  <c r="I7" i="16" s="1"/>
  <c r="G8" i="16"/>
  <c r="I8" i="16" s="1"/>
  <c r="G9" i="16"/>
  <c r="I9" i="16" s="1"/>
  <c r="G10" i="16"/>
  <c r="H10" i="16" s="1"/>
  <c r="J10" i="16" s="1"/>
  <c r="I10" i="16"/>
  <c r="G11" i="16"/>
  <c r="I11" i="16" s="1"/>
  <c r="G12" i="16"/>
  <c r="I12" i="16" s="1"/>
  <c r="G13" i="16"/>
  <c r="I13" i="16" s="1"/>
  <c r="G14" i="16"/>
  <c r="H14" i="16" s="1"/>
  <c r="J14" i="16" s="1"/>
  <c r="G15" i="16"/>
  <c r="I15" i="16" s="1"/>
  <c r="G16" i="16"/>
  <c r="I16" i="16" s="1"/>
  <c r="G17" i="16"/>
  <c r="G18" i="16"/>
  <c r="H18" i="16" s="1"/>
  <c r="J18" i="16" s="1"/>
  <c r="G19" i="16"/>
  <c r="I19" i="16" s="1"/>
  <c r="G20" i="16"/>
  <c r="G21" i="16"/>
  <c r="I21" i="16" s="1"/>
  <c r="G22" i="16"/>
  <c r="H22" i="16" s="1"/>
  <c r="J22" i="16" s="1"/>
  <c r="G23" i="16"/>
  <c r="I23" i="16" s="1"/>
  <c r="G24" i="16"/>
  <c r="I24" i="16" s="1"/>
  <c r="G25" i="16"/>
  <c r="I25" i="16" s="1"/>
  <c r="G26" i="16"/>
  <c r="H26" i="16" s="1"/>
  <c r="J26" i="16" s="1"/>
  <c r="I26" i="16"/>
  <c r="G27" i="16"/>
  <c r="I27" i="16" s="1"/>
  <c r="G28" i="16"/>
  <c r="I28" i="16" s="1"/>
  <c r="G29" i="16"/>
  <c r="I29" i="16" s="1"/>
  <c r="G30" i="16"/>
  <c r="H30" i="16" s="1"/>
  <c r="J30" i="16" s="1"/>
  <c r="G31" i="16"/>
  <c r="I31" i="16" s="1"/>
  <c r="G32" i="16"/>
  <c r="I32" i="16" s="1"/>
  <c r="G33" i="16"/>
  <c r="G34" i="16"/>
  <c r="H34" i="16" s="1"/>
  <c r="J34" i="16" s="1"/>
  <c r="G35" i="16"/>
  <c r="I35" i="16" s="1"/>
  <c r="G36" i="16"/>
  <c r="G37" i="16"/>
  <c r="I37" i="16" s="1"/>
  <c r="G38" i="16"/>
  <c r="H38" i="16" s="1"/>
  <c r="J38" i="16" s="1"/>
  <c r="G39" i="16"/>
  <c r="I39" i="16" s="1"/>
  <c r="G40" i="16"/>
  <c r="I40" i="16" s="1"/>
  <c r="G41" i="16"/>
  <c r="I41" i="16" s="1"/>
  <c r="G42" i="16"/>
  <c r="H42" i="16" s="1"/>
  <c r="J42" i="16" s="1"/>
  <c r="I42" i="16"/>
  <c r="G43" i="16"/>
  <c r="I43" i="16" s="1"/>
  <c r="G44" i="16"/>
  <c r="I44" i="16" s="1"/>
  <c r="G45" i="16"/>
  <c r="I45" i="16" s="1"/>
  <c r="G46" i="16"/>
  <c r="H46" i="16" s="1"/>
  <c r="J46" i="16" s="1"/>
  <c r="G47" i="16"/>
  <c r="I47" i="16" s="1"/>
  <c r="G48" i="16"/>
  <c r="I48" i="16" s="1"/>
  <c r="G49" i="16"/>
  <c r="G50" i="16"/>
  <c r="H50" i="16" s="1"/>
  <c r="J50" i="16" s="1"/>
  <c r="G51" i="16"/>
  <c r="I51" i="16" s="1"/>
  <c r="G52" i="16"/>
  <c r="G53" i="16"/>
  <c r="I53" i="16" s="1"/>
  <c r="G54" i="16"/>
  <c r="H54" i="16" s="1"/>
  <c r="J54" i="16" s="1"/>
  <c r="G55" i="16"/>
  <c r="G56" i="16"/>
  <c r="G57" i="16"/>
  <c r="I57" i="16" s="1"/>
  <c r="G58" i="16"/>
  <c r="H58" i="16" s="1"/>
  <c r="J58" i="16" s="1"/>
  <c r="I58" i="16"/>
  <c r="G59" i="16"/>
  <c r="I59" i="16" s="1"/>
  <c r="G60" i="16"/>
  <c r="I60" i="16" s="1"/>
  <c r="G61" i="16"/>
  <c r="G62" i="16"/>
  <c r="H62" i="16" s="1"/>
  <c r="J62" i="16" s="1"/>
  <c r="G63" i="16"/>
  <c r="I63" i="16" s="1"/>
  <c r="G64" i="16"/>
  <c r="I64" i="16" s="1"/>
  <c r="G65" i="16"/>
  <c r="I65" i="16" s="1"/>
  <c r="G66" i="16"/>
  <c r="H66" i="16" s="1"/>
  <c r="J66" i="16" s="1"/>
  <c r="G67" i="16"/>
  <c r="I67" i="16" s="1"/>
  <c r="G68" i="16"/>
  <c r="G69" i="16"/>
  <c r="I69" i="16" s="1"/>
  <c r="G70" i="16"/>
  <c r="H70" i="16" s="1"/>
  <c r="J70" i="16" s="1"/>
  <c r="G71" i="16"/>
  <c r="G72" i="16"/>
  <c r="G73" i="16"/>
  <c r="G74" i="16"/>
  <c r="H74" i="16" s="1"/>
  <c r="J74" i="16" s="1"/>
  <c r="I74" i="16"/>
  <c r="G75" i="16"/>
  <c r="I75" i="16" s="1"/>
  <c r="G76" i="16"/>
  <c r="I76" i="16" s="1"/>
  <c r="G77" i="16"/>
  <c r="G78" i="16"/>
  <c r="H78" i="16" s="1"/>
  <c r="J78" i="16" s="1"/>
  <c r="G79" i="16"/>
  <c r="I79" i="16" s="1"/>
  <c r="G80" i="16"/>
  <c r="I81" i="16"/>
  <c r="G82" i="16"/>
  <c r="I82" i="16" s="1"/>
  <c r="G84" i="16"/>
  <c r="H84" i="16" s="1"/>
  <c r="J84" i="16" s="1"/>
  <c r="H83" i="16"/>
  <c r="J83" i="16" s="1"/>
  <c r="H82" i="16"/>
  <c r="J82" i="16" s="1"/>
  <c r="H81" i="16"/>
  <c r="J81" i="16" s="1"/>
  <c r="H76" i="16"/>
  <c r="J76" i="16" s="1"/>
  <c r="H67" i="16"/>
  <c r="J67" i="16" s="1"/>
  <c r="H64" i="16"/>
  <c r="J64" i="16" s="1"/>
  <c r="H60" i="16"/>
  <c r="J60" i="16" s="1"/>
  <c r="H57" i="16"/>
  <c r="J57" i="16" s="1"/>
  <c r="H51" i="16"/>
  <c r="J51" i="16" s="1"/>
  <c r="H48" i="16"/>
  <c r="J48" i="16" s="1"/>
  <c r="H47" i="16"/>
  <c r="J47" i="16" s="1"/>
  <c r="H44" i="16"/>
  <c r="J44" i="16" s="1"/>
  <c r="H41" i="16"/>
  <c r="J41" i="16" s="1"/>
  <c r="H40" i="16"/>
  <c r="J40" i="16" s="1"/>
  <c r="H37" i="16"/>
  <c r="J37" i="16" s="1"/>
  <c r="H35" i="16"/>
  <c r="J35" i="16" s="1"/>
  <c r="H32" i="16"/>
  <c r="J32" i="16" s="1"/>
  <c r="H31" i="16"/>
  <c r="J31" i="16" s="1"/>
  <c r="H28" i="16"/>
  <c r="J28" i="16" s="1"/>
  <c r="H25" i="16"/>
  <c r="J25" i="16" s="1"/>
  <c r="H24" i="16"/>
  <c r="J24" i="16" s="1"/>
  <c r="H19" i="16"/>
  <c r="J19" i="16" s="1"/>
  <c r="H16" i="16"/>
  <c r="J16" i="16" s="1"/>
  <c r="H15" i="16"/>
  <c r="J15" i="16" s="1"/>
  <c r="H12" i="16"/>
  <c r="J12" i="16" s="1"/>
  <c r="H9" i="16"/>
  <c r="J9" i="16" s="1"/>
  <c r="H8" i="16"/>
  <c r="J8" i="16" s="1"/>
  <c r="H5" i="16"/>
  <c r="J5" i="16" s="1"/>
  <c r="G4" i="1"/>
  <c r="K4" i="1" s="1"/>
  <c r="L4" i="1" s="1"/>
  <c r="H4" i="1"/>
  <c r="G5" i="1"/>
  <c r="K5" i="1" s="1"/>
  <c r="H5" i="1"/>
  <c r="M5" i="1"/>
  <c r="G6" i="1"/>
  <c r="K6" i="1" s="1"/>
  <c r="L6" i="1" s="1"/>
  <c r="H6" i="1"/>
  <c r="G7" i="1"/>
  <c r="K7" i="1" s="1"/>
  <c r="H7" i="1"/>
  <c r="G8" i="1"/>
  <c r="K8" i="1" s="1"/>
  <c r="L8" i="1" s="1"/>
  <c r="H8" i="1"/>
  <c r="G9" i="1"/>
  <c r="K9" i="1" s="1"/>
  <c r="L9" i="1" s="1"/>
  <c r="H9" i="1"/>
  <c r="G10" i="1"/>
  <c r="K10" i="1" s="1"/>
  <c r="H10" i="1"/>
  <c r="G11" i="1"/>
  <c r="K11" i="1" s="1"/>
  <c r="H11" i="1"/>
  <c r="G12" i="1"/>
  <c r="K12" i="1" s="1"/>
  <c r="G13" i="1"/>
  <c r="K13" i="1" s="1"/>
  <c r="H13" i="1"/>
  <c r="S14" i="1"/>
  <c r="G14" i="1" s="1"/>
  <c r="K14" i="1" s="1"/>
  <c r="H14" i="1"/>
  <c r="G15" i="1"/>
  <c r="K15" i="1" s="1"/>
  <c r="H15" i="1"/>
  <c r="M15" i="1" s="1"/>
  <c r="S16" i="1"/>
  <c r="G16" i="1" s="1"/>
  <c r="K16" i="1" s="1"/>
  <c r="H16" i="1"/>
  <c r="G17" i="1"/>
  <c r="K17" i="1" s="1"/>
  <c r="L17" i="1" s="1"/>
  <c r="N17" i="1" s="1"/>
  <c r="H17" i="1"/>
  <c r="G18" i="1"/>
  <c r="K18" i="1"/>
  <c r="L18" i="1" s="1"/>
  <c r="N18" i="1" s="1"/>
  <c r="H18" i="1"/>
  <c r="S19" i="1"/>
  <c r="G19" i="1" s="1"/>
  <c r="K19" i="1" s="1"/>
  <c r="H19" i="1"/>
  <c r="G20" i="1"/>
  <c r="K20" i="1" s="1"/>
  <c r="H20" i="1"/>
  <c r="G21" i="1"/>
  <c r="K21" i="1"/>
  <c r="H21" i="1"/>
  <c r="G22" i="1"/>
  <c r="K22" i="1" s="1"/>
  <c r="H22" i="1"/>
  <c r="G23" i="1"/>
  <c r="K23" i="1" s="1"/>
  <c r="G24" i="1"/>
  <c r="K24" i="1" s="1"/>
  <c r="H24" i="1"/>
  <c r="F24" i="1" s="1"/>
  <c r="S25" i="1"/>
  <c r="G25" i="1" s="1"/>
  <c r="K25" i="1" s="1"/>
  <c r="L25" i="1" s="1"/>
  <c r="N25" i="1" s="1"/>
  <c r="H25" i="1"/>
  <c r="S26" i="1"/>
  <c r="G26" i="1" s="1"/>
  <c r="K26" i="1" s="1"/>
  <c r="L26" i="1" s="1"/>
  <c r="H26" i="1"/>
  <c r="F26" i="1" s="1"/>
  <c r="G27" i="1"/>
  <c r="K27" i="1" s="1"/>
  <c r="M27" i="1" s="1"/>
  <c r="H27" i="1"/>
  <c r="G28" i="1"/>
  <c r="K28" i="1" s="1"/>
  <c r="H28" i="1"/>
  <c r="F28" i="1" s="1"/>
  <c r="S29" i="1"/>
  <c r="G29" i="1" s="1"/>
  <c r="K29" i="1" s="1"/>
  <c r="L29" i="1" s="1"/>
  <c r="N29" i="1" s="1"/>
  <c r="H29" i="1"/>
  <c r="G30" i="1"/>
  <c r="K30" i="1" s="1"/>
  <c r="M30" i="1" s="1"/>
  <c r="H30" i="1"/>
  <c r="G31" i="1"/>
  <c r="K31" i="1" s="1"/>
  <c r="G32" i="1"/>
  <c r="K32" i="1" s="1"/>
  <c r="G33" i="1"/>
  <c r="K33" i="1" s="1"/>
  <c r="G34" i="1"/>
  <c r="K34" i="1" s="1"/>
  <c r="M34" i="1" s="1"/>
  <c r="S35" i="1"/>
  <c r="G35" i="1" s="1"/>
  <c r="K35" i="1" s="1"/>
  <c r="M35" i="1" s="1"/>
  <c r="H35" i="1"/>
  <c r="G36" i="1"/>
  <c r="K36" i="1" s="1"/>
  <c r="M36" i="1" s="1"/>
  <c r="G37" i="1"/>
  <c r="K37" i="1" s="1"/>
  <c r="M37" i="1" s="1"/>
  <c r="G38" i="1"/>
  <c r="K38" i="1" s="1"/>
  <c r="G39" i="1"/>
  <c r="K39" i="1" s="1"/>
  <c r="G40" i="1"/>
  <c r="K40" i="1" s="1"/>
  <c r="G41" i="1"/>
  <c r="K41" i="1" s="1"/>
  <c r="M41" i="1" s="1"/>
  <c r="G42" i="1"/>
  <c r="K42" i="1"/>
  <c r="M42" i="1" s="1"/>
  <c r="G43" i="1"/>
  <c r="K43" i="1" s="1"/>
  <c r="G44" i="1"/>
  <c r="K44" i="1"/>
  <c r="G45" i="1"/>
  <c r="K45" i="1" s="1"/>
  <c r="M45" i="1" s="1"/>
  <c r="G46" i="1"/>
  <c r="K46" i="1" s="1"/>
  <c r="M46" i="1" s="1"/>
  <c r="G47" i="1"/>
  <c r="K47" i="1" s="1"/>
  <c r="G48" i="1"/>
  <c r="K48" i="1" s="1"/>
  <c r="G49" i="1"/>
  <c r="K49" i="1" s="1"/>
  <c r="M49" i="1" s="1"/>
  <c r="G50" i="1"/>
  <c r="K50" i="1" s="1"/>
  <c r="M50" i="1" s="1"/>
  <c r="H50" i="1"/>
  <c r="S51" i="1"/>
  <c r="G51" i="1" s="1"/>
  <c r="K51" i="1" s="1"/>
  <c r="H51" i="1"/>
  <c r="S52" i="1"/>
  <c r="G52" i="1" s="1"/>
  <c r="K52" i="1" s="1"/>
  <c r="H52" i="1"/>
  <c r="S53" i="1"/>
  <c r="G53" i="1" s="1"/>
  <c r="K53" i="1" s="1"/>
  <c r="L53" i="1" s="1"/>
  <c r="H53" i="1"/>
  <c r="G54" i="1"/>
  <c r="K54" i="1" s="1"/>
  <c r="G55" i="1"/>
  <c r="K55" i="1"/>
  <c r="M55" i="1" s="1"/>
  <c r="G56" i="1"/>
  <c r="K56" i="1" s="1"/>
  <c r="M56" i="1" s="1"/>
  <c r="H56" i="1"/>
  <c r="G57" i="1"/>
  <c r="K57" i="1" s="1"/>
  <c r="M57" i="1" s="1"/>
  <c r="G58" i="1"/>
  <c r="K58" i="1" s="1"/>
  <c r="M58" i="1" s="1"/>
  <c r="G59" i="1"/>
  <c r="K59" i="1" s="1"/>
  <c r="G60" i="1"/>
  <c r="K60" i="1" s="1"/>
  <c r="G61" i="1"/>
  <c r="K61" i="1" s="1"/>
  <c r="H61" i="1"/>
  <c r="G62" i="1"/>
  <c r="K62" i="1" s="1"/>
  <c r="H62" i="1"/>
  <c r="G63" i="1"/>
  <c r="K63" i="1" s="1"/>
  <c r="S64" i="1"/>
  <c r="G64" i="1" s="1"/>
  <c r="K64" i="1" s="1"/>
  <c r="H64" i="1"/>
  <c r="G65" i="1"/>
  <c r="K65" i="1" s="1"/>
  <c r="H65" i="1"/>
  <c r="G66" i="1"/>
  <c r="K66" i="1" s="1"/>
  <c r="H66" i="1"/>
  <c r="G67" i="1"/>
  <c r="K67" i="1" s="1"/>
  <c r="L67" i="1" s="1"/>
  <c r="H67" i="1"/>
  <c r="G68" i="1"/>
  <c r="K68" i="1" s="1"/>
  <c r="H68" i="1"/>
  <c r="M68" i="1"/>
  <c r="G69" i="1"/>
  <c r="K69" i="1" s="1"/>
  <c r="H69" i="1"/>
  <c r="G71" i="1"/>
  <c r="K71" i="1" s="1"/>
  <c r="M71" i="1"/>
  <c r="G72" i="1"/>
  <c r="K72" i="1" s="1"/>
  <c r="L72" i="1" s="1"/>
  <c r="N72" i="1" s="1"/>
  <c r="H72" i="1"/>
  <c r="G73" i="1"/>
  <c r="K73" i="1" s="1"/>
  <c r="L73" i="1" s="1"/>
  <c r="N73" i="1" s="1"/>
  <c r="H73" i="1"/>
  <c r="M73" i="1"/>
  <c r="G74" i="1"/>
  <c r="K74" i="1" s="1"/>
  <c r="L74" i="1" s="1"/>
  <c r="N74" i="1" s="1"/>
  <c r="H74" i="1"/>
  <c r="M74" i="1"/>
  <c r="G75" i="1"/>
  <c r="K75" i="1" s="1"/>
  <c r="M75" i="1" s="1"/>
  <c r="G76" i="1"/>
  <c r="K76" i="1"/>
  <c r="G77" i="1"/>
  <c r="K77" i="1" s="1"/>
  <c r="H77" i="1"/>
  <c r="S78" i="1"/>
  <c r="G78" i="1" s="1"/>
  <c r="K78" i="1" s="1"/>
  <c r="H78" i="1"/>
  <c r="G79" i="1"/>
  <c r="K79" i="1" s="1"/>
  <c r="L79" i="1" s="1"/>
  <c r="H79" i="1"/>
  <c r="S80" i="1"/>
  <c r="G80" i="1" s="1"/>
  <c r="K80" i="1" s="1"/>
  <c r="M80" i="1" s="1"/>
  <c r="H80" i="1"/>
  <c r="L5" i="1"/>
  <c r="N5" i="1"/>
  <c r="N6" i="1"/>
  <c r="L7" i="1"/>
  <c r="L15" i="1"/>
  <c r="L19" i="1"/>
  <c r="N19" i="1" s="1"/>
  <c r="L28" i="1"/>
  <c r="L30" i="1"/>
  <c r="N30" i="1" s="1"/>
  <c r="L36" i="1"/>
  <c r="N36" i="1" s="1"/>
  <c r="L41" i="1"/>
  <c r="N41" i="1" s="1"/>
  <c r="L46" i="1"/>
  <c r="N46" i="1" s="1"/>
  <c r="L57" i="1"/>
  <c r="N57" i="1" s="1"/>
  <c r="L62" i="1"/>
  <c r="L66" i="1"/>
  <c r="L68" i="1"/>
  <c r="N68" i="1" s="1"/>
  <c r="L71" i="1"/>
  <c r="N71" i="1" s="1"/>
  <c r="L75" i="1"/>
  <c r="N75" i="1" s="1"/>
  <c r="B73" i="1"/>
  <c r="B51" i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5" i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F12" i="1"/>
  <c r="F23" i="1"/>
  <c r="H18" i="14"/>
  <c r="J18" i="14" s="1"/>
  <c r="I18" i="14" s="1"/>
  <c r="H26" i="14"/>
  <c r="H27" i="14"/>
  <c r="H30" i="14"/>
  <c r="H39" i="14"/>
  <c r="J39" i="14" s="1"/>
  <c r="H51" i="14"/>
  <c r="H52" i="14"/>
  <c r="H91" i="14"/>
  <c r="H105" i="14"/>
  <c r="J105" i="14" s="1"/>
  <c r="I105" i="14" s="1"/>
  <c r="H115" i="14"/>
  <c r="J115" i="14" s="1"/>
  <c r="H141" i="14"/>
  <c r="H169" i="14"/>
  <c r="J169" i="14" s="1"/>
  <c r="I169" i="14" s="1"/>
  <c r="H4" i="14"/>
  <c r="J4" i="14" s="1"/>
  <c r="I4" i="14" s="1"/>
  <c r="H10" i="14"/>
  <c r="J10" i="14" s="1"/>
  <c r="I10" i="14" s="1"/>
  <c r="H12" i="14"/>
  <c r="H14" i="14"/>
  <c r="J14" i="14" s="1"/>
  <c r="I14" i="14" s="1"/>
  <c r="H17" i="14"/>
  <c r="J17" i="14" s="1"/>
  <c r="I17" i="14" s="1"/>
  <c r="H20" i="14"/>
  <c r="J20" i="14" s="1"/>
  <c r="I20" i="14" s="1"/>
  <c r="H21" i="14"/>
  <c r="H22" i="14"/>
  <c r="H23" i="14"/>
  <c r="J23" i="14" s="1"/>
  <c r="H24" i="14"/>
  <c r="J24" i="14" s="1"/>
  <c r="I24" i="14" s="1"/>
  <c r="H28" i="14"/>
  <c r="H29" i="14"/>
  <c r="H31" i="14"/>
  <c r="H32" i="14"/>
  <c r="J32" i="14" s="1"/>
  <c r="I32" i="14" s="1"/>
  <c r="H33" i="14"/>
  <c r="H34" i="14"/>
  <c r="H35" i="14"/>
  <c r="J35" i="14" s="1"/>
  <c r="H36" i="14"/>
  <c r="J36" i="14" s="1"/>
  <c r="I36" i="14" s="1"/>
  <c r="H37" i="14"/>
  <c r="H38" i="14"/>
  <c r="J38" i="14" s="1"/>
  <c r="I38" i="14" s="1"/>
  <c r="H40" i="14"/>
  <c r="J40" i="14" s="1"/>
  <c r="I40" i="14" s="1"/>
  <c r="H41" i="14"/>
  <c r="J41" i="14" s="1"/>
  <c r="I41" i="14" s="1"/>
  <c r="H42" i="14"/>
  <c r="H43" i="14"/>
  <c r="H44" i="14"/>
  <c r="J44" i="14" s="1"/>
  <c r="I44" i="14" s="1"/>
  <c r="H45" i="14"/>
  <c r="J45" i="14" s="1"/>
  <c r="I45" i="14" s="1"/>
  <c r="H46" i="14"/>
  <c r="H53" i="14"/>
  <c r="H54" i="14"/>
  <c r="J54" i="14" s="1"/>
  <c r="I54" i="14" s="1"/>
  <c r="H55" i="14"/>
  <c r="J55" i="14" s="1"/>
  <c r="I55" i="14" s="1"/>
  <c r="H56" i="14"/>
  <c r="H57" i="14"/>
  <c r="H58" i="14"/>
  <c r="J58" i="14" s="1"/>
  <c r="I58" i="14" s="1"/>
  <c r="H59" i="14"/>
  <c r="J59" i="14" s="1"/>
  <c r="I59" i="14" s="1"/>
  <c r="H60" i="14"/>
  <c r="H61" i="14"/>
  <c r="H62" i="14"/>
  <c r="J62" i="14" s="1"/>
  <c r="I62" i="14" s="1"/>
  <c r="H63" i="14"/>
  <c r="J63" i="14" s="1"/>
  <c r="I63" i="14" s="1"/>
  <c r="H64" i="14"/>
  <c r="H65" i="14"/>
  <c r="H66" i="14"/>
  <c r="H67" i="14"/>
  <c r="J67" i="14" s="1"/>
  <c r="I67" i="14" s="1"/>
  <c r="H68" i="14"/>
  <c r="H69" i="14"/>
  <c r="H70" i="14"/>
  <c r="J70" i="14" s="1"/>
  <c r="I70" i="14" s="1"/>
  <c r="H71" i="14"/>
  <c r="J71" i="14" s="1"/>
  <c r="I71" i="14" s="1"/>
  <c r="H72" i="14"/>
  <c r="H73" i="14"/>
  <c r="H74" i="14"/>
  <c r="J74" i="14" s="1"/>
  <c r="I74" i="14" s="1"/>
  <c r="H75" i="14"/>
  <c r="J75" i="14" s="1"/>
  <c r="I75" i="14" s="1"/>
  <c r="H76" i="14"/>
  <c r="H77" i="14"/>
  <c r="H78" i="14"/>
  <c r="J78" i="14" s="1"/>
  <c r="I78" i="14" s="1"/>
  <c r="H79" i="14"/>
  <c r="J79" i="14" s="1"/>
  <c r="I79" i="14" s="1"/>
  <c r="H80" i="14"/>
  <c r="H81" i="14"/>
  <c r="H82" i="14"/>
  <c r="H83" i="14"/>
  <c r="J83" i="14" s="1"/>
  <c r="I83" i="14" s="1"/>
  <c r="H84" i="14"/>
  <c r="H86" i="14"/>
  <c r="H87" i="14"/>
  <c r="J87" i="14" s="1"/>
  <c r="I87" i="14" s="1"/>
  <c r="H88" i="14"/>
  <c r="J88" i="14" s="1"/>
  <c r="I88" i="14" s="1"/>
  <c r="H89" i="14"/>
  <c r="H90" i="14"/>
  <c r="H92" i="14"/>
  <c r="J92" i="14" s="1"/>
  <c r="I92" i="14" s="1"/>
  <c r="H93" i="14"/>
  <c r="J93" i="14" s="1"/>
  <c r="I93" i="14" s="1"/>
  <c r="H94" i="14"/>
  <c r="H95" i="14"/>
  <c r="J95" i="14" s="1"/>
  <c r="I95" i="14" s="1"/>
  <c r="H96" i="14"/>
  <c r="J96" i="14" s="1"/>
  <c r="I96" i="14" s="1"/>
  <c r="H97" i="14"/>
  <c r="J97" i="14" s="1"/>
  <c r="I97" i="14" s="1"/>
  <c r="H98" i="14"/>
  <c r="H99" i="14"/>
  <c r="J99" i="14" s="1"/>
  <c r="I99" i="14" s="1"/>
  <c r="H100" i="14"/>
  <c r="J100" i="14" s="1"/>
  <c r="I100" i="14" s="1"/>
  <c r="H101" i="14"/>
  <c r="J101" i="14" s="1"/>
  <c r="I101" i="14" s="1"/>
  <c r="H102" i="14"/>
  <c r="H103" i="14"/>
  <c r="H104" i="14"/>
  <c r="J104" i="14" s="1"/>
  <c r="I104" i="14" s="1"/>
  <c r="H106" i="14"/>
  <c r="J106" i="14" s="1"/>
  <c r="I106" i="14" s="1"/>
  <c r="H107" i="14"/>
  <c r="H108" i="14"/>
  <c r="H109" i="14"/>
  <c r="H110" i="14"/>
  <c r="J110" i="14" s="1"/>
  <c r="I110" i="14" s="1"/>
  <c r="H111" i="14"/>
  <c r="H112" i="14"/>
  <c r="H113" i="14"/>
  <c r="J113" i="14" s="1"/>
  <c r="I113" i="14" s="1"/>
  <c r="H114" i="14"/>
  <c r="J114" i="14" s="1"/>
  <c r="I114" i="14" s="1"/>
  <c r="H116" i="14"/>
  <c r="H117" i="14"/>
  <c r="J117" i="14" s="1"/>
  <c r="I117" i="14" s="1"/>
  <c r="H118" i="14"/>
  <c r="J118" i="14" s="1"/>
  <c r="I118" i="14" s="1"/>
  <c r="H119" i="14"/>
  <c r="J119" i="14" s="1"/>
  <c r="I119" i="14" s="1"/>
  <c r="H120" i="14"/>
  <c r="H121" i="14"/>
  <c r="H122" i="14"/>
  <c r="J122" i="14" s="1"/>
  <c r="I122" i="14" s="1"/>
  <c r="H123" i="14"/>
  <c r="J123" i="14" s="1"/>
  <c r="H124" i="14"/>
  <c r="H125" i="14"/>
  <c r="H126" i="14"/>
  <c r="J126" i="14" s="1"/>
  <c r="I126" i="14" s="1"/>
  <c r="H127" i="14"/>
  <c r="J127" i="14" s="1"/>
  <c r="I127" i="14" s="1"/>
  <c r="H128" i="14"/>
  <c r="H129" i="14"/>
  <c r="H130" i="14"/>
  <c r="J130" i="14" s="1"/>
  <c r="I130" i="14" s="1"/>
  <c r="H131" i="14"/>
  <c r="J131" i="14" s="1"/>
  <c r="I131" i="14" s="1"/>
  <c r="H132" i="14"/>
  <c r="H133" i="14"/>
  <c r="H134" i="14"/>
  <c r="J134" i="14" s="1"/>
  <c r="I134" i="14" s="1"/>
  <c r="H135" i="14"/>
  <c r="J135" i="14" s="1"/>
  <c r="I135" i="14" s="1"/>
  <c r="H136" i="14"/>
  <c r="H137" i="14"/>
  <c r="J137" i="14" s="1"/>
  <c r="I137" i="14" s="1"/>
  <c r="H138" i="14"/>
  <c r="J138" i="14" s="1"/>
  <c r="I138" i="14" s="1"/>
  <c r="H139" i="14"/>
  <c r="J139" i="14" s="1"/>
  <c r="I139" i="14" s="1"/>
  <c r="H140" i="14"/>
  <c r="H142" i="14"/>
  <c r="H143" i="14"/>
  <c r="J143" i="14" s="1"/>
  <c r="I143" i="14" s="1"/>
  <c r="H144" i="14"/>
  <c r="J144" i="14" s="1"/>
  <c r="I144" i="14" s="1"/>
  <c r="H145" i="14"/>
  <c r="H146" i="14"/>
  <c r="H147" i="14"/>
  <c r="J147" i="14" s="1"/>
  <c r="I147" i="14" s="1"/>
  <c r="H148" i="14"/>
  <c r="J148" i="14" s="1"/>
  <c r="I148" i="14" s="1"/>
  <c r="H149" i="14"/>
  <c r="H150" i="14"/>
  <c r="H151" i="14"/>
  <c r="J151" i="14" s="1"/>
  <c r="I151" i="14" s="1"/>
  <c r="H152" i="14"/>
  <c r="J152" i="14" s="1"/>
  <c r="I152" i="14" s="1"/>
  <c r="H153" i="14"/>
  <c r="H154" i="14"/>
  <c r="H155" i="14"/>
  <c r="J155" i="14" s="1"/>
  <c r="I155" i="14" s="1"/>
  <c r="H156" i="14"/>
  <c r="J156" i="14" s="1"/>
  <c r="I156" i="14" s="1"/>
  <c r="H157" i="14"/>
  <c r="H158" i="14"/>
  <c r="J158" i="14" s="1"/>
  <c r="I158" i="14" s="1"/>
  <c r="H159" i="14"/>
  <c r="J159" i="14" s="1"/>
  <c r="I159" i="14" s="1"/>
  <c r="H160" i="14"/>
  <c r="J160" i="14" s="1"/>
  <c r="I160" i="14" s="1"/>
  <c r="H161" i="14"/>
  <c r="H162" i="14"/>
  <c r="H163" i="14"/>
  <c r="J163" i="14" s="1"/>
  <c r="I163" i="14" s="1"/>
  <c r="H164" i="14"/>
  <c r="J164" i="14" s="1"/>
  <c r="I164" i="14" s="1"/>
  <c r="H165" i="14"/>
  <c r="H166" i="14"/>
  <c r="H167" i="14"/>
  <c r="J167" i="14" s="1"/>
  <c r="I167" i="14" s="1"/>
  <c r="H168" i="14"/>
  <c r="J168" i="14" s="1"/>
  <c r="I168" i="14" s="1"/>
  <c r="H170" i="14"/>
  <c r="J30" i="14"/>
  <c r="I30" i="14" s="1"/>
  <c r="J31" i="14"/>
  <c r="I31" i="14" s="1"/>
  <c r="J52" i="14"/>
  <c r="I52" i="14" s="1"/>
  <c r="J141" i="14"/>
  <c r="I141" i="14" s="1"/>
  <c r="J12" i="14"/>
  <c r="I12" i="14"/>
  <c r="J21" i="14"/>
  <c r="I21" i="14"/>
  <c r="J22" i="14"/>
  <c r="I22" i="14" s="1"/>
  <c r="I23" i="14"/>
  <c r="J27" i="14"/>
  <c r="I27" i="14" s="1"/>
  <c r="J28" i="14"/>
  <c r="I28" i="14"/>
  <c r="J29" i="14"/>
  <c r="I29" i="14" s="1"/>
  <c r="J33" i="14"/>
  <c r="I33" i="14"/>
  <c r="J34" i="14"/>
  <c r="I34" i="14" s="1"/>
  <c r="I35" i="14"/>
  <c r="J37" i="14"/>
  <c r="I37" i="14" s="1"/>
  <c r="I39" i="14"/>
  <c r="J42" i="14"/>
  <c r="I42" i="14" s="1"/>
  <c r="J43" i="14"/>
  <c r="I43" i="14"/>
  <c r="J46" i="14"/>
  <c r="I46" i="14" s="1"/>
  <c r="J53" i="14"/>
  <c r="I53" i="14" s="1"/>
  <c r="J56" i="14"/>
  <c r="I56" i="14" s="1"/>
  <c r="J57" i="14"/>
  <c r="I57" i="14" s="1"/>
  <c r="J60" i="14"/>
  <c r="I60" i="14" s="1"/>
  <c r="J61" i="14"/>
  <c r="I61" i="14" s="1"/>
  <c r="J64" i="14"/>
  <c r="I64" i="14" s="1"/>
  <c r="J65" i="14"/>
  <c r="I65" i="14" s="1"/>
  <c r="J66" i="14"/>
  <c r="I66" i="14" s="1"/>
  <c r="J68" i="14"/>
  <c r="I68" i="14" s="1"/>
  <c r="J69" i="14"/>
  <c r="I69" i="14" s="1"/>
  <c r="J72" i="14"/>
  <c r="I72" i="14" s="1"/>
  <c r="J73" i="14"/>
  <c r="I73" i="14" s="1"/>
  <c r="J76" i="14"/>
  <c r="I76" i="14" s="1"/>
  <c r="J77" i="14"/>
  <c r="I77" i="14" s="1"/>
  <c r="J80" i="14"/>
  <c r="I80" i="14" s="1"/>
  <c r="J81" i="14"/>
  <c r="I81" i="14" s="1"/>
  <c r="J82" i="14"/>
  <c r="I82" i="14" s="1"/>
  <c r="J84" i="14"/>
  <c r="I84" i="14" s="1"/>
  <c r="J86" i="14"/>
  <c r="I86" i="14" s="1"/>
  <c r="J89" i="14"/>
  <c r="I89" i="14" s="1"/>
  <c r="J90" i="14"/>
  <c r="I90" i="14" s="1"/>
  <c r="J91" i="14"/>
  <c r="I91" i="14" s="1"/>
  <c r="J94" i="14"/>
  <c r="I94" i="14"/>
  <c r="J98" i="14"/>
  <c r="I98" i="14" s="1"/>
  <c r="J102" i="14"/>
  <c r="I102" i="14" s="1"/>
  <c r="J103" i="14"/>
  <c r="I103" i="14" s="1"/>
  <c r="J107" i="14"/>
  <c r="I107" i="14" s="1"/>
  <c r="J108" i="14"/>
  <c r="I108" i="14" s="1"/>
  <c r="J109" i="14"/>
  <c r="I109" i="14" s="1"/>
  <c r="J111" i="14"/>
  <c r="I111" i="14" s="1"/>
  <c r="J112" i="14"/>
  <c r="I112" i="14" s="1"/>
  <c r="I115" i="14"/>
  <c r="J116" i="14"/>
  <c r="I116" i="14" s="1"/>
  <c r="J120" i="14"/>
  <c r="I120" i="14" s="1"/>
  <c r="J121" i="14"/>
  <c r="I121" i="14" s="1"/>
  <c r="I123" i="14"/>
  <c r="J124" i="14"/>
  <c r="I124" i="14"/>
  <c r="J125" i="14"/>
  <c r="I125" i="14" s="1"/>
  <c r="J128" i="14"/>
  <c r="I128" i="14" s="1"/>
  <c r="J129" i="14"/>
  <c r="I129" i="14" s="1"/>
  <c r="J132" i="14"/>
  <c r="I132" i="14" s="1"/>
  <c r="J133" i="14"/>
  <c r="I133" i="14" s="1"/>
  <c r="J136" i="14"/>
  <c r="I136" i="14"/>
  <c r="J140" i="14"/>
  <c r="I140" i="14" s="1"/>
  <c r="J142" i="14"/>
  <c r="I142" i="14" s="1"/>
  <c r="J145" i="14"/>
  <c r="I145" i="14"/>
  <c r="J146" i="14"/>
  <c r="I146" i="14" s="1"/>
  <c r="J149" i="14"/>
  <c r="I149" i="14"/>
  <c r="J150" i="14"/>
  <c r="I150" i="14" s="1"/>
  <c r="J153" i="14"/>
  <c r="I153" i="14" s="1"/>
  <c r="J154" i="14"/>
  <c r="I154" i="14" s="1"/>
  <c r="J157" i="14"/>
  <c r="I157" i="14" s="1"/>
  <c r="J161" i="14"/>
  <c r="I161" i="14" s="1"/>
  <c r="J162" i="14"/>
  <c r="I162" i="14" s="1"/>
  <c r="J165" i="14"/>
  <c r="I165" i="14" s="1"/>
  <c r="J166" i="14"/>
  <c r="I166" i="14" s="1"/>
  <c r="J170" i="14"/>
  <c r="I170" i="14" s="1"/>
  <c r="J5" i="15"/>
  <c r="L5" i="15" s="1"/>
  <c r="K5" i="15"/>
  <c r="N5" i="15" s="1"/>
  <c r="J6" i="15"/>
  <c r="L6" i="15" s="1"/>
  <c r="J7" i="15"/>
  <c r="J8" i="15"/>
  <c r="K8" i="15"/>
  <c r="N8" i="15" s="1"/>
  <c r="L8" i="15"/>
  <c r="J9" i="15"/>
  <c r="L9" i="15" s="1"/>
  <c r="J10" i="15"/>
  <c r="L10" i="15" s="1"/>
  <c r="J11" i="15"/>
  <c r="J12" i="15"/>
  <c r="K12" i="15" s="1"/>
  <c r="N12" i="15" s="1"/>
  <c r="J13" i="15"/>
  <c r="J14" i="15"/>
  <c r="L14" i="15" s="1"/>
  <c r="J15" i="15"/>
  <c r="J16" i="15"/>
  <c r="J17" i="15"/>
  <c r="L17" i="15" s="1"/>
  <c r="K17" i="15"/>
  <c r="N17" i="15" s="1"/>
  <c r="J18" i="15"/>
  <c r="L18" i="15" s="1"/>
  <c r="J19" i="15"/>
  <c r="J20" i="15"/>
  <c r="K20" i="15"/>
  <c r="N20" i="15" s="1"/>
  <c r="L20" i="15"/>
  <c r="J21" i="15"/>
  <c r="L21" i="15" s="1"/>
  <c r="K21" i="15"/>
  <c r="N21" i="15" s="1"/>
  <c r="J22" i="15"/>
  <c r="L22" i="15" s="1"/>
  <c r="J23" i="15"/>
  <c r="J24" i="15"/>
  <c r="K24" i="15"/>
  <c r="N24" i="15" s="1"/>
  <c r="L24" i="15"/>
  <c r="J25" i="15"/>
  <c r="L25" i="15" s="1"/>
  <c r="J26" i="15"/>
  <c r="L26" i="15" s="1"/>
  <c r="J27" i="15"/>
  <c r="J28" i="15"/>
  <c r="K28" i="15" s="1"/>
  <c r="N28" i="15" s="1"/>
  <c r="J4" i="15"/>
  <c r="J10" i="6"/>
  <c r="K10" i="6"/>
  <c r="A3" i="14"/>
  <c r="A4" i="14" s="1"/>
  <c r="A5" i="14" s="1"/>
  <c r="A6" i="14" s="1"/>
  <c r="A7" i="14" s="1"/>
  <c r="A8" i="14" s="1"/>
  <c r="A9" i="14" s="1"/>
  <c r="A10" i="14" s="1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E2" i="13"/>
  <c r="G2" i="13" s="1"/>
  <c r="H2" i="13" s="1"/>
  <c r="E3" i="13"/>
  <c r="G3" i="13"/>
  <c r="H3" i="13" s="1"/>
  <c r="E4" i="13"/>
  <c r="E5" i="13"/>
  <c r="G5" i="13" s="1"/>
  <c r="H5" i="13" s="1"/>
  <c r="E6" i="13"/>
  <c r="G6" i="13" s="1"/>
  <c r="H6" i="13" s="1"/>
  <c r="E7" i="13"/>
  <c r="Q7" i="13" s="1"/>
  <c r="S7" i="13" s="1"/>
  <c r="U7" i="13" s="1"/>
  <c r="T7" i="13" s="1"/>
  <c r="G7" i="13"/>
  <c r="H7" i="13" s="1"/>
  <c r="E8" i="13"/>
  <c r="G8" i="13" s="1"/>
  <c r="H8" i="13" s="1"/>
  <c r="E9" i="13"/>
  <c r="E10" i="13"/>
  <c r="G10" i="13" s="1"/>
  <c r="H10" i="13" s="1"/>
  <c r="E11" i="13"/>
  <c r="G11" i="13"/>
  <c r="H11" i="13" s="1"/>
  <c r="E12" i="13"/>
  <c r="G12" i="13" s="1"/>
  <c r="H12" i="13" s="1"/>
  <c r="E13" i="13"/>
  <c r="E14" i="13"/>
  <c r="G14" i="13" s="1"/>
  <c r="H14" i="13" s="1"/>
  <c r="E15" i="13"/>
  <c r="G15" i="13"/>
  <c r="H15" i="13"/>
  <c r="E16" i="13"/>
  <c r="G16" i="13" s="1"/>
  <c r="H16" i="13" s="1"/>
  <c r="E17" i="13"/>
  <c r="G17" i="13" s="1"/>
  <c r="H17" i="13" s="1"/>
  <c r="E18" i="13"/>
  <c r="E19" i="13"/>
  <c r="E20" i="13"/>
  <c r="G20" i="13" s="1"/>
  <c r="H20" i="13" s="1"/>
  <c r="E21" i="13"/>
  <c r="G21" i="13" s="1"/>
  <c r="H21" i="13" s="1"/>
  <c r="E22" i="13"/>
  <c r="G22" i="13" s="1"/>
  <c r="H22" i="13" s="1"/>
  <c r="E23" i="13"/>
  <c r="G23" i="13"/>
  <c r="H23" i="13"/>
  <c r="E24" i="13"/>
  <c r="E25" i="13"/>
  <c r="G25" i="13" s="1"/>
  <c r="H25" i="13" s="1"/>
  <c r="E26" i="13"/>
  <c r="G26" i="13" s="1"/>
  <c r="H26" i="13" s="1"/>
  <c r="E27" i="13"/>
  <c r="G27" i="13"/>
  <c r="H27" i="13" s="1"/>
  <c r="E28" i="13"/>
  <c r="G28" i="13" s="1"/>
  <c r="H28" i="13" s="1"/>
  <c r="E29" i="13"/>
  <c r="G29" i="13" s="1"/>
  <c r="H29" i="13" s="1"/>
  <c r="E30" i="13"/>
  <c r="E31" i="13"/>
  <c r="E32" i="13"/>
  <c r="G32" i="13" s="1"/>
  <c r="H32" i="13" s="1"/>
  <c r="E33" i="13"/>
  <c r="G33" i="13" s="1"/>
  <c r="H33" i="13" s="1"/>
  <c r="E34" i="13"/>
  <c r="G34" i="13" s="1"/>
  <c r="H34" i="13" s="1"/>
  <c r="E35" i="13"/>
  <c r="G35" i="13"/>
  <c r="H35" i="13" s="1"/>
  <c r="E36" i="13"/>
  <c r="E37" i="13"/>
  <c r="G37" i="13" s="1"/>
  <c r="H37" i="13" s="1"/>
  <c r="E38" i="13"/>
  <c r="G38" i="13" s="1"/>
  <c r="H38" i="13" s="1"/>
  <c r="E39" i="13"/>
  <c r="Q39" i="13" s="1"/>
  <c r="S39" i="13" s="1"/>
  <c r="U39" i="13" s="1"/>
  <c r="T39" i="13" s="1"/>
  <c r="G39" i="13"/>
  <c r="H39" i="13" s="1"/>
  <c r="E40" i="13"/>
  <c r="G40" i="13" s="1"/>
  <c r="H40" i="13" s="1"/>
  <c r="E41" i="13"/>
  <c r="E42" i="13"/>
  <c r="G42" i="13" s="1"/>
  <c r="H42" i="13" s="1"/>
  <c r="E43" i="13"/>
  <c r="G43" i="13"/>
  <c r="H43" i="13" s="1"/>
  <c r="E44" i="13"/>
  <c r="G44" i="13" s="1"/>
  <c r="H44" i="13" s="1"/>
  <c r="E45" i="13"/>
  <c r="E46" i="13"/>
  <c r="G46" i="13" s="1"/>
  <c r="H46" i="13" s="1"/>
  <c r="E47" i="13"/>
  <c r="G47" i="13"/>
  <c r="H47" i="13"/>
  <c r="E48" i="13"/>
  <c r="G48" i="13" s="1"/>
  <c r="H48" i="13" s="1"/>
  <c r="E49" i="13"/>
  <c r="G49" i="13" s="1"/>
  <c r="H49" i="13" s="1"/>
  <c r="E50" i="13"/>
  <c r="E51" i="13"/>
  <c r="E52" i="13"/>
  <c r="G52" i="13" s="1"/>
  <c r="H52" i="13" s="1"/>
  <c r="E53" i="13"/>
  <c r="G53" i="13" s="1"/>
  <c r="H53" i="13" s="1"/>
  <c r="E54" i="13"/>
  <c r="G54" i="13" s="1"/>
  <c r="H54" i="13" s="1"/>
  <c r="E55" i="13"/>
  <c r="G55" i="13"/>
  <c r="H55" i="13"/>
  <c r="E56" i="13"/>
  <c r="E57" i="13"/>
  <c r="G57" i="13" s="1"/>
  <c r="H57" i="13" s="1"/>
  <c r="E58" i="13"/>
  <c r="G58" i="13" s="1"/>
  <c r="H58" i="13" s="1"/>
  <c r="E59" i="13"/>
  <c r="G59" i="13"/>
  <c r="H59" i="13" s="1"/>
  <c r="E60" i="13"/>
  <c r="G60" i="13" s="1"/>
  <c r="H60" i="13" s="1"/>
  <c r="E61" i="13"/>
  <c r="G61" i="13" s="1"/>
  <c r="H61" i="13" s="1"/>
  <c r="E62" i="13"/>
  <c r="E63" i="13"/>
  <c r="E64" i="13"/>
  <c r="E65" i="13"/>
  <c r="E66" i="13"/>
  <c r="G66" i="13" s="1"/>
  <c r="H66" i="13" s="1"/>
  <c r="E67" i="13"/>
  <c r="G67" i="13"/>
  <c r="H67" i="13" s="1"/>
  <c r="E68" i="13"/>
  <c r="Q68" i="13" s="1"/>
  <c r="S68" i="13" s="1"/>
  <c r="U68" i="13" s="1"/>
  <c r="T68" i="13" s="1"/>
  <c r="E69" i="13"/>
  <c r="G69" i="13" s="1"/>
  <c r="H69" i="13" s="1"/>
  <c r="E70" i="13"/>
  <c r="G70" i="13" s="1"/>
  <c r="H70" i="13" s="1"/>
  <c r="E71" i="13"/>
  <c r="F71" i="13" s="1"/>
  <c r="R71" i="13" s="1"/>
  <c r="G71" i="13"/>
  <c r="H71" i="13" s="1"/>
  <c r="E72" i="13"/>
  <c r="G72" i="13" s="1"/>
  <c r="H72" i="13" s="1"/>
  <c r="E73" i="13"/>
  <c r="E74" i="13"/>
  <c r="E75" i="13"/>
  <c r="G75" i="13"/>
  <c r="H75" i="13" s="1"/>
  <c r="E76" i="13"/>
  <c r="E77" i="13"/>
  <c r="E78" i="13"/>
  <c r="G78" i="13" s="1"/>
  <c r="H78" i="13" s="1"/>
  <c r="E79" i="13"/>
  <c r="G79" i="13" s="1"/>
  <c r="H79" i="13" s="1"/>
  <c r="E80" i="13"/>
  <c r="G80" i="13"/>
  <c r="H80" i="13" s="1"/>
  <c r="E81" i="13"/>
  <c r="G81" i="13" s="1"/>
  <c r="H81" i="13" s="1"/>
  <c r="N4" i="13"/>
  <c r="O4" i="13"/>
  <c r="N5" i="13"/>
  <c r="O5" i="13"/>
  <c r="F5" i="13"/>
  <c r="R5" i="13" s="1"/>
  <c r="N6" i="13"/>
  <c r="O6" i="13"/>
  <c r="F6" i="13"/>
  <c r="R6" i="13" s="1"/>
  <c r="N7" i="13"/>
  <c r="O7" i="13"/>
  <c r="F7" i="13"/>
  <c r="R7" i="13" s="1"/>
  <c r="N8" i="13"/>
  <c r="O8" i="13"/>
  <c r="F8" i="13"/>
  <c r="R8" i="13" s="1"/>
  <c r="N9" i="13"/>
  <c r="O9" i="13"/>
  <c r="N10" i="13"/>
  <c r="O10" i="13"/>
  <c r="F10" i="13"/>
  <c r="R10" i="13" s="1"/>
  <c r="N11" i="13"/>
  <c r="O11" i="13"/>
  <c r="Q11" i="13"/>
  <c r="S11" i="13" s="1"/>
  <c r="U11" i="13" s="1"/>
  <c r="T11" i="13" s="1"/>
  <c r="F11" i="13"/>
  <c r="R11" i="13" s="1"/>
  <c r="N12" i="13"/>
  <c r="O12" i="13"/>
  <c r="F12" i="13"/>
  <c r="R12" i="13" s="1"/>
  <c r="N13" i="13"/>
  <c r="O13" i="13"/>
  <c r="N14" i="13"/>
  <c r="O14" i="13"/>
  <c r="F14" i="13"/>
  <c r="R14" i="13" s="1"/>
  <c r="N15" i="13"/>
  <c r="O15" i="13"/>
  <c r="Q15" i="13"/>
  <c r="S15" i="13" s="1"/>
  <c r="U15" i="13" s="1"/>
  <c r="T15" i="13" s="1"/>
  <c r="F15" i="13"/>
  <c r="R15" i="13" s="1"/>
  <c r="N16" i="13"/>
  <c r="O16" i="13"/>
  <c r="F16" i="13"/>
  <c r="R16" i="13" s="1"/>
  <c r="N17" i="13"/>
  <c r="O17" i="13"/>
  <c r="F17" i="13"/>
  <c r="R17" i="13" s="1"/>
  <c r="N18" i="13"/>
  <c r="O18" i="13"/>
  <c r="N19" i="13"/>
  <c r="O19" i="13"/>
  <c r="N20" i="13"/>
  <c r="O20" i="13"/>
  <c r="F20" i="13"/>
  <c r="R20" i="13" s="1"/>
  <c r="N21" i="13"/>
  <c r="O21" i="13"/>
  <c r="F21" i="13"/>
  <c r="R21" i="13" s="1"/>
  <c r="N22" i="13"/>
  <c r="O22" i="13"/>
  <c r="F22" i="13"/>
  <c r="R22" i="13" s="1"/>
  <c r="N23" i="13"/>
  <c r="O23" i="13"/>
  <c r="Q23" i="13"/>
  <c r="S23" i="13" s="1"/>
  <c r="U23" i="13" s="1"/>
  <c r="T23" i="13" s="1"/>
  <c r="F23" i="13"/>
  <c r="R23" i="13" s="1"/>
  <c r="N24" i="13"/>
  <c r="O24" i="13"/>
  <c r="N25" i="13"/>
  <c r="O25" i="13"/>
  <c r="F25" i="13"/>
  <c r="R25" i="13" s="1"/>
  <c r="N26" i="13"/>
  <c r="O26" i="13"/>
  <c r="F26" i="13"/>
  <c r="R26" i="13" s="1"/>
  <c r="N27" i="13"/>
  <c r="O27" i="13"/>
  <c r="Q27" i="13"/>
  <c r="S27" i="13" s="1"/>
  <c r="U27" i="13" s="1"/>
  <c r="T27" i="13" s="1"/>
  <c r="F27" i="13"/>
  <c r="R27" i="13" s="1"/>
  <c r="N28" i="13"/>
  <c r="O28" i="13"/>
  <c r="F28" i="13"/>
  <c r="R28" i="13" s="1"/>
  <c r="N29" i="13"/>
  <c r="O29" i="13"/>
  <c r="F29" i="13"/>
  <c r="R29" i="13" s="1"/>
  <c r="N30" i="13"/>
  <c r="O30" i="13"/>
  <c r="N31" i="13"/>
  <c r="O31" i="13"/>
  <c r="Q31" i="13"/>
  <c r="S31" i="13" s="1"/>
  <c r="U31" i="13" s="1"/>
  <c r="T31" i="13" s="1"/>
  <c r="N32" i="13"/>
  <c r="O32" i="13"/>
  <c r="F32" i="13"/>
  <c r="R32" i="13" s="1"/>
  <c r="N33" i="13"/>
  <c r="O33" i="13"/>
  <c r="F33" i="13"/>
  <c r="R33" i="13" s="1"/>
  <c r="N34" i="13"/>
  <c r="O34" i="13"/>
  <c r="F34" i="13"/>
  <c r="R34" i="13" s="1"/>
  <c r="N35" i="13"/>
  <c r="O35" i="13"/>
  <c r="Q35" i="13"/>
  <c r="S35" i="13" s="1"/>
  <c r="U35" i="13" s="1"/>
  <c r="T35" i="13" s="1"/>
  <c r="F35" i="13"/>
  <c r="R35" i="13" s="1"/>
  <c r="N36" i="13"/>
  <c r="O36" i="13"/>
  <c r="N37" i="13"/>
  <c r="O37" i="13"/>
  <c r="F37" i="13"/>
  <c r="R37" i="13" s="1"/>
  <c r="N38" i="13"/>
  <c r="O38" i="13"/>
  <c r="F38" i="13"/>
  <c r="R38" i="13" s="1"/>
  <c r="N39" i="13"/>
  <c r="O39" i="13"/>
  <c r="F39" i="13"/>
  <c r="R39" i="13" s="1"/>
  <c r="N40" i="13"/>
  <c r="O40" i="13"/>
  <c r="F40" i="13"/>
  <c r="R40" i="13" s="1"/>
  <c r="N41" i="13"/>
  <c r="O41" i="13"/>
  <c r="N42" i="13"/>
  <c r="O42" i="13"/>
  <c r="F42" i="13"/>
  <c r="R42" i="13" s="1"/>
  <c r="N43" i="13"/>
  <c r="O43" i="13"/>
  <c r="Q43" i="13"/>
  <c r="S43" i="13" s="1"/>
  <c r="U43" i="13" s="1"/>
  <c r="T43" i="13" s="1"/>
  <c r="F43" i="13"/>
  <c r="R43" i="13" s="1"/>
  <c r="N44" i="13"/>
  <c r="O44" i="13"/>
  <c r="F44" i="13"/>
  <c r="R44" i="13" s="1"/>
  <c r="N45" i="13"/>
  <c r="O45" i="13"/>
  <c r="N46" i="13"/>
  <c r="O46" i="13"/>
  <c r="F46" i="13"/>
  <c r="R46" i="13" s="1"/>
  <c r="N47" i="13"/>
  <c r="O47" i="13"/>
  <c r="Q47" i="13"/>
  <c r="S47" i="13" s="1"/>
  <c r="U47" i="13" s="1"/>
  <c r="T47" i="13" s="1"/>
  <c r="F47" i="13"/>
  <c r="R47" i="13" s="1"/>
  <c r="N48" i="13"/>
  <c r="O48" i="13"/>
  <c r="F48" i="13"/>
  <c r="R48" i="13" s="1"/>
  <c r="N49" i="13"/>
  <c r="O49" i="13"/>
  <c r="F49" i="13"/>
  <c r="R49" i="13" s="1"/>
  <c r="N50" i="13"/>
  <c r="O50" i="13"/>
  <c r="N51" i="13"/>
  <c r="O51" i="13"/>
  <c r="N52" i="13"/>
  <c r="O52" i="13"/>
  <c r="F52" i="13"/>
  <c r="R52" i="13" s="1"/>
  <c r="N53" i="13"/>
  <c r="O53" i="13"/>
  <c r="F53" i="13"/>
  <c r="R53" i="13" s="1"/>
  <c r="N54" i="13"/>
  <c r="O54" i="13"/>
  <c r="F54" i="13"/>
  <c r="R54" i="13" s="1"/>
  <c r="N55" i="13"/>
  <c r="O55" i="13"/>
  <c r="Q55" i="13"/>
  <c r="S55" i="13" s="1"/>
  <c r="U55" i="13" s="1"/>
  <c r="T55" i="13" s="1"/>
  <c r="F55" i="13"/>
  <c r="R55" i="13" s="1"/>
  <c r="N56" i="13"/>
  <c r="O56" i="13"/>
  <c r="F56" i="13"/>
  <c r="R56" i="13" s="1"/>
  <c r="N57" i="13"/>
  <c r="O57" i="13"/>
  <c r="F57" i="13"/>
  <c r="R57" i="13" s="1"/>
  <c r="N58" i="13"/>
  <c r="O58" i="13"/>
  <c r="Q58" i="13"/>
  <c r="S58" i="13" s="1"/>
  <c r="U58" i="13" s="1"/>
  <c r="T58" i="13" s="1"/>
  <c r="F58" i="13"/>
  <c r="R58" i="13" s="1"/>
  <c r="N59" i="13"/>
  <c r="O59" i="13"/>
  <c r="N60" i="13"/>
  <c r="O60" i="13"/>
  <c r="Q60" i="13"/>
  <c r="S60" i="13" s="1"/>
  <c r="U60" i="13" s="1"/>
  <c r="T60" i="13" s="1"/>
  <c r="F60" i="13"/>
  <c r="R60" i="13" s="1"/>
  <c r="N61" i="13"/>
  <c r="O61" i="13"/>
  <c r="F61" i="13"/>
  <c r="R61" i="13" s="1"/>
  <c r="N62" i="13"/>
  <c r="O62" i="13"/>
  <c r="Q62" i="13"/>
  <c r="S62" i="13" s="1"/>
  <c r="U62" i="13" s="1"/>
  <c r="T62" i="13" s="1"/>
  <c r="N63" i="13"/>
  <c r="O63" i="13"/>
  <c r="Q63" i="13"/>
  <c r="S63" i="13" s="1"/>
  <c r="U63" i="13" s="1"/>
  <c r="T63" i="13" s="1"/>
  <c r="N64" i="13"/>
  <c r="O64" i="13"/>
  <c r="Q64" i="13"/>
  <c r="S64" i="13" s="1"/>
  <c r="U64" i="13" s="1"/>
  <c r="T64" i="13" s="1"/>
  <c r="N65" i="13"/>
  <c r="O65" i="13"/>
  <c r="Q65" i="13"/>
  <c r="S65" i="13" s="1"/>
  <c r="U65" i="13" s="1"/>
  <c r="T65" i="13" s="1"/>
  <c r="N66" i="13"/>
  <c r="O66" i="13"/>
  <c r="Q66" i="13"/>
  <c r="S66" i="13" s="1"/>
  <c r="U66" i="13" s="1"/>
  <c r="T66" i="13" s="1"/>
  <c r="F66" i="13"/>
  <c r="R66" i="13" s="1"/>
  <c r="N67" i="13"/>
  <c r="O67" i="13"/>
  <c r="Q67" i="13"/>
  <c r="S67" i="13" s="1"/>
  <c r="U67" i="13" s="1"/>
  <c r="T67" i="13" s="1"/>
  <c r="F67" i="13"/>
  <c r="R67" i="13" s="1"/>
  <c r="N68" i="13"/>
  <c r="O68" i="13"/>
  <c r="N69" i="13"/>
  <c r="O69" i="13"/>
  <c r="Q69" i="13"/>
  <c r="S69" i="13" s="1"/>
  <c r="U69" i="13" s="1"/>
  <c r="T69" i="13" s="1"/>
  <c r="F69" i="13"/>
  <c r="R69" i="13" s="1"/>
  <c r="N70" i="13"/>
  <c r="O70" i="13"/>
  <c r="Q70" i="13"/>
  <c r="S70" i="13" s="1"/>
  <c r="U70" i="13" s="1"/>
  <c r="T70" i="13" s="1"/>
  <c r="F70" i="13"/>
  <c r="R70" i="13" s="1"/>
  <c r="N71" i="13"/>
  <c r="O71" i="13"/>
  <c r="Q71" i="13"/>
  <c r="S71" i="13" s="1"/>
  <c r="U71" i="13" s="1"/>
  <c r="T71" i="13" s="1"/>
  <c r="N72" i="13"/>
  <c r="O72" i="13"/>
  <c r="Q72" i="13"/>
  <c r="S72" i="13" s="1"/>
  <c r="U72" i="13" s="1"/>
  <c r="T72" i="13" s="1"/>
  <c r="F72" i="13"/>
  <c r="R72" i="13" s="1"/>
  <c r="N73" i="13"/>
  <c r="O73" i="13"/>
  <c r="Q73" i="13"/>
  <c r="S73" i="13" s="1"/>
  <c r="U73" i="13" s="1"/>
  <c r="T73" i="13" s="1"/>
  <c r="N74" i="13"/>
  <c r="O74" i="13"/>
  <c r="Q74" i="13"/>
  <c r="S74" i="13" s="1"/>
  <c r="U74" i="13" s="1"/>
  <c r="T74" i="13" s="1"/>
  <c r="N75" i="13"/>
  <c r="O75" i="13"/>
  <c r="Q75" i="13"/>
  <c r="S75" i="13" s="1"/>
  <c r="U75" i="13" s="1"/>
  <c r="T75" i="13" s="1"/>
  <c r="F75" i="13"/>
  <c r="R75" i="13" s="1"/>
  <c r="N76" i="13"/>
  <c r="O76" i="13"/>
  <c r="Q76" i="13"/>
  <c r="S76" i="13" s="1"/>
  <c r="U76" i="13" s="1"/>
  <c r="T76" i="13" s="1"/>
  <c r="N77" i="13"/>
  <c r="O77" i="13"/>
  <c r="Q77" i="13"/>
  <c r="S77" i="13" s="1"/>
  <c r="U77" i="13" s="1"/>
  <c r="T77" i="13" s="1"/>
  <c r="N78" i="13"/>
  <c r="O78" i="13"/>
  <c r="Q78" i="13"/>
  <c r="S78" i="13" s="1"/>
  <c r="U78" i="13" s="1"/>
  <c r="T78" i="13" s="1"/>
  <c r="F78" i="13"/>
  <c r="R78" i="13" s="1"/>
  <c r="N79" i="13"/>
  <c r="O79" i="13"/>
  <c r="Q79" i="13"/>
  <c r="S79" i="13" s="1"/>
  <c r="U79" i="13" s="1"/>
  <c r="T79" i="13" s="1"/>
  <c r="F79" i="13"/>
  <c r="R79" i="13" s="1"/>
  <c r="N80" i="13"/>
  <c r="O80" i="13"/>
  <c r="Q80" i="13"/>
  <c r="S80" i="13" s="1"/>
  <c r="U80" i="13" s="1"/>
  <c r="T80" i="13" s="1"/>
  <c r="F80" i="13"/>
  <c r="R80" i="13" s="1"/>
  <c r="N81" i="13"/>
  <c r="O81" i="13"/>
  <c r="Q81" i="13"/>
  <c r="S81" i="13" s="1"/>
  <c r="U81" i="13" s="1"/>
  <c r="T81" i="13" s="1"/>
  <c r="F81" i="13"/>
  <c r="R81" i="13" s="1"/>
  <c r="N3" i="13"/>
  <c r="O3" i="13"/>
  <c r="Q3" i="13"/>
  <c r="S3" i="13" s="1"/>
  <c r="U3" i="13" s="1"/>
  <c r="T3" i="13" s="1"/>
  <c r="F3" i="13"/>
  <c r="R3" i="13" s="1"/>
  <c r="F2" i="13"/>
  <c r="R2" i="13" s="1"/>
  <c r="Q2" i="13"/>
  <c r="S2" i="13" s="1"/>
  <c r="U2" i="13" s="1"/>
  <c r="T2" i="13" s="1"/>
  <c r="O2" i="13"/>
  <c r="N2" i="13"/>
  <c r="A3" i="13"/>
  <c r="A4" i="13" s="1"/>
  <c r="A5" i="13" s="1"/>
  <c r="A6" i="13" s="1"/>
  <c r="A7" i="13" s="1"/>
  <c r="A8" i="13" s="1"/>
  <c r="A9" i="13" s="1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37" i="13" s="1"/>
  <c r="A38" i="13" s="1"/>
  <c r="A39" i="13" s="1"/>
  <c r="A40" i="13" s="1"/>
  <c r="A41" i="13" s="1"/>
  <c r="A42" i="13" s="1"/>
  <c r="A43" i="13" s="1"/>
  <c r="A44" i="13" s="1"/>
  <c r="A45" i="13" s="1"/>
  <c r="A46" i="13" s="1"/>
  <c r="A47" i="13" s="1"/>
  <c r="A48" i="13" s="1"/>
  <c r="A49" i="13" s="1"/>
  <c r="A50" i="13" s="1"/>
  <c r="A51" i="13" s="1"/>
  <c r="A52" i="13" s="1"/>
  <c r="A53" i="13" s="1"/>
  <c r="A54" i="13" s="1"/>
  <c r="A55" i="13" s="1"/>
  <c r="A56" i="13" s="1"/>
  <c r="A57" i="13" s="1"/>
  <c r="A58" i="13" s="1"/>
  <c r="A59" i="13" s="1"/>
  <c r="A60" i="13" s="1"/>
  <c r="A61" i="13" s="1"/>
  <c r="A62" i="13" s="1"/>
  <c r="A63" i="13" s="1"/>
  <c r="A64" i="13" s="1"/>
  <c r="A65" i="13" s="1"/>
  <c r="A66" i="13" s="1"/>
  <c r="A67" i="13" s="1"/>
  <c r="A68" i="13" s="1"/>
  <c r="A69" i="13" s="1"/>
  <c r="A70" i="13" s="1"/>
  <c r="A71" i="13" s="1"/>
  <c r="A72" i="13" s="1"/>
  <c r="A73" i="13" s="1"/>
  <c r="A74" i="13" s="1"/>
  <c r="A75" i="13" s="1"/>
  <c r="A76" i="13" s="1"/>
  <c r="A77" i="13" s="1"/>
  <c r="A78" i="13" s="1"/>
  <c r="A79" i="13" s="1"/>
  <c r="A80" i="13" s="1"/>
  <c r="A81" i="13" s="1"/>
  <c r="G113" i="8"/>
  <c r="F113" i="8"/>
  <c r="H113" i="8"/>
  <c r="G112" i="8"/>
  <c r="F112" i="8"/>
  <c r="H112" i="8" s="1"/>
  <c r="G111" i="8"/>
  <c r="F111" i="8"/>
  <c r="H111" i="8" s="1"/>
  <c r="G110" i="8"/>
  <c r="F110" i="8"/>
  <c r="H110" i="8" s="1"/>
  <c r="G109" i="8"/>
  <c r="F109" i="8"/>
  <c r="H109" i="8" s="1"/>
  <c r="G108" i="8"/>
  <c r="F108" i="8"/>
  <c r="H108" i="8" s="1"/>
  <c r="G107" i="8"/>
  <c r="F107" i="8"/>
  <c r="H107" i="8" s="1"/>
  <c r="A3" i="11"/>
  <c r="A4" i="11" s="1"/>
  <c r="A5" i="11" s="1"/>
  <c r="A6" i="11" s="1"/>
  <c r="A7" i="11" s="1"/>
  <c r="A8" i="11" s="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A53" i="11" s="1"/>
  <c r="A54" i="11" s="1"/>
  <c r="A55" i="11" s="1"/>
  <c r="A56" i="11" s="1"/>
  <c r="A57" i="11" s="1"/>
  <c r="A58" i="11" s="1"/>
  <c r="A59" i="11" s="1"/>
  <c r="A60" i="11" s="1"/>
  <c r="A61" i="11" s="1"/>
  <c r="A62" i="11" s="1"/>
  <c r="A63" i="11" s="1"/>
  <c r="A64" i="11" s="1"/>
  <c r="A65" i="11" s="1"/>
  <c r="A66" i="11" s="1"/>
  <c r="A67" i="11" s="1"/>
  <c r="A68" i="11" s="1"/>
  <c r="A69" i="11" s="1"/>
  <c r="A70" i="11" s="1"/>
  <c r="A71" i="11" s="1"/>
  <c r="A72" i="11" s="1"/>
  <c r="A73" i="11" s="1"/>
  <c r="A74" i="11" s="1"/>
  <c r="A75" i="11" s="1"/>
  <c r="A76" i="11" s="1"/>
  <c r="A77" i="11" s="1"/>
  <c r="A78" i="11" s="1"/>
  <c r="A79" i="11" s="1"/>
  <c r="A80" i="11" s="1"/>
  <c r="A81" i="11" s="1"/>
  <c r="A82" i="11" s="1"/>
  <c r="A83" i="11" s="1"/>
  <c r="A84" i="11" s="1"/>
  <c r="A85" i="11" s="1"/>
  <c r="A86" i="11" s="1"/>
  <c r="A87" i="11" s="1"/>
  <c r="A88" i="11" s="1"/>
  <c r="A89" i="11" s="1"/>
  <c r="A90" i="11" s="1"/>
  <c r="A91" i="11" s="1"/>
  <c r="A92" i="11" s="1"/>
  <c r="A93" i="11" s="1"/>
  <c r="A94" i="11" s="1"/>
  <c r="A95" i="11" s="1"/>
  <c r="A96" i="11" s="1"/>
  <c r="A97" i="11" s="1"/>
  <c r="A98" i="11" s="1"/>
  <c r="A99" i="11" s="1"/>
  <c r="A100" i="11" s="1"/>
  <c r="A101" i="11" s="1"/>
  <c r="A102" i="11" s="1"/>
  <c r="A103" i="11" s="1"/>
  <c r="A104" i="11" s="1"/>
  <c r="A105" i="11" s="1"/>
  <c r="A106" i="11" s="1"/>
  <c r="A107" i="11" s="1"/>
  <c r="A108" i="11" s="1"/>
  <c r="A109" i="11" s="1"/>
  <c r="A110" i="11" s="1"/>
  <c r="A111" i="11" s="1"/>
  <c r="A112" i="11" s="1"/>
  <c r="A113" i="11" s="1"/>
  <c r="A114" i="11" s="1"/>
  <c r="A115" i="11" s="1"/>
  <c r="A116" i="11" s="1"/>
  <c r="A117" i="11" s="1"/>
  <c r="A118" i="11" s="1"/>
  <c r="A119" i="11" s="1"/>
  <c r="A120" i="11" s="1"/>
  <c r="A121" i="11" s="1"/>
  <c r="A122" i="11" s="1"/>
  <c r="A123" i="11" s="1"/>
  <c r="A124" i="11" s="1"/>
  <c r="A125" i="11" s="1"/>
  <c r="A126" i="11" s="1"/>
  <c r="A127" i="11" s="1"/>
  <c r="A128" i="11" s="1"/>
  <c r="A129" i="11" s="1"/>
  <c r="A130" i="11" s="1"/>
  <c r="A131" i="11" s="1"/>
  <c r="A132" i="11" s="1"/>
  <c r="A133" i="11" s="1"/>
  <c r="A134" i="11" s="1"/>
  <c r="A135" i="11" s="1"/>
  <c r="A136" i="11" s="1"/>
  <c r="A137" i="11" s="1"/>
  <c r="A138" i="11" s="1"/>
  <c r="A139" i="11" s="1"/>
  <c r="A140" i="11" s="1"/>
  <c r="A141" i="11" s="1"/>
  <c r="A142" i="11" s="1"/>
  <c r="A143" i="11" s="1"/>
  <c r="A144" i="11" s="1"/>
  <c r="A145" i="11" s="1"/>
  <c r="A146" i="11" s="1"/>
  <c r="A147" i="11" s="1"/>
  <c r="A148" i="11" s="1"/>
  <c r="A149" i="11" s="1"/>
  <c r="A150" i="11" s="1"/>
  <c r="A151" i="11" s="1"/>
  <c r="A152" i="11" s="1"/>
  <c r="A153" i="11" s="1"/>
  <c r="A154" i="11" s="1"/>
  <c r="A155" i="11" s="1"/>
  <c r="A156" i="11" s="1"/>
  <c r="A157" i="11" s="1"/>
  <c r="A158" i="11" s="1"/>
  <c r="A159" i="11" s="1"/>
  <c r="A160" i="11" s="1"/>
  <c r="A161" i="11" s="1"/>
  <c r="A162" i="11" s="1"/>
  <c r="A163" i="11" s="1"/>
  <c r="A164" i="11" s="1"/>
  <c r="A165" i="11" s="1"/>
  <c r="H166" i="11"/>
  <c r="I166" i="11"/>
  <c r="K5" i="7"/>
  <c r="M5" i="7"/>
  <c r="M6" i="7" s="1"/>
  <c r="L5" i="7"/>
  <c r="L6" i="7" s="1"/>
  <c r="A6" i="2"/>
  <c r="A7" i="2" s="1"/>
  <c r="A8" i="2" s="1"/>
  <c r="A12" i="2" s="1"/>
  <c r="A13" i="2" s="1"/>
  <c r="A14" i="2" s="1"/>
  <c r="A15" i="2" s="1"/>
  <c r="A19" i="2" s="1"/>
  <c r="A20" i="2" s="1"/>
  <c r="A21" i="2" s="1"/>
  <c r="A23" i="2" s="1"/>
  <c r="A24" i="2" s="1"/>
  <c r="A25" i="2" s="1"/>
  <c r="A26" i="2" s="1"/>
  <c r="A29" i="2" s="1"/>
  <c r="A31" i="2" s="1"/>
  <c r="A33" i="2" s="1"/>
  <c r="A38" i="2" s="1"/>
  <c r="A39" i="2" s="1"/>
  <c r="A40" i="2" s="1"/>
  <c r="A41" i="2" s="1"/>
  <c r="A45" i="2" s="1"/>
  <c r="A46" i="2" s="1"/>
  <c r="A47" i="2" s="1"/>
  <c r="A60" i="2"/>
  <c r="B76" i="1"/>
  <c r="B78" i="1"/>
  <c r="B79" i="1" s="1"/>
  <c r="B80" i="1" s="1"/>
  <c r="F66" i="1"/>
  <c r="E106" i="8"/>
  <c r="G106" i="8" s="1"/>
  <c r="E105" i="8"/>
  <c r="G105" i="8" s="1"/>
  <c r="E104" i="8"/>
  <c r="G104" i="8" s="1"/>
  <c r="E103" i="8"/>
  <c r="G103" i="8" s="1"/>
  <c r="E102" i="8"/>
  <c r="G102" i="8" s="1"/>
  <c r="E101" i="8"/>
  <c r="G101" i="8" s="1"/>
  <c r="E100" i="8"/>
  <c r="G100" i="8" s="1"/>
  <c r="E99" i="8"/>
  <c r="G99" i="8" s="1"/>
  <c r="E98" i="8"/>
  <c r="G98" i="8" s="1"/>
  <c r="E97" i="8"/>
  <c r="G97" i="8" s="1"/>
  <c r="E96" i="8"/>
  <c r="G96" i="8" s="1"/>
  <c r="E95" i="8"/>
  <c r="G95" i="8" s="1"/>
  <c r="E94" i="8"/>
  <c r="G94" i="8" s="1"/>
  <c r="E93" i="8"/>
  <c r="G93" i="8" s="1"/>
  <c r="E92" i="8"/>
  <c r="G92" i="8" s="1"/>
  <c r="E91" i="8"/>
  <c r="G91" i="8" s="1"/>
  <c r="E90" i="8"/>
  <c r="G90" i="8" s="1"/>
  <c r="E89" i="8"/>
  <c r="G89" i="8" s="1"/>
  <c r="E88" i="8"/>
  <c r="G88" i="8" s="1"/>
  <c r="E87" i="8"/>
  <c r="G87" i="8" s="1"/>
  <c r="E86" i="8"/>
  <c r="G86" i="8" s="1"/>
  <c r="E85" i="8"/>
  <c r="G85" i="8" s="1"/>
  <c r="E84" i="8"/>
  <c r="G84" i="8"/>
  <c r="E83" i="8"/>
  <c r="G83" i="8" s="1"/>
  <c r="E82" i="8"/>
  <c r="G82" i="8" s="1"/>
  <c r="F28" i="9"/>
  <c r="H28" i="9" s="1"/>
  <c r="F27" i="9"/>
  <c r="H27" i="9" s="1"/>
  <c r="F26" i="9"/>
  <c r="H26" i="9" s="1"/>
  <c r="F25" i="9"/>
  <c r="H25" i="9" s="1"/>
  <c r="F24" i="9"/>
  <c r="F23" i="9"/>
  <c r="H23" i="9" s="1"/>
  <c r="F22" i="9"/>
  <c r="H22" i="9" s="1"/>
  <c r="F21" i="9"/>
  <c r="H21" i="9" s="1"/>
  <c r="F20" i="9"/>
  <c r="H20" i="9" s="1"/>
  <c r="F19" i="9"/>
  <c r="H19" i="9" s="1"/>
  <c r="F18" i="9"/>
  <c r="F17" i="9"/>
  <c r="H17" i="9" s="1"/>
  <c r="F16" i="9"/>
  <c r="G16" i="9" s="1"/>
  <c r="I16" i="9" s="1"/>
  <c r="F15" i="9"/>
  <c r="H15" i="9" s="1"/>
  <c r="F14" i="9"/>
  <c r="H14" i="9" s="1"/>
  <c r="F13" i="9"/>
  <c r="H13" i="9" s="1"/>
  <c r="F12" i="9"/>
  <c r="H12" i="9" s="1"/>
  <c r="F11" i="9"/>
  <c r="H11" i="9" s="1"/>
  <c r="F10" i="9"/>
  <c r="F9" i="9"/>
  <c r="H9" i="9" s="1"/>
  <c r="F8" i="9"/>
  <c r="H8" i="9" s="1"/>
  <c r="F7" i="9"/>
  <c r="H7" i="9" s="1"/>
  <c r="F6" i="9"/>
  <c r="H6" i="9" s="1"/>
  <c r="F5" i="9"/>
  <c r="H5" i="9" s="1"/>
  <c r="F4" i="9"/>
  <c r="H4" i="9" s="1"/>
  <c r="A3" i="8"/>
  <c r="A4" i="8" s="1"/>
  <c r="A5" i="8" s="1"/>
  <c r="A6" i="8" s="1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A98" i="8" s="1"/>
  <c r="A99" i="8" s="1"/>
  <c r="A100" i="8" s="1"/>
  <c r="A101" i="8" s="1"/>
  <c r="A102" i="8" s="1"/>
  <c r="A103" i="8" s="1"/>
  <c r="A104" i="8" s="1"/>
  <c r="A105" i="8" s="1"/>
  <c r="A106" i="8" s="1"/>
  <c r="A107" i="8" s="1"/>
  <c r="A108" i="8" s="1"/>
  <c r="A109" i="8" s="1"/>
  <c r="A110" i="8" s="1"/>
  <c r="A111" i="8" s="1"/>
  <c r="A112" i="8" s="1"/>
  <c r="A113" i="8" s="1"/>
  <c r="E81" i="8"/>
  <c r="F81" i="8" s="1"/>
  <c r="E80" i="8"/>
  <c r="F80" i="8" s="1"/>
  <c r="E79" i="8"/>
  <c r="F79" i="8" s="1"/>
  <c r="E78" i="8"/>
  <c r="F78" i="8" s="1"/>
  <c r="E77" i="8"/>
  <c r="F77" i="8" s="1"/>
  <c r="E76" i="8"/>
  <c r="F76" i="8" s="1"/>
  <c r="E75" i="8"/>
  <c r="F75" i="8" s="1"/>
  <c r="E74" i="8"/>
  <c r="F74" i="8" s="1"/>
  <c r="E73" i="8"/>
  <c r="F73" i="8" s="1"/>
  <c r="E72" i="8"/>
  <c r="F72" i="8" s="1"/>
  <c r="E71" i="8"/>
  <c r="F71" i="8" s="1"/>
  <c r="E70" i="8"/>
  <c r="F70" i="8" s="1"/>
  <c r="E69" i="8"/>
  <c r="F69" i="8" s="1"/>
  <c r="E68" i="8"/>
  <c r="F68" i="8" s="1"/>
  <c r="E67" i="8"/>
  <c r="F67" i="8" s="1"/>
  <c r="E66" i="8"/>
  <c r="F66" i="8" s="1"/>
  <c r="E65" i="8"/>
  <c r="F65" i="8" s="1"/>
  <c r="E64" i="8"/>
  <c r="F64" i="8" s="1"/>
  <c r="E63" i="8"/>
  <c r="F63" i="8" s="1"/>
  <c r="E62" i="8"/>
  <c r="F62" i="8" s="1"/>
  <c r="E61" i="8"/>
  <c r="F61" i="8" s="1"/>
  <c r="E60" i="8"/>
  <c r="F60" i="8" s="1"/>
  <c r="E59" i="8"/>
  <c r="F59" i="8" s="1"/>
  <c r="E58" i="8"/>
  <c r="F58" i="8" s="1"/>
  <c r="E57" i="8"/>
  <c r="F57" i="8" s="1"/>
  <c r="E56" i="8"/>
  <c r="F56" i="8" s="1"/>
  <c r="E55" i="8"/>
  <c r="F55" i="8" s="1"/>
  <c r="E54" i="8"/>
  <c r="F54" i="8" s="1"/>
  <c r="E53" i="8"/>
  <c r="F53" i="8" s="1"/>
  <c r="E52" i="8"/>
  <c r="F52" i="8" s="1"/>
  <c r="E51" i="8"/>
  <c r="F51" i="8" s="1"/>
  <c r="E50" i="8"/>
  <c r="E49" i="8"/>
  <c r="F49" i="8"/>
  <c r="E48" i="8"/>
  <c r="F48" i="8" s="1"/>
  <c r="E47" i="8"/>
  <c r="F47" i="8" s="1"/>
  <c r="E46" i="8"/>
  <c r="F46" i="8" s="1"/>
  <c r="E45" i="8"/>
  <c r="F45" i="8" s="1"/>
  <c r="E44" i="8"/>
  <c r="F44" i="8" s="1"/>
  <c r="E43" i="8"/>
  <c r="F43" i="8" s="1"/>
  <c r="E42" i="8"/>
  <c r="F42" i="8" s="1"/>
  <c r="E41" i="8"/>
  <c r="F41" i="8" s="1"/>
  <c r="E40" i="8"/>
  <c r="F40" i="8" s="1"/>
  <c r="E39" i="8"/>
  <c r="G39" i="8" s="1"/>
  <c r="H39" i="8" s="1"/>
  <c r="E38" i="8"/>
  <c r="G38" i="8" s="1"/>
  <c r="H38" i="8" s="1"/>
  <c r="E37" i="8"/>
  <c r="G37" i="8" s="1"/>
  <c r="H37" i="8" s="1"/>
  <c r="E36" i="8"/>
  <c r="G36" i="8" s="1"/>
  <c r="H36" i="8" s="1"/>
  <c r="E35" i="8"/>
  <c r="G35" i="8" s="1"/>
  <c r="H35" i="8" s="1"/>
  <c r="E34" i="8"/>
  <c r="G34" i="8" s="1"/>
  <c r="H34" i="8" s="1"/>
  <c r="E33" i="8"/>
  <c r="G33" i="8" s="1"/>
  <c r="H33" i="8" s="1"/>
  <c r="E32" i="8"/>
  <c r="G32" i="8" s="1"/>
  <c r="H32" i="8" s="1"/>
  <c r="E31" i="8"/>
  <c r="G31" i="8" s="1"/>
  <c r="H31" i="8" s="1"/>
  <c r="E30" i="8"/>
  <c r="G30" i="8"/>
  <c r="H30" i="8" s="1"/>
  <c r="E29" i="8"/>
  <c r="G29" i="8" s="1"/>
  <c r="H29" i="8" s="1"/>
  <c r="E28" i="8"/>
  <c r="G28" i="8" s="1"/>
  <c r="H28" i="8" s="1"/>
  <c r="E27" i="8"/>
  <c r="G27" i="8" s="1"/>
  <c r="H27" i="8" s="1"/>
  <c r="E26" i="8"/>
  <c r="G26" i="8"/>
  <c r="H26" i="8" s="1"/>
  <c r="E25" i="8"/>
  <c r="G25" i="8" s="1"/>
  <c r="H25" i="8" s="1"/>
  <c r="E24" i="8"/>
  <c r="G24" i="8" s="1"/>
  <c r="H24" i="8" s="1"/>
  <c r="E23" i="8"/>
  <c r="G23" i="8" s="1"/>
  <c r="H23" i="8" s="1"/>
  <c r="E22" i="8"/>
  <c r="G22" i="8" s="1"/>
  <c r="H22" i="8" s="1"/>
  <c r="E21" i="8"/>
  <c r="G21" i="8" s="1"/>
  <c r="H21" i="8" s="1"/>
  <c r="E20" i="8"/>
  <c r="G20" i="8" s="1"/>
  <c r="H20" i="8" s="1"/>
  <c r="E19" i="8"/>
  <c r="G19" i="8" s="1"/>
  <c r="H19" i="8" s="1"/>
  <c r="E18" i="8"/>
  <c r="G18" i="8" s="1"/>
  <c r="H18" i="8" s="1"/>
  <c r="E17" i="8"/>
  <c r="G17" i="8" s="1"/>
  <c r="H17" i="8" s="1"/>
  <c r="E16" i="8"/>
  <c r="G16" i="8" s="1"/>
  <c r="H16" i="8" s="1"/>
  <c r="E15" i="8"/>
  <c r="G15" i="8" s="1"/>
  <c r="H15" i="8" s="1"/>
  <c r="E14" i="8"/>
  <c r="G14" i="8" s="1"/>
  <c r="H14" i="8" s="1"/>
  <c r="E13" i="8"/>
  <c r="G13" i="8" s="1"/>
  <c r="H13" i="8" s="1"/>
  <c r="E12" i="8"/>
  <c r="G12" i="8" s="1"/>
  <c r="H12" i="8" s="1"/>
  <c r="E11" i="8"/>
  <c r="G11" i="8" s="1"/>
  <c r="H11" i="8" s="1"/>
  <c r="E10" i="8"/>
  <c r="G10" i="8"/>
  <c r="H10" i="8" s="1"/>
  <c r="E9" i="8"/>
  <c r="G9" i="8" s="1"/>
  <c r="H9" i="8" s="1"/>
  <c r="E8" i="8"/>
  <c r="G8" i="8" s="1"/>
  <c r="H8" i="8" s="1"/>
  <c r="E7" i="8"/>
  <c r="G7" i="8" s="1"/>
  <c r="H7" i="8" s="1"/>
  <c r="E6" i="8"/>
  <c r="F6" i="8" s="1"/>
  <c r="G6" i="8"/>
  <c r="H6" i="8" s="1"/>
  <c r="E5" i="8"/>
  <c r="G5" i="8" s="1"/>
  <c r="H5" i="8" s="1"/>
  <c r="E4" i="8"/>
  <c r="G4" i="8" s="1"/>
  <c r="H4" i="8" s="1"/>
  <c r="E3" i="8"/>
  <c r="G3" i="8" s="1"/>
  <c r="H3" i="8" s="1"/>
  <c r="E2" i="8"/>
  <c r="G2" i="8" s="1"/>
  <c r="J11" i="5"/>
  <c r="K11" i="5" s="1"/>
  <c r="M11" i="5" s="1"/>
  <c r="J10" i="5"/>
  <c r="K10" i="5" s="1"/>
  <c r="M10" i="5" s="1"/>
  <c r="J4" i="5"/>
  <c r="L4" i="5"/>
  <c r="K12" i="5"/>
  <c r="M12" i="5" s="1"/>
  <c r="L12" i="5"/>
  <c r="K13" i="5"/>
  <c r="M13" i="5" s="1"/>
  <c r="L13" i="5"/>
  <c r="K14" i="5"/>
  <c r="L14" i="5"/>
  <c r="M14" i="5"/>
  <c r="K15" i="5"/>
  <c r="M15" i="5" s="1"/>
  <c r="L15" i="5"/>
  <c r="K16" i="5"/>
  <c r="M16" i="5" s="1"/>
  <c r="L16" i="5"/>
  <c r="K17" i="5"/>
  <c r="M17" i="5" s="1"/>
  <c r="L17" i="5"/>
  <c r="R9" i="5"/>
  <c r="J9" i="5"/>
  <c r="L9" i="5" s="1"/>
  <c r="R8" i="5"/>
  <c r="J8" i="5" s="1"/>
  <c r="R7" i="5"/>
  <c r="J7" i="5" s="1"/>
  <c r="R6" i="5"/>
  <c r="J6" i="5" s="1"/>
  <c r="R5" i="5"/>
  <c r="J5" i="5" s="1"/>
  <c r="J26" i="6"/>
  <c r="L26" i="6" s="1"/>
  <c r="J25" i="6"/>
  <c r="L25" i="6" s="1"/>
  <c r="J17" i="6"/>
  <c r="L17" i="6" s="1"/>
  <c r="J18" i="6"/>
  <c r="J19" i="6"/>
  <c r="K19" i="6" s="1"/>
  <c r="M19" i="6" s="1"/>
  <c r="J5" i="6"/>
  <c r="K5" i="6" s="1"/>
  <c r="M5" i="6" s="1"/>
  <c r="J6" i="6"/>
  <c r="K6" i="6" s="1"/>
  <c r="M6" i="6" s="1"/>
  <c r="J7" i="6"/>
  <c r="J8" i="6"/>
  <c r="K8" i="6" s="1"/>
  <c r="M8" i="6" s="1"/>
  <c r="J9" i="6"/>
  <c r="K9" i="6" s="1"/>
  <c r="M9" i="6" s="1"/>
  <c r="L10" i="6"/>
  <c r="J11" i="6"/>
  <c r="L11" i="6" s="1"/>
  <c r="J12" i="6"/>
  <c r="K12" i="6" s="1"/>
  <c r="M12" i="6" s="1"/>
  <c r="J13" i="6"/>
  <c r="L13" i="6" s="1"/>
  <c r="J14" i="6"/>
  <c r="L14" i="6" s="1"/>
  <c r="J15" i="6"/>
  <c r="K15" i="6" s="1"/>
  <c r="M15" i="6" s="1"/>
  <c r="J16" i="6"/>
  <c r="K16" i="6" s="1"/>
  <c r="M16" i="6" s="1"/>
  <c r="J20" i="6"/>
  <c r="K20" i="6" s="1"/>
  <c r="M20" i="6" s="1"/>
  <c r="J21" i="6"/>
  <c r="L21" i="6" s="1"/>
  <c r="J22" i="6"/>
  <c r="L22" i="6" s="1"/>
  <c r="J23" i="6"/>
  <c r="J24" i="6"/>
  <c r="K24" i="6" s="1"/>
  <c r="M24" i="6" s="1"/>
  <c r="J27" i="6"/>
  <c r="L27" i="6" s="1"/>
  <c r="J28" i="6"/>
  <c r="K28" i="6" s="1"/>
  <c r="M28" i="6" s="1"/>
  <c r="L28" i="6"/>
  <c r="J4" i="6"/>
  <c r="L4" i="6" s="1"/>
  <c r="G21" i="9"/>
  <c r="I21" i="9" s="1"/>
  <c r="G25" i="9"/>
  <c r="I25" i="9" s="1"/>
  <c r="F28" i="8"/>
  <c r="F71" i="1"/>
  <c r="F59" i="1"/>
  <c r="F53" i="1"/>
  <c r="F52" i="1"/>
  <c r="F51" i="1"/>
  <c r="F29" i="1"/>
  <c r="F19" i="1"/>
  <c r="F32" i="1"/>
  <c r="K17" i="3"/>
  <c r="M17" i="3" s="1"/>
  <c r="K19" i="3"/>
  <c r="M19" i="3" s="1"/>
  <c r="L20" i="3"/>
  <c r="K21" i="3"/>
  <c r="M21" i="3" s="1"/>
  <c r="K22" i="3"/>
  <c r="M22" i="3" s="1"/>
  <c r="K23" i="3"/>
  <c r="M23" i="3" s="1"/>
  <c r="K24" i="3"/>
  <c r="M24" i="3"/>
  <c r="K25" i="3"/>
  <c r="M25" i="3" s="1"/>
  <c r="K27" i="3"/>
  <c r="M27" i="3" s="1"/>
  <c r="L28" i="3"/>
  <c r="K29" i="3"/>
  <c r="M29" i="3" s="1"/>
  <c r="K30" i="3"/>
  <c r="M30" i="3" s="1"/>
  <c r="K31" i="3"/>
  <c r="M31" i="3" s="1"/>
  <c r="K16" i="3"/>
  <c r="M16" i="3" s="1"/>
  <c r="K15" i="3"/>
  <c r="M15" i="3" s="1"/>
  <c r="K14" i="3"/>
  <c r="M14" i="3" s="1"/>
  <c r="K7" i="3"/>
  <c r="M7" i="3" s="1"/>
  <c r="K8" i="3"/>
  <c r="M8" i="3" s="1"/>
  <c r="K9" i="3"/>
  <c r="M9" i="3" s="1"/>
  <c r="K10" i="3"/>
  <c r="M10" i="3" s="1"/>
  <c r="K11" i="3"/>
  <c r="M11" i="3" s="1"/>
  <c r="K12" i="3"/>
  <c r="M12" i="3" s="1"/>
  <c r="K13" i="3"/>
  <c r="M13" i="3" s="1"/>
  <c r="K6" i="3"/>
  <c r="M6" i="3" s="1"/>
  <c r="K5" i="3"/>
  <c r="M5" i="3" s="1"/>
  <c r="K4" i="3"/>
  <c r="M4" i="3" s="1"/>
  <c r="F38" i="1"/>
  <c r="F4" i="1"/>
  <c r="F31" i="1"/>
  <c r="F33" i="1"/>
  <c r="F34" i="1"/>
  <c r="F36" i="1"/>
  <c r="F37" i="1"/>
  <c r="F39" i="1"/>
  <c r="F40" i="1"/>
  <c r="F41" i="1"/>
  <c r="F44" i="1"/>
  <c r="F45" i="1"/>
  <c r="F46" i="1"/>
  <c r="F47" i="1"/>
  <c r="F48" i="1"/>
  <c r="F49" i="1"/>
  <c r="F54" i="1"/>
  <c r="F55" i="1"/>
  <c r="F57" i="1"/>
  <c r="F58" i="1"/>
  <c r="F60" i="1"/>
  <c r="F5" i="1"/>
  <c r="F8" i="1"/>
  <c r="F9" i="1"/>
  <c r="F11" i="1"/>
  <c r="F13" i="1"/>
  <c r="F14" i="1"/>
  <c r="F15" i="1"/>
  <c r="F16" i="1"/>
  <c r="F17" i="1"/>
  <c r="F18" i="1"/>
  <c r="F20" i="1"/>
  <c r="F21" i="1"/>
  <c r="F25" i="1"/>
  <c r="F27" i="1"/>
  <c r="F30" i="1"/>
  <c r="F35" i="1"/>
  <c r="F42" i="1"/>
  <c r="F43" i="1"/>
  <c r="F50" i="1"/>
  <c r="F56" i="1"/>
  <c r="F61" i="1"/>
  <c r="F62" i="1"/>
  <c r="F63" i="1"/>
  <c r="F64" i="1"/>
  <c r="F65" i="1"/>
  <c r="F67" i="1"/>
  <c r="F68" i="1"/>
  <c r="F69" i="1"/>
  <c r="F72" i="1"/>
  <c r="F73" i="1"/>
  <c r="F74" i="1"/>
  <c r="F75" i="1"/>
  <c r="F76" i="1"/>
  <c r="F77" i="1"/>
  <c r="F78" i="1"/>
  <c r="F79" i="1"/>
  <c r="F80" i="1"/>
  <c r="F7" i="1"/>
  <c r="F10" i="1"/>
  <c r="L27" i="3"/>
  <c r="L25" i="3"/>
  <c r="L23" i="3"/>
  <c r="L21" i="3"/>
  <c r="L19" i="3"/>
  <c r="L16" i="3"/>
  <c r="L8" i="3"/>
  <c r="L4" i="3"/>
  <c r="K26" i="3"/>
  <c r="M26" i="3" s="1"/>
  <c r="L26" i="3"/>
  <c r="K20" i="3"/>
  <c r="M20" i="3" s="1"/>
  <c r="K18" i="3"/>
  <c r="M18" i="3" s="1"/>
  <c r="L18" i="3"/>
  <c r="L14" i="3"/>
  <c r="L6" i="3"/>
  <c r="L11" i="3"/>
  <c r="G47" i="8"/>
  <c r="H47" i="8" s="1"/>
  <c r="F35" i="8"/>
  <c r="F33" i="8"/>
  <c r="F27" i="8"/>
  <c r="F15" i="8"/>
  <c r="F8" i="8"/>
  <c r="G58" i="8"/>
  <c r="H58" i="8" s="1"/>
  <c r="G56" i="8"/>
  <c r="H56" i="8" s="1"/>
  <c r="G54" i="8"/>
  <c r="H54" i="8" s="1"/>
  <c r="G49" i="8"/>
  <c r="H49" i="8" s="1"/>
  <c r="G41" i="8"/>
  <c r="H41" i="8" s="1"/>
  <c r="F37" i="8"/>
  <c r="K4" i="5"/>
  <c r="M4" i="5" s="1"/>
  <c r="F38" i="8"/>
  <c r="F50" i="8"/>
  <c r="G50" i="8"/>
  <c r="H50" i="8" s="1"/>
  <c r="L15" i="3"/>
  <c r="L22" i="3"/>
  <c r="L30" i="3"/>
  <c r="L12" i="3"/>
  <c r="F22" i="1"/>
  <c r="F5" i="8"/>
  <c r="G4" i="9"/>
  <c r="I4" i="9" s="1"/>
  <c r="H10" i="9"/>
  <c r="G10" i="9"/>
  <c r="I10" i="9" s="1"/>
  <c r="H16" i="9"/>
  <c r="H18" i="9"/>
  <c r="G18" i="9"/>
  <c r="I18" i="9" s="1"/>
  <c r="H24" i="9"/>
  <c r="G24" i="9"/>
  <c r="I24" i="9" s="1"/>
  <c r="G26" i="9"/>
  <c r="I26" i="9" s="1"/>
  <c r="G28" i="9"/>
  <c r="I28" i="9" s="1"/>
  <c r="F10" i="8"/>
  <c r="L16" i="6"/>
  <c r="L12" i="6"/>
  <c r="K7" i="6"/>
  <c r="M7" i="6" s="1"/>
  <c r="L7" i="6"/>
  <c r="L19" i="6"/>
  <c r="K27" i="6"/>
  <c r="M27" i="6" s="1"/>
  <c r="K23" i="6"/>
  <c r="M23" i="6" s="1"/>
  <c r="L23" i="6"/>
  <c r="K21" i="6"/>
  <c r="M21" i="6" s="1"/>
  <c r="L15" i="6"/>
  <c r="K13" i="6"/>
  <c r="M13" i="6" s="1"/>
  <c r="K11" i="6"/>
  <c r="M11" i="6" s="1"/>
  <c r="L18" i="6"/>
  <c r="K18" i="6"/>
  <c r="M18" i="6" s="1"/>
  <c r="F82" i="8"/>
  <c r="H82" i="8" s="1"/>
  <c r="F83" i="8"/>
  <c r="H83" i="8" s="1"/>
  <c r="F84" i="8"/>
  <c r="H84" i="8" s="1"/>
  <c r="F85" i="8"/>
  <c r="H85" i="8" s="1"/>
  <c r="F87" i="8"/>
  <c r="H87" i="8" s="1"/>
  <c r="F91" i="8"/>
  <c r="H91" i="8" s="1"/>
  <c r="F95" i="8"/>
  <c r="H95" i="8" s="1"/>
  <c r="F99" i="8"/>
  <c r="H99" i="8" s="1"/>
  <c r="F103" i="8"/>
  <c r="H103" i="8" s="1"/>
  <c r="F17" i="8"/>
  <c r="F21" i="8"/>
  <c r="L7" i="3"/>
  <c r="L10" i="3"/>
  <c r="K28" i="3"/>
  <c r="M28" i="3" s="1"/>
  <c r="L31" i="3"/>
  <c r="M10" i="6"/>
  <c r="G78" i="8"/>
  <c r="H78" i="8" s="1"/>
  <c r="G74" i="8"/>
  <c r="H74" i="8" s="1"/>
  <c r="G72" i="8"/>
  <c r="H72" i="8" s="1"/>
  <c r="G70" i="8"/>
  <c r="H70" i="8" s="1"/>
  <c r="G66" i="8"/>
  <c r="H66" i="8" s="1"/>
  <c r="G62" i="8"/>
  <c r="H62" i="8" s="1"/>
  <c r="F30" i="8"/>
  <c r="F26" i="8"/>
  <c r="F14" i="8"/>
  <c r="G15" i="9"/>
  <c r="I15" i="9" s="1"/>
  <c r="G7" i="9"/>
  <c r="I7" i="9" s="1"/>
  <c r="K9" i="5"/>
  <c r="M9" i="5" s="1"/>
  <c r="L5" i="3"/>
  <c r="L9" i="3"/>
  <c r="L13" i="3"/>
  <c r="L24" i="3"/>
  <c r="L17" i="3"/>
  <c r="L29" i="3"/>
  <c r="L10" i="5"/>
  <c r="L7" i="5" l="1"/>
  <c r="K7" i="5"/>
  <c r="M7" i="5" s="1"/>
  <c r="K5" i="5"/>
  <c r="M5" i="5" s="1"/>
  <c r="L5" i="5"/>
  <c r="G65" i="13"/>
  <c r="H65" i="13" s="1"/>
  <c r="F65" i="13"/>
  <c r="R65" i="13" s="1"/>
  <c r="G4" i="13"/>
  <c r="H4" i="13" s="1"/>
  <c r="F4" i="13"/>
  <c r="R4" i="13" s="1"/>
  <c r="M77" i="1"/>
  <c r="L77" i="1"/>
  <c r="N77" i="1" s="1"/>
  <c r="H39" i="20"/>
  <c r="K39" i="20" s="1"/>
  <c r="I39" i="20"/>
  <c r="F22" i="8"/>
  <c r="F94" i="8"/>
  <c r="H94" i="8" s="1"/>
  <c r="F86" i="8"/>
  <c r="H86" i="8" s="1"/>
  <c r="G20" i="9"/>
  <c r="I20" i="9" s="1"/>
  <c r="G44" i="8"/>
  <c r="H44" i="8" s="1"/>
  <c r="Q4" i="13"/>
  <c r="S4" i="13" s="1"/>
  <c r="U4" i="13" s="1"/>
  <c r="G77" i="13"/>
  <c r="H77" i="13" s="1"/>
  <c r="F77" i="13"/>
  <c r="R77" i="13" s="1"/>
  <c r="G74" i="13"/>
  <c r="H74" i="13" s="1"/>
  <c r="F74" i="13"/>
  <c r="R74" i="13" s="1"/>
  <c r="G64" i="13"/>
  <c r="H64" i="13" s="1"/>
  <c r="F64" i="13"/>
  <c r="R64" i="13" s="1"/>
  <c r="G51" i="13"/>
  <c r="H51" i="13" s="1"/>
  <c r="Q51" i="13"/>
  <c r="S51" i="13" s="1"/>
  <c r="U51" i="13" s="1"/>
  <c r="T51" i="13" s="1"/>
  <c r="F51" i="13"/>
  <c r="R51" i="13" s="1"/>
  <c r="G45" i="13"/>
  <c r="H45" i="13" s="1"/>
  <c r="F45" i="13"/>
  <c r="R45" i="13" s="1"/>
  <c r="G19" i="13"/>
  <c r="H19" i="13" s="1"/>
  <c r="Q19" i="13"/>
  <c r="S19" i="13" s="1"/>
  <c r="U19" i="13" s="1"/>
  <c r="T19" i="13" s="1"/>
  <c r="F19" i="13"/>
  <c r="R19" i="13" s="1"/>
  <c r="G13" i="13"/>
  <c r="H13" i="13" s="1"/>
  <c r="F13" i="13"/>
  <c r="R13" i="13" s="1"/>
  <c r="L13" i="15"/>
  <c r="K13" i="15"/>
  <c r="N13" i="15" s="1"/>
  <c r="M13" i="15" s="1"/>
  <c r="M52" i="1"/>
  <c r="L52" i="1"/>
  <c r="N52" i="1" s="1"/>
  <c r="H29" i="16"/>
  <c r="J29" i="16" s="1"/>
  <c r="I68" i="16"/>
  <c r="H68" i="16"/>
  <c r="J68" i="16" s="1"/>
  <c r="I49" i="16"/>
  <c r="H49" i="16"/>
  <c r="J49" i="16" s="1"/>
  <c r="I4" i="16"/>
  <c r="H4" i="16"/>
  <c r="J4" i="16" s="1"/>
  <c r="L48" i="21"/>
  <c r="N48" i="21" s="1"/>
  <c r="M48" i="21"/>
  <c r="L17" i="21"/>
  <c r="N17" i="21" s="1"/>
  <c r="M17" i="21"/>
  <c r="G68" i="13"/>
  <c r="H68" i="13" s="1"/>
  <c r="F68" i="13"/>
  <c r="R68" i="13" s="1"/>
  <c r="G36" i="13"/>
  <c r="H36" i="13" s="1"/>
  <c r="F36" i="13"/>
  <c r="R36" i="13" s="1"/>
  <c r="I20" i="16"/>
  <c r="H20" i="16"/>
  <c r="J20" i="16" s="1"/>
  <c r="H25" i="14"/>
  <c r="H172" i="14" s="1"/>
  <c r="J3" i="14"/>
  <c r="I3" i="14" s="1"/>
  <c r="F102" i="8"/>
  <c r="H102" i="8" s="1"/>
  <c r="L33" i="3"/>
  <c r="G5" i="9"/>
  <c r="I5" i="9" s="1"/>
  <c r="K22" i="6"/>
  <c r="M22" i="6" s="1"/>
  <c r="G76" i="13"/>
  <c r="H76" i="13" s="1"/>
  <c r="F76" i="13"/>
  <c r="R76" i="13" s="1"/>
  <c r="G73" i="13"/>
  <c r="H73" i="13" s="1"/>
  <c r="F73" i="13"/>
  <c r="R73" i="13" s="1"/>
  <c r="G63" i="13"/>
  <c r="H63" i="13" s="1"/>
  <c r="F63" i="13"/>
  <c r="R63" i="13" s="1"/>
  <c r="G56" i="13"/>
  <c r="H56" i="13" s="1"/>
  <c r="Q56" i="13"/>
  <c r="S56" i="13" s="1"/>
  <c r="U56" i="13" s="1"/>
  <c r="T56" i="13" s="1"/>
  <c r="G50" i="13"/>
  <c r="H50" i="13" s="1"/>
  <c r="F50" i="13"/>
  <c r="R50" i="13" s="1"/>
  <c r="G41" i="13"/>
  <c r="H41" i="13" s="1"/>
  <c r="F41" i="13"/>
  <c r="R41" i="13" s="1"/>
  <c r="G31" i="13"/>
  <c r="H31" i="13" s="1"/>
  <c r="F31" i="13"/>
  <c r="R31" i="13" s="1"/>
  <c r="G24" i="13"/>
  <c r="H24" i="13" s="1"/>
  <c r="F24" i="13"/>
  <c r="R24" i="13" s="1"/>
  <c r="G18" i="13"/>
  <c r="H18" i="13" s="1"/>
  <c r="F18" i="13"/>
  <c r="R18" i="13" s="1"/>
  <c r="G9" i="13"/>
  <c r="H9" i="13" s="1"/>
  <c r="F9" i="13"/>
  <c r="R9" i="13" s="1"/>
  <c r="K16" i="15"/>
  <c r="N16" i="15" s="1"/>
  <c r="L16" i="15"/>
  <c r="M72" i="1"/>
  <c r="M59" i="1"/>
  <c r="L59" i="1"/>
  <c r="N59" i="1" s="1"/>
  <c r="M32" i="1"/>
  <c r="L32" i="1"/>
  <c r="N32" i="1" s="1"/>
  <c r="M23" i="1"/>
  <c r="L23" i="1"/>
  <c r="N23" i="1" s="1"/>
  <c r="I71" i="16"/>
  <c r="H71" i="16"/>
  <c r="J71" i="16" s="1"/>
  <c r="I52" i="16"/>
  <c r="H52" i="16"/>
  <c r="J52" i="16" s="1"/>
  <c r="I33" i="16"/>
  <c r="H33" i="16"/>
  <c r="J33" i="16" s="1"/>
  <c r="J33" i="19"/>
  <c r="L33" i="19" s="1"/>
  <c r="K33" i="19"/>
  <c r="K30" i="19"/>
  <c r="F30" i="19"/>
  <c r="F22" i="19"/>
  <c r="K22" i="19"/>
  <c r="L63" i="1"/>
  <c r="N63" i="1" s="1"/>
  <c r="M63" i="1"/>
  <c r="I73" i="20"/>
  <c r="H73" i="20"/>
  <c r="K73" i="20" s="1"/>
  <c r="J73" i="20" s="1"/>
  <c r="G23" i="9"/>
  <c r="I23" i="9" s="1"/>
  <c r="L24" i="6"/>
  <c r="F106" i="8"/>
  <c r="H106" i="8" s="1"/>
  <c r="F98" i="8"/>
  <c r="H98" i="8" s="1"/>
  <c r="F90" i="8"/>
  <c r="H90" i="8" s="1"/>
  <c r="F9" i="8"/>
  <c r="G8" i="9"/>
  <c r="I8" i="9" s="1"/>
  <c r="F16" i="8"/>
  <c r="G62" i="13"/>
  <c r="H62" i="13" s="1"/>
  <c r="F62" i="13"/>
  <c r="R62" i="13" s="1"/>
  <c r="Q59" i="13"/>
  <c r="S59" i="13" s="1"/>
  <c r="U59" i="13" s="1"/>
  <c r="T59" i="13" s="1"/>
  <c r="F59" i="13"/>
  <c r="R59" i="13" s="1"/>
  <c r="G30" i="13"/>
  <c r="H30" i="13" s="1"/>
  <c r="F30" i="13"/>
  <c r="R30" i="13" s="1"/>
  <c r="K4" i="15"/>
  <c r="N4" i="15" s="1"/>
  <c r="L4" i="15"/>
  <c r="M48" i="1"/>
  <c r="L48" i="1"/>
  <c r="N48" i="1" s="1"/>
  <c r="M44" i="1"/>
  <c r="L44" i="1"/>
  <c r="N44" i="1" s="1"/>
  <c r="M38" i="1"/>
  <c r="L38" i="1"/>
  <c r="N38" i="1" s="1"/>
  <c r="H65" i="16"/>
  <c r="J65" i="16" s="1"/>
  <c r="I77" i="16"/>
  <c r="H77" i="16"/>
  <c r="J77" i="16" s="1"/>
  <c r="I36" i="16"/>
  <c r="H36" i="16"/>
  <c r="J36" i="16" s="1"/>
  <c r="I17" i="16"/>
  <c r="H17" i="16"/>
  <c r="J17" i="16" s="1"/>
  <c r="M65" i="10"/>
  <c r="L65" i="10"/>
  <c r="N65" i="10" s="1"/>
  <c r="L58" i="10"/>
  <c r="N58" i="10" s="1"/>
  <c r="M58" i="10"/>
  <c r="M40" i="10"/>
  <c r="L40" i="10"/>
  <c r="N40" i="10" s="1"/>
  <c r="L28" i="15"/>
  <c r="M24" i="15"/>
  <c r="L12" i="15"/>
  <c r="M12" i="15" s="1"/>
  <c r="M8" i="15"/>
  <c r="L45" i="1"/>
  <c r="N45" i="1" s="1"/>
  <c r="N28" i="1"/>
  <c r="N15" i="1"/>
  <c r="N66" i="1"/>
  <c r="M29" i="1"/>
  <c r="M28" i="1"/>
  <c r="N26" i="1"/>
  <c r="N9" i="1"/>
  <c r="M7" i="1"/>
  <c r="H11" i="16"/>
  <c r="J11" i="16" s="1"/>
  <c r="H43" i="16"/>
  <c r="J43" i="16" s="1"/>
  <c r="H59" i="16"/>
  <c r="J59" i="16" s="1"/>
  <c r="J69" i="18"/>
  <c r="J58" i="18"/>
  <c r="I58" i="18"/>
  <c r="K58" i="18" s="1"/>
  <c r="K22" i="18"/>
  <c r="K68" i="19"/>
  <c r="K39" i="19"/>
  <c r="J39" i="19"/>
  <c r="L39" i="19" s="1"/>
  <c r="H60" i="20"/>
  <c r="K60" i="20" s="1"/>
  <c r="I60" i="20"/>
  <c r="H44" i="20"/>
  <c r="K44" i="20" s="1"/>
  <c r="I44" i="20"/>
  <c r="J44" i="20" s="1"/>
  <c r="L68" i="10"/>
  <c r="N68" i="10" s="1"/>
  <c r="M68" i="10"/>
  <c r="L48" i="10"/>
  <c r="N48" i="10" s="1"/>
  <c r="M48" i="10"/>
  <c r="L29" i="21"/>
  <c r="N29" i="21" s="1"/>
  <c r="M29" i="21"/>
  <c r="L24" i="21"/>
  <c r="N24" i="21" s="1"/>
  <c r="M24" i="21"/>
  <c r="L20" i="21"/>
  <c r="N20" i="21" s="1"/>
  <c r="M20" i="21"/>
  <c r="K25" i="15"/>
  <c r="N25" i="15" s="1"/>
  <c r="M25" i="15" s="1"/>
  <c r="K9" i="15"/>
  <c r="N9" i="15" s="1"/>
  <c r="M9" i="15" s="1"/>
  <c r="L27" i="1"/>
  <c r="N27" i="1" s="1"/>
  <c r="N7" i="1"/>
  <c r="M6" i="1"/>
  <c r="H27" i="16"/>
  <c r="J27" i="16" s="1"/>
  <c r="I66" i="16"/>
  <c r="I50" i="16"/>
  <c r="I34" i="16"/>
  <c r="I18" i="16"/>
  <c r="J65" i="18"/>
  <c r="L78" i="10"/>
  <c r="N78" i="10" s="1"/>
  <c r="M78" i="10"/>
  <c r="L28" i="10"/>
  <c r="N28" i="10" s="1"/>
  <c r="M28" i="10"/>
  <c r="L21" i="10"/>
  <c r="N21" i="10" s="1"/>
  <c r="M21" i="10"/>
  <c r="L14" i="10"/>
  <c r="N14" i="10" s="1"/>
  <c r="M14" i="10"/>
  <c r="M33" i="21"/>
  <c r="L66" i="21"/>
  <c r="N66" i="21" s="1"/>
  <c r="M66" i="21"/>
  <c r="L36" i="21"/>
  <c r="N36" i="21" s="1"/>
  <c r="M36" i="21"/>
  <c r="I17" i="18"/>
  <c r="J17" i="18"/>
  <c r="J8" i="19"/>
  <c r="K8" i="19"/>
  <c r="H46" i="20"/>
  <c r="K46" i="20" s="1"/>
  <c r="J46" i="20" s="1"/>
  <c r="I46" i="20"/>
  <c r="H23" i="20"/>
  <c r="K23" i="20" s="1"/>
  <c r="I23" i="20"/>
  <c r="L7" i="4"/>
  <c r="N7" i="4" s="1"/>
  <c r="M7" i="4"/>
  <c r="L11" i="4"/>
  <c r="N11" i="4" s="1"/>
  <c r="M11" i="4"/>
  <c r="M15" i="4"/>
  <c r="L15" i="4"/>
  <c r="N15" i="4" s="1"/>
  <c r="L19" i="4"/>
  <c r="N19" i="4" s="1"/>
  <c r="M19" i="4"/>
  <c r="L23" i="4"/>
  <c r="N23" i="4" s="1"/>
  <c r="M23" i="4"/>
  <c r="L27" i="4"/>
  <c r="N27" i="4" s="1"/>
  <c r="M27" i="4"/>
  <c r="L70" i="10"/>
  <c r="N70" i="10" s="1"/>
  <c r="M70" i="10"/>
  <c r="L34" i="10"/>
  <c r="N34" i="10" s="1"/>
  <c r="M34" i="10"/>
  <c r="L5" i="10"/>
  <c r="N5" i="10" s="1"/>
  <c r="M5" i="10"/>
  <c r="M78" i="21"/>
  <c r="L78" i="21"/>
  <c r="N78" i="21" s="1"/>
  <c r="L45" i="21"/>
  <c r="N45" i="21" s="1"/>
  <c r="M45" i="21"/>
  <c r="L14" i="21"/>
  <c r="N14" i="21" s="1"/>
  <c r="M14" i="21"/>
  <c r="L10" i="21"/>
  <c r="N10" i="21" s="1"/>
  <c r="M10" i="21"/>
  <c r="L66" i="19"/>
  <c r="L62" i="19"/>
  <c r="L30" i="19"/>
  <c r="L28" i="19"/>
  <c r="L22" i="19"/>
  <c r="L16" i="19"/>
  <c r="L6" i="19"/>
  <c r="J56" i="18"/>
  <c r="F7" i="19"/>
  <c r="L4" i="19"/>
  <c r="J72" i="20"/>
  <c r="J43" i="20"/>
  <c r="M20" i="10"/>
  <c r="L49" i="10"/>
  <c r="N49" i="10" s="1"/>
  <c r="L24" i="10"/>
  <c r="N24" i="10" s="1"/>
  <c r="M6" i="10"/>
  <c r="M80" i="21"/>
  <c r="K32" i="19"/>
  <c r="L27" i="19"/>
  <c r="K11" i="19"/>
  <c r="L10" i="19"/>
  <c r="I67" i="20"/>
  <c r="J67" i="20" s="1"/>
  <c r="M74" i="10"/>
  <c r="M77" i="21"/>
  <c r="M47" i="1"/>
  <c r="L47" i="1"/>
  <c r="N47" i="1" s="1"/>
  <c r="M40" i="1"/>
  <c r="L40" i="1"/>
  <c r="N40" i="1" s="1"/>
  <c r="L60" i="1"/>
  <c r="N60" i="1" s="1"/>
  <c r="M60" i="1"/>
  <c r="M51" i="1"/>
  <c r="L51" i="1"/>
  <c r="N51" i="1" s="1"/>
  <c r="M39" i="1"/>
  <c r="L39" i="1"/>
  <c r="N39" i="1" s="1"/>
  <c r="H83" i="13"/>
  <c r="M54" i="1"/>
  <c r="L54" i="1"/>
  <c r="N54" i="1" s="1"/>
  <c r="M13" i="1"/>
  <c r="L13" i="1"/>
  <c r="N13" i="1" s="1"/>
  <c r="T4" i="13"/>
  <c r="Q61" i="13"/>
  <c r="S61" i="13" s="1"/>
  <c r="U61" i="13" s="1"/>
  <c r="T61" i="13" s="1"/>
  <c r="Q57" i="13"/>
  <c r="S57" i="13" s="1"/>
  <c r="U57" i="13" s="1"/>
  <c r="T57" i="13" s="1"/>
  <c r="Q54" i="13"/>
  <c r="S54" i="13" s="1"/>
  <c r="U54" i="13" s="1"/>
  <c r="T54" i="13" s="1"/>
  <c r="Q53" i="13"/>
  <c r="S53" i="13" s="1"/>
  <c r="U53" i="13" s="1"/>
  <c r="T53" i="13" s="1"/>
  <c r="Q52" i="13"/>
  <c r="S52" i="13" s="1"/>
  <c r="U52" i="13" s="1"/>
  <c r="T52" i="13" s="1"/>
  <c r="Q50" i="13"/>
  <c r="S50" i="13" s="1"/>
  <c r="U50" i="13" s="1"/>
  <c r="T50" i="13" s="1"/>
  <c r="Q49" i="13"/>
  <c r="S49" i="13" s="1"/>
  <c r="U49" i="13" s="1"/>
  <c r="T49" i="13" s="1"/>
  <c r="Q48" i="13"/>
  <c r="S48" i="13" s="1"/>
  <c r="U48" i="13" s="1"/>
  <c r="T48" i="13" s="1"/>
  <c r="Q46" i="13"/>
  <c r="S46" i="13" s="1"/>
  <c r="U46" i="13" s="1"/>
  <c r="T46" i="13" s="1"/>
  <c r="Q45" i="13"/>
  <c r="S45" i="13" s="1"/>
  <c r="U45" i="13" s="1"/>
  <c r="T45" i="13" s="1"/>
  <c r="Q44" i="13"/>
  <c r="S44" i="13" s="1"/>
  <c r="U44" i="13" s="1"/>
  <c r="T44" i="13" s="1"/>
  <c r="Q42" i="13"/>
  <c r="S42" i="13" s="1"/>
  <c r="U42" i="13" s="1"/>
  <c r="T42" i="13" s="1"/>
  <c r="Q41" i="13"/>
  <c r="S41" i="13" s="1"/>
  <c r="U41" i="13" s="1"/>
  <c r="T41" i="13" s="1"/>
  <c r="Q40" i="13"/>
  <c r="S40" i="13" s="1"/>
  <c r="U40" i="13" s="1"/>
  <c r="T40" i="13" s="1"/>
  <c r="Q38" i="13"/>
  <c r="S38" i="13" s="1"/>
  <c r="U38" i="13" s="1"/>
  <c r="T38" i="13" s="1"/>
  <c r="Q37" i="13"/>
  <c r="S37" i="13" s="1"/>
  <c r="U37" i="13" s="1"/>
  <c r="T37" i="13" s="1"/>
  <c r="Q36" i="13"/>
  <c r="S36" i="13" s="1"/>
  <c r="U36" i="13" s="1"/>
  <c r="T36" i="13" s="1"/>
  <c r="Q34" i="13"/>
  <c r="S34" i="13" s="1"/>
  <c r="U34" i="13" s="1"/>
  <c r="T34" i="13" s="1"/>
  <c r="Q33" i="13"/>
  <c r="S33" i="13" s="1"/>
  <c r="U33" i="13" s="1"/>
  <c r="T33" i="13" s="1"/>
  <c r="Q32" i="13"/>
  <c r="S32" i="13" s="1"/>
  <c r="U32" i="13" s="1"/>
  <c r="T32" i="13" s="1"/>
  <c r="Q30" i="13"/>
  <c r="S30" i="13" s="1"/>
  <c r="U30" i="13" s="1"/>
  <c r="T30" i="13" s="1"/>
  <c r="Q29" i="13"/>
  <c r="S29" i="13" s="1"/>
  <c r="U29" i="13" s="1"/>
  <c r="T29" i="13" s="1"/>
  <c r="Q28" i="13"/>
  <c r="S28" i="13" s="1"/>
  <c r="U28" i="13" s="1"/>
  <c r="T28" i="13" s="1"/>
  <c r="Q26" i="13"/>
  <c r="S26" i="13" s="1"/>
  <c r="U26" i="13" s="1"/>
  <c r="T26" i="13" s="1"/>
  <c r="Q25" i="13"/>
  <c r="S25" i="13" s="1"/>
  <c r="U25" i="13" s="1"/>
  <c r="T25" i="13" s="1"/>
  <c r="Q24" i="13"/>
  <c r="S24" i="13" s="1"/>
  <c r="U24" i="13" s="1"/>
  <c r="T24" i="13" s="1"/>
  <c r="Q22" i="13"/>
  <c r="S22" i="13" s="1"/>
  <c r="U22" i="13" s="1"/>
  <c r="T22" i="13" s="1"/>
  <c r="Q21" i="13"/>
  <c r="S21" i="13" s="1"/>
  <c r="U21" i="13" s="1"/>
  <c r="T21" i="13" s="1"/>
  <c r="Q20" i="13"/>
  <c r="S20" i="13" s="1"/>
  <c r="U20" i="13" s="1"/>
  <c r="T20" i="13" s="1"/>
  <c r="Q18" i="13"/>
  <c r="S18" i="13" s="1"/>
  <c r="U18" i="13" s="1"/>
  <c r="T18" i="13" s="1"/>
  <c r="Q17" i="13"/>
  <c r="S17" i="13" s="1"/>
  <c r="U17" i="13" s="1"/>
  <c r="T17" i="13" s="1"/>
  <c r="Q16" i="13"/>
  <c r="S16" i="13" s="1"/>
  <c r="U16" i="13" s="1"/>
  <c r="T16" i="13" s="1"/>
  <c r="Q14" i="13"/>
  <c r="S14" i="13" s="1"/>
  <c r="U14" i="13" s="1"/>
  <c r="T14" i="13" s="1"/>
  <c r="Q13" i="13"/>
  <c r="S13" i="13" s="1"/>
  <c r="U13" i="13" s="1"/>
  <c r="T13" i="13" s="1"/>
  <c r="Q12" i="13"/>
  <c r="S12" i="13" s="1"/>
  <c r="U12" i="13" s="1"/>
  <c r="T12" i="13" s="1"/>
  <c r="Q10" i="13"/>
  <c r="S10" i="13" s="1"/>
  <c r="U10" i="13" s="1"/>
  <c r="T10" i="13" s="1"/>
  <c r="Q9" i="13"/>
  <c r="S9" i="13" s="1"/>
  <c r="U9" i="13" s="1"/>
  <c r="T9" i="13" s="1"/>
  <c r="Q8" i="13"/>
  <c r="S8" i="13" s="1"/>
  <c r="U8" i="13" s="1"/>
  <c r="T8" i="13" s="1"/>
  <c r="Q6" i="13"/>
  <c r="S6" i="13" s="1"/>
  <c r="U6" i="13" s="1"/>
  <c r="T6" i="13" s="1"/>
  <c r="Q5" i="13"/>
  <c r="S5" i="13" s="1"/>
  <c r="U5" i="13" s="1"/>
  <c r="T5" i="13" s="1"/>
  <c r="N79" i="1"/>
  <c r="M18" i="1"/>
  <c r="M17" i="1"/>
  <c r="M9" i="1"/>
  <c r="I61" i="16"/>
  <c r="H61" i="16"/>
  <c r="J61" i="16" s="1"/>
  <c r="I55" i="16"/>
  <c r="H55" i="16"/>
  <c r="J55" i="16" s="1"/>
  <c r="I25" i="18"/>
  <c r="K25" i="18" s="1"/>
  <c r="J25" i="18"/>
  <c r="I13" i="18"/>
  <c r="K13" i="18" s="1"/>
  <c r="J13" i="18"/>
  <c r="J71" i="19"/>
  <c r="L71" i="19" s="1"/>
  <c r="K71" i="19"/>
  <c r="J9" i="19"/>
  <c r="L9" i="19" s="1"/>
  <c r="K9" i="19"/>
  <c r="G64" i="8"/>
  <c r="H64" i="8" s="1"/>
  <c r="G80" i="8"/>
  <c r="H80" i="8" s="1"/>
  <c r="F105" i="8"/>
  <c r="H105" i="8" s="1"/>
  <c r="F101" i="8"/>
  <c r="H101" i="8" s="1"/>
  <c r="F97" i="8"/>
  <c r="H97" i="8" s="1"/>
  <c r="F93" i="8"/>
  <c r="H93" i="8" s="1"/>
  <c r="F89" i="8"/>
  <c r="H89" i="8" s="1"/>
  <c r="K25" i="6"/>
  <c r="M25" i="6" s="1"/>
  <c r="L5" i="6"/>
  <c r="L9" i="6"/>
  <c r="K4" i="6"/>
  <c r="M4" i="6" s="1"/>
  <c r="F13" i="8"/>
  <c r="G42" i="8"/>
  <c r="H42" i="8" s="1"/>
  <c r="G52" i="8"/>
  <c r="H52" i="8" s="1"/>
  <c r="G60" i="8"/>
  <c r="H60" i="8" s="1"/>
  <c r="F39" i="8"/>
  <c r="F2" i="8"/>
  <c r="G13" i="9"/>
  <c r="I13" i="9" s="1"/>
  <c r="K22" i="15"/>
  <c r="N22" i="15" s="1"/>
  <c r="M22" i="15" s="1"/>
  <c r="K14" i="15"/>
  <c r="N14" i="15" s="1"/>
  <c r="K6" i="15"/>
  <c r="N6" i="15" s="1"/>
  <c r="M6" i="15" s="1"/>
  <c r="L55" i="1"/>
  <c r="N55" i="1" s="1"/>
  <c r="L49" i="1"/>
  <c r="N49" i="1" s="1"/>
  <c r="L42" i="1"/>
  <c r="N42" i="1" s="1"/>
  <c r="L37" i="1"/>
  <c r="N37" i="1" s="1"/>
  <c r="M67" i="1"/>
  <c r="H13" i="16"/>
  <c r="J13" i="16" s="1"/>
  <c r="H53" i="16"/>
  <c r="J53" i="16" s="1"/>
  <c r="H63" i="16"/>
  <c r="J63" i="16" s="1"/>
  <c r="H79" i="16"/>
  <c r="J79" i="16" s="1"/>
  <c r="I80" i="16"/>
  <c r="H80" i="16"/>
  <c r="J80" i="16" s="1"/>
  <c r="J34" i="19"/>
  <c r="L34" i="19" s="1"/>
  <c r="K34" i="19"/>
  <c r="L18" i="5"/>
  <c r="G68" i="8"/>
  <c r="H68" i="8" s="1"/>
  <c r="L20" i="6"/>
  <c r="G12" i="9"/>
  <c r="I12" i="9" s="1"/>
  <c r="F25" i="8"/>
  <c r="G19" i="9"/>
  <c r="I19" i="9" s="1"/>
  <c r="F18" i="8"/>
  <c r="F34" i="8"/>
  <c r="G76" i="8"/>
  <c r="H76" i="8" s="1"/>
  <c r="F104" i="8"/>
  <c r="H104" i="8" s="1"/>
  <c r="F100" i="8"/>
  <c r="H100" i="8" s="1"/>
  <c r="F96" i="8"/>
  <c r="H96" i="8" s="1"/>
  <c r="F92" i="8"/>
  <c r="H92" i="8" s="1"/>
  <c r="F88" i="8"/>
  <c r="H88" i="8" s="1"/>
  <c r="G46" i="8"/>
  <c r="H46" i="8" s="1"/>
  <c r="F29" i="8"/>
  <c r="F32" i="8"/>
  <c r="G9" i="9"/>
  <c r="I9" i="9" s="1"/>
  <c r="L24" i="1"/>
  <c r="N24" i="1" s="1"/>
  <c r="M24" i="1"/>
  <c r="L14" i="1"/>
  <c r="N14" i="1" s="1"/>
  <c r="M14" i="1"/>
  <c r="I54" i="18"/>
  <c r="K54" i="18" s="1"/>
  <c r="J54" i="18"/>
  <c r="J74" i="19"/>
  <c r="L74" i="19" s="1"/>
  <c r="K74" i="19"/>
  <c r="J37" i="19"/>
  <c r="L37" i="19" s="1"/>
  <c r="K37" i="19"/>
  <c r="J31" i="19"/>
  <c r="L31" i="19" s="1"/>
  <c r="K31" i="19"/>
  <c r="J25" i="19"/>
  <c r="L25" i="19" s="1"/>
  <c r="K25" i="19"/>
  <c r="J21" i="19"/>
  <c r="L21" i="19" s="1"/>
  <c r="K21" i="19"/>
  <c r="J19" i="19"/>
  <c r="L19" i="19" s="1"/>
  <c r="K19" i="19"/>
  <c r="J15" i="19"/>
  <c r="L15" i="19" s="1"/>
  <c r="K15" i="19"/>
  <c r="K26" i="15"/>
  <c r="N26" i="15" s="1"/>
  <c r="M26" i="15" s="1"/>
  <c r="K18" i="15"/>
  <c r="N18" i="15" s="1"/>
  <c r="M18" i="15" s="1"/>
  <c r="K10" i="15"/>
  <c r="N10" i="15" s="1"/>
  <c r="M10" i="15" s="1"/>
  <c r="L56" i="1"/>
  <c r="N56" i="1" s="1"/>
  <c r="L50" i="1"/>
  <c r="N50" i="1" s="1"/>
  <c r="L35" i="1"/>
  <c r="N35" i="1" s="1"/>
  <c r="N67" i="1"/>
  <c r="L12" i="1"/>
  <c r="N12" i="1" s="1"/>
  <c r="M12" i="1"/>
  <c r="L10" i="1"/>
  <c r="N10" i="1" s="1"/>
  <c r="M10" i="1"/>
  <c r="N8" i="1"/>
  <c r="H21" i="16"/>
  <c r="J21" i="16" s="1"/>
  <c r="H45" i="16"/>
  <c r="J45" i="16" s="1"/>
  <c r="I72" i="16"/>
  <c r="H72" i="16"/>
  <c r="J72" i="16" s="1"/>
  <c r="I56" i="16"/>
  <c r="H56" i="16"/>
  <c r="J56" i="16" s="1"/>
  <c r="I29" i="18"/>
  <c r="K29" i="18" s="1"/>
  <c r="J29" i="18"/>
  <c r="N53" i="1"/>
  <c r="N4" i="1"/>
  <c r="H7" i="16"/>
  <c r="J7" i="16" s="1"/>
  <c r="H23" i="16"/>
  <c r="J23" i="16" s="1"/>
  <c r="H39" i="16"/>
  <c r="J39" i="16" s="1"/>
  <c r="I84" i="16"/>
  <c r="I78" i="16"/>
  <c r="I70" i="16"/>
  <c r="I62" i="16"/>
  <c r="I54" i="16"/>
  <c r="I46" i="16"/>
  <c r="I38" i="16"/>
  <c r="I30" i="16"/>
  <c r="I22" i="16"/>
  <c r="I14" i="16"/>
  <c r="I6" i="16"/>
  <c r="J55" i="18"/>
  <c r="J33" i="18"/>
  <c r="I75" i="18"/>
  <c r="K75" i="18" s="1"/>
  <c r="I60" i="18"/>
  <c r="K60" i="18" s="1"/>
  <c r="I47" i="18"/>
  <c r="K47" i="18" s="1"/>
  <c r="J8" i="18"/>
  <c r="K38" i="19"/>
  <c r="I83" i="20"/>
  <c r="J83" i="20" s="1"/>
  <c r="J78" i="20"/>
  <c r="I66" i="20"/>
  <c r="I62" i="20"/>
  <c r="J62" i="20" s="1"/>
  <c r="J60" i="20"/>
  <c r="H51" i="20"/>
  <c r="K51" i="20" s="1"/>
  <c r="J51" i="20" s="1"/>
  <c r="I51" i="20"/>
  <c r="I40" i="20"/>
  <c r="H40" i="20"/>
  <c r="K40" i="20" s="1"/>
  <c r="H34" i="20"/>
  <c r="K34" i="20" s="1"/>
  <c r="I34" i="20"/>
  <c r="I24" i="20"/>
  <c r="H24" i="20"/>
  <c r="K24" i="20" s="1"/>
  <c r="H18" i="20"/>
  <c r="K18" i="20" s="1"/>
  <c r="I18" i="20"/>
  <c r="E56" i="18"/>
  <c r="E65" i="18"/>
  <c r="J74" i="18"/>
  <c r="I77" i="18"/>
  <c r="K77" i="18" s="1"/>
  <c r="J22" i="18"/>
  <c r="K66" i="19"/>
  <c r="K62" i="19"/>
  <c r="I79" i="20"/>
  <c r="J79" i="20" s="1"/>
  <c r="H75" i="20"/>
  <c r="K75" i="20" s="1"/>
  <c r="I75" i="20"/>
  <c r="I69" i="20"/>
  <c r="H69" i="20"/>
  <c r="K69" i="20" s="1"/>
  <c r="J66" i="20"/>
  <c r="H57" i="20"/>
  <c r="K57" i="20" s="1"/>
  <c r="J57" i="20" s="1"/>
  <c r="H55" i="20"/>
  <c r="K55" i="20" s="1"/>
  <c r="I55" i="20"/>
  <c r="I36" i="20"/>
  <c r="H36" i="20"/>
  <c r="K36" i="20" s="1"/>
  <c r="H30" i="20"/>
  <c r="K30" i="20" s="1"/>
  <c r="I30" i="20"/>
  <c r="I20" i="20"/>
  <c r="H20" i="20"/>
  <c r="K20" i="20" s="1"/>
  <c r="H14" i="20"/>
  <c r="K14" i="20" s="1"/>
  <c r="I14" i="20"/>
  <c r="I4" i="20"/>
  <c r="H4" i="20"/>
  <c r="K4" i="20" s="1"/>
  <c r="I61" i="20"/>
  <c r="H61" i="20"/>
  <c r="K61" i="20" s="1"/>
  <c r="H42" i="20"/>
  <c r="K42" i="20" s="1"/>
  <c r="I42" i="20"/>
  <c r="I32" i="20"/>
  <c r="H32" i="20"/>
  <c r="K32" i="20" s="1"/>
  <c r="H26" i="20"/>
  <c r="K26" i="20" s="1"/>
  <c r="I26" i="20"/>
  <c r="I16" i="20"/>
  <c r="H16" i="20"/>
  <c r="K16" i="20" s="1"/>
  <c r="H10" i="20"/>
  <c r="K10" i="20" s="1"/>
  <c r="I10" i="20"/>
  <c r="K74" i="18"/>
  <c r="K65" i="18"/>
  <c r="J20" i="18"/>
  <c r="K17" i="18"/>
  <c r="K9" i="18"/>
  <c r="L79" i="19"/>
  <c r="K56" i="19"/>
  <c r="K24" i="19"/>
  <c r="K20" i="19"/>
  <c r="K18" i="19"/>
  <c r="L17" i="19"/>
  <c r="L14" i="19"/>
  <c r="L8" i="19"/>
  <c r="L5" i="19"/>
  <c r="J80" i="20"/>
  <c r="J74" i="20"/>
  <c r="I71" i="20"/>
  <c r="J71" i="20" s="1"/>
  <c r="J68" i="20"/>
  <c r="J59" i="20"/>
  <c r="H56" i="20"/>
  <c r="K56" i="20" s="1"/>
  <c r="J56" i="20" s="1"/>
  <c r="I47" i="20"/>
  <c r="J47" i="20" s="1"/>
  <c r="H38" i="20"/>
  <c r="K38" i="20" s="1"/>
  <c r="I38" i="20"/>
  <c r="I28" i="20"/>
  <c r="H28" i="20"/>
  <c r="K28" i="20" s="1"/>
  <c r="J28" i="20" s="1"/>
  <c r="H22" i="20"/>
  <c r="K22" i="20" s="1"/>
  <c r="I22" i="20"/>
  <c r="I12" i="20"/>
  <c r="H12" i="20"/>
  <c r="K12" i="20" s="1"/>
  <c r="J12" i="20" s="1"/>
  <c r="J7" i="20"/>
  <c r="J6" i="20"/>
  <c r="K32" i="3"/>
  <c r="M32" i="3" s="1"/>
  <c r="J84" i="20"/>
  <c r="J63" i="20"/>
  <c r="J50" i="20"/>
  <c r="M85" i="10"/>
  <c r="L77" i="10"/>
  <c r="N77" i="10" s="1"/>
  <c r="L61" i="10"/>
  <c r="N61" i="10" s="1"/>
  <c r="L45" i="10"/>
  <c r="N45" i="10" s="1"/>
  <c r="L29" i="10"/>
  <c r="N29" i="10" s="1"/>
  <c r="L13" i="10"/>
  <c r="N13" i="10" s="1"/>
  <c r="M84" i="21"/>
  <c r="M57" i="21"/>
  <c r="L74" i="21"/>
  <c r="N74" i="21" s="1"/>
  <c r="L88" i="4"/>
  <c r="N88" i="4" s="1"/>
  <c r="M91" i="4"/>
  <c r="J48" i="20"/>
  <c r="J39" i="20"/>
  <c r="J35" i="20"/>
  <c r="J31" i="20"/>
  <c r="J27" i="20"/>
  <c r="J23" i="20"/>
  <c r="J19" i="20"/>
  <c r="J15" i="20"/>
  <c r="J11" i="20"/>
  <c r="M86" i="10"/>
  <c r="M64" i="21"/>
  <c r="M95" i="4"/>
  <c r="J58" i="2"/>
  <c r="Q52" i="2"/>
  <c r="P56" i="2"/>
  <c r="L56" i="2" s="1"/>
  <c r="P49" i="2"/>
  <c r="P52" i="2"/>
  <c r="L52" i="2" s="1"/>
  <c r="Q56" i="2"/>
  <c r="Q57" i="2"/>
  <c r="P58" i="2"/>
  <c r="J57" i="2"/>
  <c r="M33" i="3"/>
  <c r="K8" i="5"/>
  <c r="M8" i="5" s="1"/>
  <c r="L8" i="5"/>
  <c r="H29" i="9"/>
  <c r="L6" i="5"/>
  <c r="K6" i="5"/>
  <c r="M6" i="5" s="1"/>
  <c r="H2" i="8"/>
  <c r="M18" i="5"/>
  <c r="L6" i="6"/>
  <c r="K17" i="6"/>
  <c r="M17" i="6" s="1"/>
  <c r="F3" i="8"/>
  <c r="F4" i="8"/>
  <c r="G22" i="9"/>
  <c r="I22" i="9" s="1"/>
  <c r="G14" i="9"/>
  <c r="I14" i="9" s="1"/>
  <c r="G6" i="9"/>
  <c r="I6" i="9" s="1"/>
  <c r="G48" i="8"/>
  <c r="H48" i="8" s="1"/>
  <c r="G40" i="8"/>
  <c r="H40" i="8" s="1"/>
  <c r="F12" i="8"/>
  <c r="F19" i="8"/>
  <c r="G53" i="8"/>
  <c r="H53" i="8" s="1"/>
  <c r="G61" i="8"/>
  <c r="H61" i="8" s="1"/>
  <c r="G65" i="8"/>
  <c r="H65" i="8" s="1"/>
  <c r="G69" i="8"/>
  <c r="H69" i="8" s="1"/>
  <c r="G73" i="8"/>
  <c r="H73" i="8" s="1"/>
  <c r="G77" i="8"/>
  <c r="H77" i="8" s="1"/>
  <c r="G81" i="8"/>
  <c r="H81" i="8" s="1"/>
  <c r="K26" i="6"/>
  <c r="M26" i="6" s="1"/>
  <c r="G55" i="8"/>
  <c r="H55" i="8" s="1"/>
  <c r="G43" i="8"/>
  <c r="H43" i="8" s="1"/>
  <c r="F24" i="8"/>
  <c r="L11" i="5"/>
  <c r="K14" i="6"/>
  <c r="M14" i="6" s="1"/>
  <c r="G45" i="8"/>
  <c r="H45" i="8" s="1"/>
  <c r="F23" i="8"/>
  <c r="F31" i="8"/>
  <c r="L8" i="6"/>
  <c r="F36" i="8"/>
  <c r="F20" i="8"/>
  <c r="G27" i="9"/>
  <c r="I27" i="9" s="1"/>
  <c r="G17" i="9"/>
  <c r="I17" i="9" s="1"/>
  <c r="G11" i="9"/>
  <c r="I11" i="9" s="1"/>
  <c r="F11" i="8"/>
  <c r="F7" i="8"/>
  <c r="G57" i="8"/>
  <c r="H57" i="8" s="1"/>
  <c r="G63" i="8"/>
  <c r="H63" i="8" s="1"/>
  <c r="G67" i="8"/>
  <c r="H67" i="8" s="1"/>
  <c r="G71" i="8"/>
  <c r="H71" i="8" s="1"/>
  <c r="G75" i="8"/>
  <c r="H75" i="8" s="1"/>
  <c r="G79" i="8"/>
  <c r="H79" i="8" s="1"/>
  <c r="G59" i="8"/>
  <c r="H59" i="8" s="1"/>
  <c r="G51" i="8"/>
  <c r="H51" i="8" s="1"/>
  <c r="K23" i="15"/>
  <c r="N23" i="15" s="1"/>
  <c r="L23" i="15"/>
  <c r="K7" i="15"/>
  <c r="N7" i="15" s="1"/>
  <c r="L7" i="15"/>
  <c r="M78" i="1"/>
  <c r="L78" i="1"/>
  <c r="N78" i="1" s="1"/>
  <c r="M43" i="1"/>
  <c r="L43" i="1"/>
  <c r="N43" i="1" s="1"/>
  <c r="M33" i="1"/>
  <c r="L33" i="1"/>
  <c r="N33" i="1" s="1"/>
  <c r="M20" i="1"/>
  <c r="L20" i="1"/>
  <c r="N20" i="1" s="1"/>
  <c r="I61" i="18"/>
  <c r="K61" i="18" s="1"/>
  <c r="J61" i="18"/>
  <c r="I53" i="18"/>
  <c r="K53" i="18" s="1"/>
  <c r="J53" i="18"/>
  <c r="J48" i="18"/>
  <c r="I48" i="18"/>
  <c r="K48" i="18" s="1"/>
  <c r="M4" i="15"/>
  <c r="M28" i="15"/>
  <c r="K27" i="15"/>
  <c r="N27" i="15" s="1"/>
  <c r="L27" i="15"/>
  <c r="K11" i="15"/>
  <c r="N11" i="15" s="1"/>
  <c r="L11" i="15"/>
  <c r="H171" i="14"/>
  <c r="J51" i="14"/>
  <c r="H50" i="14"/>
  <c r="J26" i="14"/>
  <c r="N62" i="1"/>
  <c r="L58" i="1"/>
  <c r="N58" i="1" s="1"/>
  <c r="L34" i="1"/>
  <c r="N34" i="1" s="1"/>
  <c r="L69" i="1"/>
  <c r="N69" i="1" s="1"/>
  <c r="M69" i="1"/>
  <c r="M66" i="1"/>
  <c r="M64" i="1"/>
  <c r="L64" i="1"/>
  <c r="N64" i="1" s="1"/>
  <c r="M62" i="1"/>
  <c r="M21" i="1"/>
  <c r="L21" i="1"/>
  <c r="N21" i="1" s="1"/>
  <c r="M11" i="1"/>
  <c r="L11" i="1"/>
  <c r="N11" i="1" s="1"/>
  <c r="M17" i="15"/>
  <c r="M16" i="15"/>
  <c r="K15" i="15"/>
  <c r="N15" i="15" s="1"/>
  <c r="L15" i="15"/>
  <c r="M76" i="1"/>
  <c r="L76" i="1"/>
  <c r="N76" i="1" s="1"/>
  <c r="L16" i="1"/>
  <c r="N16" i="1" s="1"/>
  <c r="M16" i="1"/>
  <c r="I73" i="16"/>
  <c r="H73" i="16"/>
  <c r="J73" i="16" s="1"/>
  <c r="M21" i="15"/>
  <c r="M20" i="15"/>
  <c r="K19" i="15"/>
  <c r="N19" i="15" s="1"/>
  <c r="L19" i="15"/>
  <c r="M14" i="15"/>
  <c r="M5" i="15"/>
  <c r="L65" i="1"/>
  <c r="N65" i="1" s="1"/>
  <c r="M65" i="1"/>
  <c r="M61" i="1"/>
  <c r="L61" i="1"/>
  <c r="N61" i="1" s="1"/>
  <c r="M31" i="1"/>
  <c r="L31" i="1"/>
  <c r="N31" i="1" s="1"/>
  <c r="M26" i="1"/>
  <c r="M79" i="1"/>
  <c r="M53" i="1"/>
  <c r="M22" i="1"/>
  <c r="L22" i="1"/>
  <c r="N22" i="1" s="1"/>
  <c r="I80" i="18"/>
  <c r="K80" i="18" s="1"/>
  <c r="J80" i="18"/>
  <c r="I62" i="18"/>
  <c r="K62" i="18" s="1"/>
  <c r="J62" i="18"/>
  <c r="J50" i="18"/>
  <c r="I50" i="18"/>
  <c r="K50" i="18" s="1"/>
  <c r="M25" i="1"/>
  <c r="M19" i="1"/>
  <c r="I57" i="18"/>
  <c r="K57" i="18" s="1"/>
  <c r="J57" i="18"/>
  <c r="I51" i="18"/>
  <c r="K51" i="18" s="1"/>
  <c r="J51" i="18"/>
  <c r="J44" i="18"/>
  <c r="I44" i="18"/>
  <c r="K44" i="18" s="1"/>
  <c r="I41" i="18"/>
  <c r="K41" i="18" s="1"/>
  <c r="J41" i="18"/>
  <c r="I37" i="18"/>
  <c r="K37" i="18" s="1"/>
  <c r="J37" i="18"/>
  <c r="J34" i="18"/>
  <c r="I34" i="18"/>
  <c r="K34" i="18" s="1"/>
  <c r="I26" i="18"/>
  <c r="K26" i="18" s="1"/>
  <c r="J26" i="18"/>
  <c r="I21" i="18"/>
  <c r="K21" i="18" s="1"/>
  <c r="J21" i="18"/>
  <c r="J18" i="18"/>
  <c r="I18" i="18"/>
  <c r="K18" i="18" s="1"/>
  <c r="I15" i="18"/>
  <c r="K15" i="18" s="1"/>
  <c r="J15" i="18"/>
  <c r="I5" i="18"/>
  <c r="K5" i="18" s="1"/>
  <c r="J5" i="18"/>
  <c r="J80" i="19"/>
  <c r="L80" i="19" s="1"/>
  <c r="K80" i="19"/>
  <c r="K77" i="19"/>
  <c r="J77" i="19"/>
  <c r="L77" i="19" s="1"/>
  <c r="K65" i="19"/>
  <c r="J65" i="19"/>
  <c r="L65" i="19" s="1"/>
  <c r="K61" i="19"/>
  <c r="J61" i="19"/>
  <c r="L61" i="19" s="1"/>
  <c r="K57" i="19"/>
  <c r="J57" i="19"/>
  <c r="L57" i="19" s="1"/>
  <c r="K52" i="19"/>
  <c r="J52" i="19"/>
  <c r="L52" i="19" s="1"/>
  <c r="K48" i="19"/>
  <c r="J48" i="19"/>
  <c r="L48" i="19" s="1"/>
  <c r="K44" i="19"/>
  <c r="J44" i="19"/>
  <c r="L44" i="19" s="1"/>
  <c r="K40" i="19"/>
  <c r="J40" i="19"/>
  <c r="L40" i="19" s="1"/>
  <c r="L80" i="1"/>
  <c r="N80" i="1" s="1"/>
  <c r="M8" i="1"/>
  <c r="M4" i="1"/>
  <c r="H69" i="16"/>
  <c r="J69" i="16" s="1"/>
  <c r="H75" i="16"/>
  <c r="J75" i="16" s="1"/>
  <c r="J59" i="18"/>
  <c r="I59" i="18"/>
  <c r="K59" i="18" s="1"/>
  <c r="J52" i="18"/>
  <c r="I52" i="18"/>
  <c r="K52" i="18" s="1"/>
  <c r="J46" i="18"/>
  <c r="I46" i="18"/>
  <c r="K46" i="18" s="1"/>
  <c r="J78" i="18"/>
  <c r="I76" i="18"/>
  <c r="K76" i="18" s="1"/>
  <c r="I63" i="18"/>
  <c r="K63" i="18" s="1"/>
  <c r="J63" i="18"/>
  <c r="K56" i="18"/>
  <c r="I39" i="18"/>
  <c r="K39" i="18" s="1"/>
  <c r="J39" i="18"/>
  <c r="J32" i="18"/>
  <c r="I32" i="18"/>
  <c r="K32" i="18" s="1"/>
  <c r="J24" i="18"/>
  <c r="I24" i="18"/>
  <c r="K24" i="18" s="1"/>
  <c r="I14" i="18"/>
  <c r="K14" i="18" s="1"/>
  <c r="J14" i="18"/>
  <c r="K75" i="19"/>
  <c r="J75" i="19"/>
  <c r="L75" i="19" s="1"/>
  <c r="K69" i="19"/>
  <c r="J69" i="19"/>
  <c r="L69" i="19" s="1"/>
  <c r="K64" i="19"/>
  <c r="J64" i="19"/>
  <c r="L64" i="19" s="1"/>
  <c r="J59" i="19"/>
  <c r="L59" i="19" s="1"/>
  <c r="K59" i="19"/>
  <c r="K50" i="19"/>
  <c r="J50" i="19"/>
  <c r="L50" i="19" s="1"/>
  <c r="K46" i="19"/>
  <c r="J46" i="19"/>
  <c r="L46" i="19" s="1"/>
  <c r="K42" i="19"/>
  <c r="J42" i="19"/>
  <c r="L42" i="19" s="1"/>
  <c r="J29" i="19"/>
  <c r="L29" i="19" s="1"/>
  <c r="K29" i="19"/>
  <c r="J26" i="19"/>
  <c r="L26" i="19" s="1"/>
  <c r="K26" i="19"/>
  <c r="J73" i="18"/>
  <c r="I73" i="18"/>
  <c r="K73" i="18" s="1"/>
  <c r="I71" i="18"/>
  <c r="K71" i="18" s="1"/>
  <c r="J71" i="18"/>
  <c r="I66" i="18"/>
  <c r="K66" i="18" s="1"/>
  <c r="J66" i="18"/>
  <c r="I42" i="18"/>
  <c r="K42" i="18" s="1"/>
  <c r="J42" i="18"/>
  <c r="I38" i="18"/>
  <c r="K38" i="18" s="1"/>
  <c r="J38" i="18"/>
  <c r="I35" i="18"/>
  <c r="K35" i="18" s="1"/>
  <c r="J35" i="18"/>
  <c r="I31" i="18"/>
  <c r="K31" i="18" s="1"/>
  <c r="J31" i="18"/>
  <c r="J28" i="18"/>
  <c r="I28" i="18"/>
  <c r="K28" i="18" s="1"/>
  <c r="I23" i="18"/>
  <c r="K23" i="18" s="1"/>
  <c r="J23" i="18"/>
  <c r="I7" i="18"/>
  <c r="K7" i="18" s="1"/>
  <c r="J7" i="18"/>
  <c r="K73" i="19"/>
  <c r="J73" i="19"/>
  <c r="L73" i="19" s="1"/>
  <c r="J67" i="19"/>
  <c r="L67" i="19" s="1"/>
  <c r="K67" i="19"/>
  <c r="J63" i="19"/>
  <c r="L63" i="19" s="1"/>
  <c r="K63" i="19"/>
  <c r="K58" i="19"/>
  <c r="J58" i="19"/>
  <c r="L58" i="19" s="1"/>
  <c r="J51" i="19"/>
  <c r="L51" i="19" s="1"/>
  <c r="K51" i="19"/>
  <c r="K49" i="19"/>
  <c r="J49" i="19"/>
  <c r="L49" i="19" s="1"/>
  <c r="K45" i="19"/>
  <c r="J45" i="19"/>
  <c r="L45" i="19" s="1"/>
  <c r="K41" i="19"/>
  <c r="J41" i="19"/>
  <c r="L41" i="19" s="1"/>
  <c r="K79" i="18"/>
  <c r="I72" i="18"/>
  <c r="K72" i="18" s="1"/>
  <c r="J72" i="18"/>
  <c r="K68" i="18"/>
  <c r="I67" i="18"/>
  <c r="K67" i="18" s="1"/>
  <c r="J67" i="18"/>
  <c r="I64" i="18"/>
  <c r="K64" i="18" s="1"/>
  <c r="J64" i="18"/>
  <c r="J40" i="18"/>
  <c r="I40" i="18"/>
  <c r="K40" i="18" s="1"/>
  <c r="J36" i="18"/>
  <c r="I36" i="18"/>
  <c r="K36" i="18" s="1"/>
  <c r="I19" i="18"/>
  <c r="K19" i="18" s="1"/>
  <c r="J19" i="18"/>
  <c r="J16" i="18"/>
  <c r="I16" i="18"/>
  <c r="K16" i="18" s="1"/>
  <c r="I11" i="18"/>
  <c r="K11" i="18" s="1"/>
  <c r="J11" i="18"/>
  <c r="I4" i="18"/>
  <c r="K4" i="18" s="1"/>
  <c r="J4" i="18"/>
  <c r="J78" i="19"/>
  <c r="L78" i="19" s="1"/>
  <c r="K78" i="19"/>
  <c r="J76" i="19"/>
  <c r="L76" i="19" s="1"/>
  <c r="K76" i="19"/>
  <c r="K60" i="19"/>
  <c r="J60" i="19"/>
  <c r="L60" i="19" s="1"/>
  <c r="J53" i="19"/>
  <c r="L53" i="19" s="1"/>
  <c r="K53" i="19"/>
  <c r="J47" i="19"/>
  <c r="L47" i="19" s="1"/>
  <c r="K47" i="19"/>
  <c r="J43" i="19"/>
  <c r="L43" i="19" s="1"/>
  <c r="K43" i="19"/>
  <c r="J27" i="18"/>
  <c r="K72" i="19"/>
  <c r="K55" i="19"/>
  <c r="K23" i="19"/>
  <c r="J79" i="18"/>
  <c r="J30" i="18"/>
  <c r="J10" i="18"/>
  <c r="J6" i="18"/>
  <c r="I20" i="18"/>
  <c r="K20" i="18" s="1"/>
  <c r="F62" i="19"/>
  <c r="F66" i="19"/>
  <c r="K79" i="19"/>
  <c r="K54" i="19"/>
  <c r="K14" i="19"/>
  <c r="K6" i="19"/>
  <c r="J68" i="19"/>
  <c r="L68" i="19" s="1"/>
  <c r="J56" i="19"/>
  <c r="L56" i="19" s="1"/>
  <c r="J20" i="19"/>
  <c r="L20" i="19" s="1"/>
  <c r="L7" i="19"/>
  <c r="J68" i="18"/>
  <c r="K28" i="19"/>
  <c r="K16" i="19"/>
  <c r="L24" i="19"/>
  <c r="L18" i="19"/>
  <c r="L11" i="19"/>
  <c r="J81" i="20"/>
  <c r="H82" i="20"/>
  <c r="K82" i="20" s="1"/>
  <c r="J82" i="20" s="1"/>
  <c r="I58" i="20"/>
  <c r="J58" i="20" s="1"/>
  <c r="H53" i="20"/>
  <c r="K53" i="20" s="1"/>
  <c r="J53" i="20" s="1"/>
  <c r="J4" i="20"/>
  <c r="H65" i="20"/>
  <c r="K65" i="20" s="1"/>
  <c r="J65" i="20" s="1"/>
  <c r="I54" i="20"/>
  <c r="J54" i="20" s="1"/>
  <c r="H49" i="20"/>
  <c r="K49" i="20" s="1"/>
  <c r="J49" i="20" s="1"/>
  <c r="H45" i="20"/>
  <c r="K45" i="20" s="1"/>
  <c r="I45" i="20"/>
  <c r="I41" i="20"/>
  <c r="J41" i="20" s="1"/>
  <c r="I37" i="20"/>
  <c r="J37" i="20" s="1"/>
  <c r="I33" i="20"/>
  <c r="J33" i="20" s="1"/>
  <c r="I29" i="20"/>
  <c r="J29" i="20" s="1"/>
  <c r="I25" i="20"/>
  <c r="J25" i="20" s="1"/>
  <c r="I21" i="20"/>
  <c r="J21" i="20" s="1"/>
  <c r="I17" i="20"/>
  <c r="J17" i="20" s="1"/>
  <c r="I13" i="20"/>
  <c r="J13" i="20" s="1"/>
  <c r="I9" i="20"/>
  <c r="J9" i="20" s="1"/>
  <c r="I5" i="20"/>
  <c r="R57" i="2"/>
  <c r="L79" i="10"/>
  <c r="N79" i="10" s="1"/>
  <c r="M79" i="10"/>
  <c r="M75" i="10"/>
  <c r="M71" i="10"/>
  <c r="M67" i="10"/>
  <c r="M63" i="10"/>
  <c r="M59" i="10"/>
  <c r="M55" i="10"/>
  <c r="M51" i="10"/>
  <c r="M47" i="10"/>
  <c r="M43" i="10"/>
  <c r="M39" i="10"/>
  <c r="M35" i="10"/>
  <c r="M31" i="10"/>
  <c r="M27" i="10"/>
  <c r="M23" i="10"/>
  <c r="M19" i="10"/>
  <c r="M15" i="10"/>
  <c r="M11" i="10"/>
  <c r="M7" i="10"/>
  <c r="L75" i="21"/>
  <c r="N75" i="21" s="1"/>
  <c r="M75" i="21"/>
  <c r="L67" i="21"/>
  <c r="N67" i="21" s="1"/>
  <c r="M67" i="21"/>
  <c r="L59" i="21"/>
  <c r="N59" i="21" s="1"/>
  <c r="M59" i="21"/>
  <c r="L51" i="21"/>
  <c r="N51" i="21" s="1"/>
  <c r="M51" i="21"/>
  <c r="L43" i="21"/>
  <c r="N43" i="21" s="1"/>
  <c r="M43" i="21"/>
  <c r="L35" i="21"/>
  <c r="N35" i="21" s="1"/>
  <c r="M35" i="21"/>
  <c r="L27" i="21"/>
  <c r="N27" i="21" s="1"/>
  <c r="M27" i="21"/>
  <c r="L19" i="21"/>
  <c r="N19" i="21" s="1"/>
  <c r="M19" i="21"/>
  <c r="L11" i="21"/>
  <c r="N11" i="21" s="1"/>
  <c r="M11" i="21"/>
  <c r="L6" i="4"/>
  <c r="N6" i="4" s="1"/>
  <c r="L89" i="4"/>
  <c r="N89" i="4" s="1"/>
  <c r="L93" i="4"/>
  <c r="N93" i="4" s="1"/>
  <c r="L97" i="4"/>
  <c r="N97" i="4" s="1"/>
  <c r="L79" i="21"/>
  <c r="N79" i="21" s="1"/>
  <c r="M79" i="21"/>
  <c r="L71" i="21"/>
  <c r="N71" i="21" s="1"/>
  <c r="M71" i="21"/>
  <c r="L63" i="21"/>
  <c r="N63" i="21" s="1"/>
  <c r="M63" i="21"/>
  <c r="L55" i="21"/>
  <c r="N55" i="21" s="1"/>
  <c r="M55" i="21"/>
  <c r="L47" i="21"/>
  <c r="N47" i="21" s="1"/>
  <c r="M47" i="21"/>
  <c r="L39" i="21"/>
  <c r="N39" i="21" s="1"/>
  <c r="M39" i="21"/>
  <c r="L31" i="21"/>
  <c r="N31" i="21" s="1"/>
  <c r="M31" i="21"/>
  <c r="L23" i="21"/>
  <c r="N23" i="21" s="1"/>
  <c r="M23" i="21"/>
  <c r="L15" i="21"/>
  <c r="N15" i="21" s="1"/>
  <c r="M15" i="21"/>
  <c r="L7" i="21"/>
  <c r="N7" i="21" s="1"/>
  <c r="N86" i="21" s="1"/>
  <c r="M7" i="21"/>
  <c r="M86" i="4"/>
  <c r="M90" i="4"/>
  <c r="M94" i="4"/>
  <c r="I2" i="14"/>
  <c r="J25" i="14"/>
  <c r="N99" i="4" l="1"/>
  <c r="M88" i="10"/>
  <c r="L29" i="6"/>
  <c r="L30" i="6" s="1"/>
  <c r="M29" i="6"/>
  <c r="I85" i="16"/>
  <c r="J75" i="20"/>
  <c r="M86" i="21"/>
  <c r="J22" i="20"/>
  <c r="J38" i="20"/>
  <c r="J69" i="20"/>
  <c r="U83" i="13"/>
  <c r="H30" i="9"/>
  <c r="J14" i="20"/>
  <c r="J30" i="20"/>
  <c r="J55" i="20"/>
  <c r="M30" i="6"/>
  <c r="K86" i="18"/>
  <c r="L29" i="15"/>
  <c r="I29" i="9"/>
  <c r="I30" i="9" s="1"/>
  <c r="N88" i="10"/>
  <c r="K81" i="19"/>
  <c r="J10" i="20"/>
  <c r="J26" i="20"/>
  <c r="J42" i="20"/>
  <c r="J20" i="20"/>
  <c r="J36" i="20"/>
  <c r="J18" i="20"/>
  <c r="J34" i="20"/>
  <c r="L81" i="19"/>
  <c r="J85" i="16"/>
  <c r="N86" i="1"/>
  <c r="N87" i="1" s="1"/>
  <c r="J16" i="20"/>
  <c r="J32" i="20"/>
  <c r="J61" i="20"/>
  <c r="J24" i="20"/>
  <c r="J40" i="20"/>
  <c r="R56" i="2"/>
  <c r="R52" i="2"/>
  <c r="L58" i="2"/>
  <c r="R58" i="2"/>
  <c r="I25" i="14"/>
  <c r="M15" i="15"/>
  <c r="J50" i="14"/>
  <c r="I26" i="14"/>
  <c r="I50" i="14" s="1"/>
  <c r="N29" i="15"/>
  <c r="M29" i="15" s="1"/>
  <c r="M7" i="15"/>
  <c r="I85" i="20"/>
  <c r="K85" i="20"/>
  <c r="J45" i="20"/>
  <c r="J5" i="20"/>
  <c r="M27" i="15"/>
  <c r="H114" i="8"/>
  <c r="K87" i="18"/>
  <c r="M99" i="4"/>
  <c r="J86" i="18"/>
  <c r="M86" i="1"/>
  <c r="M19" i="15"/>
  <c r="J171" i="14"/>
  <c r="I51" i="14"/>
  <c r="I171" i="14" s="1"/>
  <c r="M11" i="15"/>
  <c r="M23" i="15"/>
  <c r="G114" i="8"/>
  <c r="J172" i="14" l="1"/>
  <c r="J85" i="20"/>
  <c r="J87" i="18"/>
  <c r="I172" i="14"/>
  <c r="M87" i="1"/>
  <c r="M7" i="7"/>
  <c r="L7" i="7" l="1"/>
</calcChain>
</file>

<file path=xl/sharedStrings.xml><?xml version="1.0" encoding="utf-8"?>
<sst xmlns="http://schemas.openxmlformats.org/spreadsheetml/2006/main" count="8001" uniqueCount="879">
  <si>
    <t>33696500-0</t>
  </si>
  <si>
    <t>ml</t>
  </si>
  <si>
    <t xml:space="preserve">Albumin </t>
  </si>
  <si>
    <t>Cholesterol 10 min-</t>
  </si>
  <si>
    <r>
      <t>Total Protein</t>
    </r>
    <r>
      <rPr>
        <sz val="8"/>
        <color indexed="8"/>
        <rFont val="Times New Roman"/>
        <family val="1"/>
        <charset val="204"/>
      </rPr>
      <t xml:space="preserve"> </t>
    </r>
  </si>
  <si>
    <t xml:space="preserve">Total Protein Standard </t>
  </si>
  <si>
    <t xml:space="preserve">Trigliceride standard </t>
  </si>
  <si>
    <r>
      <t>Urea UV</t>
    </r>
    <r>
      <rPr>
        <sz val="8"/>
        <color indexed="8"/>
        <rFont val="Times New Roman"/>
        <family val="1"/>
        <charset val="204"/>
      </rPr>
      <t xml:space="preserve"> </t>
    </r>
  </si>
  <si>
    <t xml:space="preserve">Lipoproteina "a" </t>
  </si>
  <si>
    <t xml:space="preserve">Calibrator LP "a" </t>
  </si>
  <si>
    <r>
      <t>LDL Cholesterol direct</t>
    </r>
    <r>
      <rPr>
        <sz val="8"/>
        <color indexed="8"/>
        <rFont val="Times New Roman"/>
        <family val="1"/>
        <charset val="204"/>
      </rPr>
      <t xml:space="preserve"> </t>
    </r>
  </si>
  <si>
    <r>
      <t>HDL Cholesterol direct</t>
    </r>
    <r>
      <rPr>
        <sz val="8"/>
        <color indexed="8"/>
        <rFont val="Times New Roman"/>
        <family val="1"/>
        <charset val="204"/>
      </rPr>
      <t xml:space="preserve"> </t>
    </r>
  </si>
  <si>
    <t xml:space="preserve">LDL/HDL calibrator </t>
  </si>
  <si>
    <t xml:space="preserve">Apolipoprotein A </t>
  </si>
  <si>
    <t xml:space="preserve">Apolipoprotein B </t>
  </si>
  <si>
    <t xml:space="preserve">Apo A 1/ApoB calibrator  </t>
  </si>
  <si>
    <t xml:space="preserve">Antistreptolizin 0 </t>
  </si>
  <si>
    <t>CRP (proteina C reactiva)</t>
  </si>
  <si>
    <t xml:space="preserve">Reumatoid Factor  </t>
  </si>
  <si>
    <t xml:space="preserve">Antistreptolizin 0 calibrator 5 concentratii determinate </t>
  </si>
  <si>
    <t xml:space="preserve">IgE Total </t>
  </si>
  <si>
    <t xml:space="preserve">Ferritina </t>
  </si>
  <si>
    <t xml:space="preserve">IgG </t>
  </si>
  <si>
    <t xml:space="preserve">IgA </t>
  </si>
  <si>
    <t xml:space="preserve">IgM </t>
  </si>
  <si>
    <t>Control LIPIDE</t>
  </si>
  <si>
    <r>
      <t>CK-NAC</t>
    </r>
    <r>
      <rPr>
        <sz val="8"/>
        <color indexed="8"/>
        <rFont val="Times New Roman"/>
        <family val="1"/>
        <charset val="204"/>
      </rPr>
      <t xml:space="preserve"> </t>
    </r>
  </si>
  <si>
    <t xml:space="preserve">C3 Complement </t>
  </si>
  <si>
    <t xml:space="preserve">C4 Complement </t>
  </si>
  <si>
    <t xml:space="preserve">Transferină </t>
  </si>
  <si>
    <t xml:space="preserve">Albumin in urină (microalbumin)  </t>
  </si>
  <si>
    <t xml:space="preserve">GLDH </t>
  </si>
  <si>
    <t xml:space="preserve">Colinesterase </t>
  </si>
  <si>
    <t xml:space="preserve">CRP high sensivity </t>
  </si>
  <si>
    <t xml:space="preserve">Prealbumina </t>
  </si>
  <si>
    <t>Control prealbumin  nivel 1</t>
  </si>
  <si>
    <t xml:space="preserve">Fosfolipidele </t>
  </si>
  <si>
    <t xml:space="preserve">Fosfor </t>
  </si>
  <si>
    <t xml:space="preserve">Ceruloplasmina </t>
  </si>
  <si>
    <t xml:space="preserve">Antitrombina III cu std </t>
  </si>
  <si>
    <t xml:space="preserve">Cholesterol liber </t>
  </si>
  <si>
    <t>Calibrator Cholesterol liber</t>
  </si>
  <si>
    <t xml:space="preserve">Glicerol liber </t>
  </si>
  <si>
    <t>Calibrator Glicerol liber</t>
  </si>
  <si>
    <t>set</t>
  </si>
  <si>
    <t>Total lotul 2</t>
  </si>
  <si>
    <t xml:space="preserve">ASL-0 </t>
  </si>
  <si>
    <t xml:space="preserve">Set </t>
  </si>
  <si>
    <t xml:space="preserve">CRP </t>
  </si>
  <si>
    <t>CRP (proteina C reactiva) calibrator  set</t>
  </si>
  <si>
    <t xml:space="preserve">Bilirubin Auto Total </t>
  </si>
  <si>
    <t xml:space="preserve">Bilirubin Auto Direct </t>
  </si>
  <si>
    <t xml:space="preserve">Iron </t>
  </si>
  <si>
    <t xml:space="preserve">HDL </t>
  </si>
  <si>
    <t xml:space="preserve">LDL </t>
  </si>
  <si>
    <t xml:space="preserve">Fosfotaza alcalina </t>
  </si>
  <si>
    <t xml:space="preserve">CK-MB </t>
  </si>
  <si>
    <t xml:space="preserve">A-amilaza </t>
  </si>
  <si>
    <t xml:space="preserve">ALT </t>
  </si>
  <si>
    <t xml:space="preserve">AST </t>
  </si>
  <si>
    <t xml:space="preserve">Creatinin PAP  </t>
  </si>
  <si>
    <t xml:space="preserve">Colesterol </t>
  </si>
  <si>
    <t xml:space="preserve">Glucoza hexokinase </t>
  </si>
  <si>
    <t xml:space="preserve">Lipasa </t>
  </si>
  <si>
    <t xml:space="preserve">Urea </t>
  </si>
  <si>
    <t xml:space="preserve">GGTP </t>
  </si>
  <si>
    <t xml:space="preserve">Trigliceride </t>
  </si>
  <si>
    <t xml:space="preserve">Albumin în urină </t>
  </si>
  <si>
    <t xml:space="preserve">Total Proteina </t>
  </si>
  <si>
    <t xml:space="preserve">Magneziu </t>
  </si>
  <si>
    <t>Reumatoid Factor calibrator set</t>
  </si>
  <si>
    <t xml:space="preserve">IgA  </t>
  </si>
  <si>
    <t xml:space="preserve">IgA, IgG, IgM calibrator set </t>
  </si>
  <si>
    <r>
      <t>Apolipoproteina A1</t>
    </r>
    <r>
      <rPr>
        <sz val="10"/>
        <color indexed="8"/>
        <rFont val="Times New Roman"/>
        <family val="1"/>
        <charset val="204"/>
      </rPr>
      <t xml:space="preserve"> </t>
    </r>
  </si>
  <si>
    <r>
      <t>Apolipoproteina B</t>
    </r>
    <r>
      <rPr>
        <sz val="10"/>
        <color indexed="8"/>
        <rFont val="Times New Roman"/>
        <family val="1"/>
        <charset val="204"/>
      </rPr>
      <t xml:space="preserve"> </t>
    </r>
  </si>
  <si>
    <t xml:space="preserve">CK-NAK </t>
  </si>
  <si>
    <t xml:space="preserve">C3 </t>
  </si>
  <si>
    <t xml:space="preserve">C4 </t>
  </si>
  <si>
    <t xml:space="preserve">Ferritina  </t>
  </si>
  <si>
    <t xml:space="preserve">IgE Total calibrator set </t>
  </si>
  <si>
    <t xml:space="preserve">LDH </t>
  </si>
  <si>
    <t xml:space="preserve"> Lp (a) </t>
  </si>
  <si>
    <t xml:space="preserve">Pancreatic Amilase  </t>
  </si>
  <si>
    <t xml:space="preserve">Fosfati </t>
  </si>
  <si>
    <t xml:space="preserve">RF  </t>
  </si>
  <si>
    <t xml:space="preserve">Transferina  </t>
  </si>
  <si>
    <t xml:space="preserve">UIBC </t>
  </si>
  <si>
    <t xml:space="preserve">Uric Acid </t>
  </si>
  <si>
    <t>Albumin în urină calibrator set</t>
  </si>
  <si>
    <t>Total lot 3</t>
  </si>
  <si>
    <t>Denumirea bunurilor şi/sau a serviciilor</t>
  </si>
  <si>
    <t>Mode-lul artico-lului</t>
  </si>
  <si>
    <t>Ţara de origi-ne</t>
  </si>
  <si>
    <t>Produ-cătorul</t>
  </si>
  <si>
    <t>Unitatea de măsură</t>
  </si>
  <si>
    <t>Canti-tatea</t>
  </si>
  <si>
    <t>Specificarea tehnică deplină solicitată</t>
  </si>
  <si>
    <t>Specificarea tehnică deplină propusă de către ofertant</t>
  </si>
  <si>
    <t>Preţ unitar (fără TVA)</t>
  </si>
  <si>
    <t>Preţ unitar (cu TVA)</t>
  </si>
  <si>
    <t>Standar-de de referinţă</t>
  </si>
  <si>
    <t>Co-dul CPV</t>
  </si>
  <si>
    <r>
      <t>Control Normal</t>
    </r>
    <r>
      <rPr>
        <sz val="7"/>
        <color indexed="8"/>
        <rFont val="Times New Roman"/>
        <family val="1"/>
        <charset val="204"/>
      </rPr>
      <t xml:space="preserve"> </t>
    </r>
  </si>
  <si>
    <r>
      <t xml:space="preserve">Control Patologic </t>
    </r>
    <r>
      <rPr>
        <sz val="7"/>
        <color indexed="8"/>
        <rFont val="Times New Roman"/>
        <family val="1"/>
        <charset val="204"/>
      </rPr>
      <t/>
    </r>
  </si>
  <si>
    <t xml:space="preserve">Multicalibrator Universal </t>
  </si>
  <si>
    <t xml:space="preserve">Calciu Phosphonazo  </t>
  </si>
  <si>
    <t>8x50ml(R1)+8x12.5ml(R2)</t>
  </si>
  <si>
    <r>
      <t>4x20ml(R1)+2x8ml(R2)</t>
    </r>
    <r>
      <rPr>
        <sz val="8"/>
        <color indexed="8"/>
        <rFont val="Times New Roman"/>
        <family val="1"/>
      </rPr>
      <t>,</t>
    </r>
  </si>
  <si>
    <t>3ml</t>
  </si>
  <si>
    <t>4x20ml(R1)+2x8ml(R2)</t>
  </si>
  <si>
    <t xml:space="preserve"> 5x2ml </t>
  </si>
  <si>
    <t xml:space="preserve"> 5x1ml </t>
  </si>
  <si>
    <t>3x20ml(R1)+3x10ml(R2)</t>
  </si>
  <si>
    <t>5ml</t>
  </si>
  <si>
    <t>4x20ml(R1)+2x10ml(R2),</t>
  </si>
  <si>
    <t>3x20ml(R1)+3x20ml(R2)</t>
  </si>
  <si>
    <t xml:space="preserve"> 5ml </t>
  </si>
  <si>
    <t>2x20ml(R1)+1x6ml(R2)</t>
  </si>
  <si>
    <t>4x200ml(R1)+2x10ml(R2)</t>
  </si>
  <si>
    <r>
      <t>5</t>
    </r>
    <r>
      <rPr>
        <sz val="8"/>
        <color indexed="8"/>
        <rFont val="Times New Roman"/>
        <family val="1"/>
      </rPr>
      <t>x25ml(R1)+1x10ml(R2)</t>
    </r>
  </si>
  <si>
    <t>3x1ml</t>
  </si>
  <si>
    <t xml:space="preserve">Uric Acid FS TOOS </t>
  </si>
  <si>
    <t xml:space="preserve">CRP (proteina C reactiva) calibrator </t>
  </si>
  <si>
    <t xml:space="preserve">Reumatoid Factor calibrator </t>
  </si>
  <si>
    <t xml:space="preserve">Ferritina calibrator </t>
  </si>
  <si>
    <t xml:space="preserve">Calibrator albumin in urină </t>
  </si>
  <si>
    <t>Control urină</t>
  </si>
  <si>
    <t>Control prealbumin nivel 2</t>
  </si>
  <si>
    <t xml:space="preserve"> 6 x 100 Teste</t>
  </si>
  <si>
    <t>Antistreptolizina calibrator</t>
  </si>
  <si>
    <t>5x1ml</t>
  </si>
  <si>
    <t xml:space="preserve"> 6 x 380 Teste</t>
  </si>
  <si>
    <t xml:space="preserve"> 6 x 315 Teste</t>
  </si>
  <si>
    <t xml:space="preserve"> 6 x 150 Teste</t>
  </si>
  <si>
    <t xml:space="preserve"> 7 x 150 Teste</t>
  </si>
  <si>
    <t>6 x 220 Test</t>
  </si>
  <si>
    <t xml:space="preserve"> 6 x 230 Teste</t>
  </si>
  <si>
    <t xml:space="preserve"> 7 x 230 Teste</t>
  </si>
  <si>
    <t>6 x 340 Teste</t>
  </si>
  <si>
    <t>6 x 350 Teste</t>
  </si>
  <si>
    <t>6 x 250 Teste</t>
  </si>
  <si>
    <t xml:space="preserve"> 6 x 160 Teste</t>
  </si>
  <si>
    <t>2 x 100 Teste</t>
  </si>
  <si>
    <t>6 x 315 Teste</t>
  </si>
  <si>
    <t>6 x 100 Teste</t>
  </si>
  <si>
    <t xml:space="preserve"> 6x 90 Teste</t>
  </si>
  <si>
    <t>6 x 90 Teste</t>
  </si>
  <si>
    <t>Apolipoproteina A1  set calibrare</t>
  </si>
  <si>
    <t>Apolipoproteina B  set calibrare</t>
  </si>
  <si>
    <t>UIBC set calibrare</t>
  </si>
  <si>
    <t xml:space="preserve"> Soluţie spălare  cuve</t>
  </si>
  <si>
    <t xml:space="preserve">Litru </t>
  </si>
  <si>
    <t xml:space="preserve">Conditioner Cuve EX 2 L </t>
  </si>
  <si>
    <t>Reagent de spălat Probe K</t>
  </si>
  <si>
    <t>Reagent de spălat  Probe 1</t>
  </si>
  <si>
    <t xml:space="preserve">Reagent de spălat Probe 2 </t>
  </si>
  <si>
    <t>Lampă Halogen 12V</t>
  </si>
  <si>
    <t>Buc</t>
  </si>
  <si>
    <t>Ac probă</t>
  </si>
  <si>
    <t>Ac reagent</t>
  </si>
  <si>
    <t>Sector cuve</t>
  </si>
  <si>
    <t>adaptor pentru reagenti</t>
  </si>
  <si>
    <t>adapter pentru containere</t>
  </si>
  <si>
    <t>Lampă 4V pentru decontaminarea apei deoinizate</t>
  </si>
  <si>
    <t xml:space="preserve">Rasina demineralizare (bag with 25 litre)     </t>
  </si>
  <si>
    <t xml:space="preserve">Membrană osmosa indirecta TW30-1812-75 GPD </t>
  </si>
  <si>
    <t>apertura GPD</t>
  </si>
  <si>
    <t>Ulei inert  pentru termostat</t>
  </si>
  <si>
    <t>kg</t>
  </si>
  <si>
    <t>Tampon pentru blocul ISE kit</t>
  </si>
  <si>
    <t>Set stadndard set pentru blocul ISE</t>
  </si>
  <si>
    <t>Set standard urina pentru blocul ISE kit</t>
  </si>
  <si>
    <t>standard intern pentru blocul ISE kit</t>
  </si>
  <si>
    <t>Na Electrode - electrod Na pentru blocul ISE</t>
  </si>
  <si>
    <t>K Electrode - electrod K pentru blocul ISE</t>
  </si>
  <si>
    <t>Cl  Electrode - electrod Cl pentru blocul ISE</t>
  </si>
  <si>
    <t>Ref Electrode - electrod de referinta pentru blocul ISE</t>
  </si>
  <si>
    <t>Reagent Probe Wash S kit</t>
  </si>
  <si>
    <t>anexa 1</t>
  </si>
  <si>
    <t xml:space="preserve">ALAT </t>
  </si>
  <si>
    <t xml:space="preserve">ASAT </t>
  </si>
  <si>
    <t xml:space="preserve">IgA, IgG, IgM set calibratori </t>
  </si>
  <si>
    <t>Control Plasmaproteine Normal Nivel 1</t>
  </si>
  <si>
    <t xml:space="preserve">Control Plasmaproteine Patologic Nivel 2  </t>
  </si>
  <si>
    <t>Control CRP U-hs nivel1</t>
  </si>
  <si>
    <t>Control CRP U-hs nivel2</t>
  </si>
  <si>
    <t xml:space="preserve">IgE set calibrator set </t>
  </si>
  <si>
    <t>Gamma GT  DKGK</t>
  </si>
  <si>
    <t xml:space="preserve">Glucose hexokinase </t>
  </si>
  <si>
    <r>
      <t>Glucose  standard</t>
    </r>
    <r>
      <rPr>
        <b/>
        <sz val="8"/>
        <color indexed="8"/>
        <rFont val="Times New Roman"/>
        <family val="1"/>
        <charset val="204"/>
      </rPr>
      <t xml:space="preserve"> </t>
    </r>
  </si>
  <si>
    <t>Iron FE (Ferrene)</t>
  </si>
  <si>
    <t>LDH  DGKC</t>
  </si>
  <si>
    <t>Magneziu</t>
  </si>
  <si>
    <t>Lipase</t>
  </si>
  <si>
    <t xml:space="preserve">Urea standard </t>
  </si>
  <si>
    <t xml:space="preserve">Ambalaj </t>
  </si>
  <si>
    <t>Cantiunitate de masuratatea</t>
  </si>
  <si>
    <t>Calcium arsenazo</t>
  </si>
  <si>
    <t xml:space="preserve">Cholesterol standard </t>
  </si>
  <si>
    <t>Bilirubin Auto Total</t>
  </si>
  <si>
    <t xml:space="preserve">Creatinine </t>
  </si>
  <si>
    <t xml:space="preserve">Creatinine Standard </t>
  </si>
  <si>
    <t>Alkaline Phosphatase</t>
  </si>
  <si>
    <t>Bilirubin Auto Direct</t>
  </si>
  <si>
    <t>pancreatic amylase</t>
  </si>
  <si>
    <t>Preţ ambalaj/set (fără TVA)</t>
  </si>
  <si>
    <t>Cantitatea ambalaje/seturi</t>
  </si>
  <si>
    <t xml:space="preserve">Set cartuşe (OPF201+OPF202+OPF203+OPF5) </t>
  </si>
  <si>
    <t>Standard intern pentru blocul ISE kit</t>
  </si>
  <si>
    <t xml:space="preserve">Pompa hidraulica pentru statia demineralizare si deionizare </t>
  </si>
  <si>
    <t>Preţ 1ml (fără TVA)</t>
  </si>
  <si>
    <t>Suma fara TVA</t>
  </si>
  <si>
    <t>Suma cu TVA</t>
  </si>
  <si>
    <t>alfa-amylase</t>
  </si>
  <si>
    <t>6x20ml</t>
  </si>
  <si>
    <t xml:space="preserve">Calibrator C3,C4 </t>
  </si>
  <si>
    <t>volum set</t>
  </si>
  <si>
    <t xml:space="preserve">mixer   cu bară     asamblat           </t>
  </si>
  <si>
    <t xml:space="preserve"> 3x2ml </t>
  </si>
  <si>
    <t xml:space="preserve"> 3x1ml </t>
  </si>
  <si>
    <t>3x3ml</t>
  </si>
  <si>
    <t>3x2ml</t>
  </si>
  <si>
    <t>Co-dul</t>
  </si>
  <si>
    <t>38437110-1</t>
  </si>
  <si>
    <t xml:space="preserve">Vîrfuri </t>
  </si>
  <si>
    <t>buc</t>
  </si>
  <si>
    <t>0-200 mkl (suprafaţa aderantă la pipetă nu mai mică de un centimetru)</t>
  </si>
  <si>
    <t>15 000</t>
  </si>
  <si>
    <t>universale cu filtru în stative, sterile p/u PCR libere de DN-aze şi RN-aze (ARN/ADN-free        20 mkl</t>
  </si>
  <si>
    <t>20 000</t>
  </si>
  <si>
    <t>universale cu filtru în stative, sterile p/u PCR libere de DN-aze şi RN-aze (ARN/ADN-free      200 mkl</t>
  </si>
  <si>
    <t>universale cu filtru în stative, sterile p/u PCR  libere de DN-aze şi RN-aze (ARN/ADN-free     100 mkl</t>
  </si>
  <si>
    <t>universale cu filtru în stative, sterile p/u PCR libere de DN-aze şi RN-aze (ARN/ADN-free  1000mkl</t>
  </si>
  <si>
    <t>universale cu filtru în stative, sterile p/u PCR libere de DN-aze şi RN-aze (ARN/ADN-free    1200mkl</t>
  </si>
  <si>
    <t>33192500-7</t>
  </si>
  <si>
    <t xml:space="preserve">Eprubete </t>
  </si>
  <si>
    <t>40 000</t>
  </si>
  <si>
    <t>10 000</t>
  </si>
  <si>
    <t xml:space="preserve"> Eprubete </t>
  </si>
  <si>
    <t>gradate pentru microcentrifugă cu volum 1,5ml</t>
  </si>
  <si>
    <r>
      <t>cu pereţi subţiri pentru PCR</t>
    </r>
    <r>
      <rPr>
        <sz val="9"/>
        <color indexed="8"/>
        <rFont val="Times New Roman"/>
        <family val="1"/>
      </rPr>
      <t xml:space="preserve"> </t>
    </r>
    <r>
      <rPr>
        <sz val="8"/>
        <color indexed="8"/>
        <rFont val="Times New Roman"/>
        <family val="1"/>
      </rPr>
      <t>cu volumul 0,2ml, capac plat, reyistenţi la temperaturi inalte +95Cp/u RotorGene</t>
    </r>
  </si>
  <si>
    <t>K3 EDTA, volum sînge 2-3 ml, capac de cauciuc cu valvă, cu etichetă</t>
  </si>
  <si>
    <t xml:space="preserve">Eprubetă </t>
  </si>
  <si>
    <t>cu gel separator, volum sînge 8-10 ml, capac de cauciuc cu valvă, cu etichetă</t>
  </si>
  <si>
    <t>cu granule, volum sînge 8-10 ml, capac de cauciuc cu valvă, cu etichetă</t>
  </si>
  <si>
    <t>cu granule, volum sînge 6-8 ml, capac de cauciuc cu valvă, cu etichetă</t>
  </si>
  <si>
    <t>cu granule, volum sînge 4-5 ml, capac de cauciuc cu valvă, cu etichetă</t>
  </si>
  <si>
    <t>cu accelerator cheag+gel separator, volum sînge 4-5 ml, capac de cauciuc cu valvă, cu etichetă</t>
  </si>
  <si>
    <t>Total lot 1</t>
  </si>
  <si>
    <t>Lotul II: Reagenti si consumabile pentru analizorul prin chemiluminiscenta amplificata enzymatic  (sistem inchis)</t>
  </si>
  <si>
    <t>3gAllergy™ Specific IgE (Universal Kit)</t>
  </si>
  <si>
    <t>test</t>
  </si>
  <si>
    <t>ACTH</t>
  </si>
  <si>
    <t>AFP</t>
  </si>
  <si>
    <t>Allergen-Specific IgG4</t>
  </si>
  <si>
    <t>Androstenedione</t>
  </si>
  <si>
    <t>Anti-HBc</t>
  </si>
  <si>
    <t>Anti-HBc IgM</t>
  </si>
  <si>
    <t>Anti-HBs</t>
  </si>
  <si>
    <t>Anti-TG Ab</t>
  </si>
  <si>
    <t>Anti-TPO Ab</t>
  </si>
  <si>
    <t>Anti-tTG IgA</t>
  </si>
  <si>
    <t>Beta-2 Microglobulin</t>
  </si>
  <si>
    <t>BR-MA (CA15-3)</t>
  </si>
  <si>
    <t>Calcitonin</t>
  </si>
  <si>
    <t>CEA</t>
  </si>
  <si>
    <t>CMV IgG</t>
  </si>
  <si>
    <t xml:space="preserve">CMV IgM </t>
  </si>
  <si>
    <t>Cortisol</t>
  </si>
  <si>
    <t>C-Peptide</t>
  </si>
  <si>
    <t xml:space="preserve">D-Dimer </t>
  </si>
  <si>
    <t>EBV-EBNA IGG</t>
  </si>
  <si>
    <t>EBV-VCA IGG</t>
  </si>
  <si>
    <t xml:space="preserve">ECP </t>
  </si>
  <si>
    <t>EPO</t>
  </si>
  <si>
    <t>Estradiol</t>
  </si>
  <si>
    <t>Ferritin</t>
  </si>
  <si>
    <t>Folic Acid</t>
  </si>
  <si>
    <t xml:space="preserve">Free Beta HCG </t>
  </si>
  <si>
    <t xml:space="preserve">Free PSA </t>
  </si>
  <si>
    <t>Free T3</t>
  </si>
  <si>
    <t>FREE T4</t>
  </si>
  <si>
    <t>FSH</t>
  </si>
  <si>
    <t>Gastrin</t>
  </si>
  <si>
    <t xml:space="preserve">GI-MA (CA19-9) </t>
  </si>
  <si>
    <t>Growth Hormone</t>
  </si>
  <si>
    <t>HBsAg</t>
  </si>
  <si>
    <t>HCG (Total HCG)</t>
  </si>
  <si>
    <t>Helicobacter pylori IgG</t>
  </si>
  <si>
    <t>Herpes I &amp; II IgG</t>
  </si>
  <si>
    <t>High Sensitivity CRP</t>
  </si>
  <si>
    <t>Homocysteine</t>
  </si>
  <si>
    <t>IGFBP-3</t>
  </si>
  <si>
    <t>IGF-I</t>
  </si>
  <si>
    <t xml:space="preserve">IL-2R </t>
  </si>
  <si>
    <t xml:space="preserve">IL-6 </t>
  </si>
  <si>
    <t>Insulin</t>
  </si>
  <si>
    <t>Intact PTH</t>
  </si>
  <si>
    <t>LBP</t>
  </si>
  <si>
    <t>LH</t>
  </si>
  <si>
    <t xml:space="preserve">NT-proBNP </t>
  </si>
  <si>
    <t>OM-MA (CA125)</t>
  </si>
  <si>
    <t>Osteocalcina</t>
  </si>
  <si>
    <t>PAP</t>
  </si>
  <si>
    <t xml:space="preserve">PAPP-A </t>
  </si>
  <si>
    <t>Progesterone</t>
  </si>
  <si>
    <t>Prolactin</t>
  </si>
  <si>
    <t>PSA</t>
  </si>
  <si>
    <t>Pyrilinks®-D</t>
  </si>
  <si>
    <t>Rubella IgM</t>
  </si>
  <si>
    <t>SHBG</t>
  </si>
  <si>
    <t>TBG</t>
  </si>
  <si>
    <t>Thyroglobulin</t>
  </si>
  <si>
    <t>Total IgE</t>
  </si>
  <si>
    <t>Total T3</t>
  </si>
  <si>
    <t>Total T4</t>
  </si>
  <si>
    <t>Total Testosterone</t>
  </si>
  <si>
    <t>TOXO.IGM (U-CAP)KIT  200T</t>
  </si>
  <si>
    <t xml:space="preserve">TSH </t>
  </si>
  <si>
    <t>Vitamin B12</t>
  </si>
  <si>
    <t>Cupe de reactie (Reaction Tubes)</t>
  </si>
  <si>
    <t>Substrat</t>
  </si>
  <si>
    <t xml:space="preserve">Control Imunologic Nivel 1 </t>
  </si>
  <si>
    <t>Control Imunologic Nivel 2</t>
  </si>
  <si>
    <t>Control Imunologic Nivel 3</t>
  </si>
  <si>
    <t>Lotul III: Reagenti si consumabile pentru analizorul Hidrasys</t>
  </si>
  <si>
    <t>CAMERA UMEDA</t>
  </si>
  <si>
    <t>GEL  7 LIPO+Lp(a)</t>
  </si>
  <si>
    <t>GEL 15 LIPO+Lp(a)</t>
  </si>
  <si>
    <t>GEL 15 ISO LDH</t>
  </si>
  <si>
    <t>GEL 15 B1-B2</t>
  </si>
  <si>
    <t xml:space="preserve">DILUENT IF  </t>
  </si>
  <si>
    <t>HYPERGAMM CONTROL SERUM</t>
  </si>
  <si>
    <t>IT/IF CONTROL 91ML0</t>
  </si>
  <si>
    <t>CONTROL ENZYME</t>
  </si>
  <si>
    <t>GEL 2 IF (M.STANDARD)</t>
  </si>
  <si>
    <t>SET DE ANTISER: FIX-GAM-K-L (MS)</t>
  </si>
  <si>
    <t>GEL 2 BENCE JONES (MS)</t>
  </si>
  <si>
    <t xml:space="preserve">SET DE ANTISER: FIX-GAM-K-L (MS) </t>
  </si>
  <si>
    <t>SET DE ANTISER: Kf-Lf (MS)</t>
  </si>
  <si>
    <t>SET DE ANTISER: Alb/a2M-TUB (MS)</t>
  </si>
  <si>
    <t>GEL 30 PROTEIN</t>
  </si>
  <si>
    <t>GEL 30 B1-B2</t>
  </si>
  <si>
    <t>GEL 30 LIPO+Lp(a)</t>
  </si>
  <si>
    <t>GEL 54 PROTEIN</t>
  </si>
  <si>
    <t>GEL 54 B1-B2</t>
  </si>
  <si>
    <t>SOLUTIE DECOLORARE</t>
  </si>
  <si>
    <t>HYDRASYS SOLUTIE DE SPALARE</t>
  </si>
  <si>
    <t>CONTROL SER NORMAL</t>
  </si>
  <si>
    <t>LIPA CONTROL</t>
  </si>
  <si>
    <t>Codul producator</t>
  </si>
  <si>
    <t>CAT Number</t>
  </si>
  <si>
    <t>Description</t>
  </si>
  <si>
    <t xml:space="preserve">End User </t>
  </si>
  <si>
    <t>Preci Test</t>
  </si>
  <si>
    <t>B012</t>
  </si>
  <si>
    <t>GUIDE INTERPRET ELP / IF URINE</t>
  </si>
  <si>
    <t>B014</t>
  </si>
  <si>
    <t>GUIDE INTERPRET ELP / IF</t>
  </si>
  <si>
    <t>B015</t>
  </si>
  <si>
    <t>HANDBOOK OF INTERPRET. ELP/IF</t>
  </si>
  <si>
    <t>B016</t>
  </si>
  <si>
    <t>GUIDE INTERPRET HEMOGLOBINOPATHIES</t>
  </si>
  <si>
    <t>B017</t>
  </si>
  <si>
    <t>HANDBOOK OF HEMOGLOBINOPATHIES</t>
  </si>
  <si>
    <t xml:space="preserve">HYRYS 2 </t>
  </si>
  <si>
    <t>PHORESIS LICENCE</t>
  </si>
  <si>
    <t>NEUROSOFT SOFTWARE</t>
  </si>
  <si>
    <t>HYDRASYS 2 SCAN</t>
  </si>
  <si>
    <t xml:space="preserve">HYDRASYS 2 </t>
  </si>
  <si>
    <t>HYDRASYS 2 SCAN FOCUSING</t>
  </si>
  <si>
    <t>HYDRASYS 2 FOCUSING</t>
  </si>
  <si>
    <t>GELSCAN</t>
  </si>
  <si>
    <t>HYDRASYS 2 FOCUSING OPTION</t>
  </si>
  <si>
    <t xml:space="preserve">HYDRASYS 2 OPTION SCAN </t>
  </si>
  <si>
    <t>ASSIST</t>
  </si>
  <si>
    <t>CAPILLARYS 2</t>
  </si>
  <si>
    <t>CAPILLARYS 2 NEO NAT FAST</t>
  </si>
  <si>
    <t>CAPILLARYS 2 FLEX PIERCING</t>
  </si>
  <si>
    <t>MINICAP</t>
  </si>
  <si>
    <t>MINICAP FLEX PIERCING</t>
  </si>
  <si>
    <t xml:space="preserve">PUNCHER NEONAT Hb </t>
  </si>
  <si>
    <t>PUNCHER BSD DUET 600</t>
  </si>
  <si>
    <t xml:space="preserve">"HYDRASYS FOCUSING" OPTION </t>
  </si>
  <si>
    <t>CSF ISOFOCUSING DYNAMIC MASK GUIDE</t>
  </si>
  <si>
    <t>FLEX PIERCING UPGRADE KIT (MINICAP)</t>
  </si>
  <si>
    <t>HYDRASYS PROGRAMMER</t>
  </si>
  <si>
    <t>ACCESSORIES FOR A1 AT FOCUSING</t>
  </si>
  <si>
    <t>ACCESSORIES FOR 2IF/BJ (HR) (MS)</t>
  </si>
  <si>
    <t>HYDRASYS DYNAMIC MASK</t>
  </si>
  <si>
    <t>SEGMENT HOLDER FOR DYNAMIC MASK</t>
  </si>
  <si>
    <t>SET OF COLOURED REFERENCE GUIDES (MD)</t>
  </si>
  <si>
    <t>ACCESSORIES FOR CSF FOCUSING</t>
  </si>
  <si>
    <t xml:space="preserve">ACCESSORIES FOR CSF DYNAMIC MASK </t>
  </si>
  <si>
    <t>ACCESSORIES FOR IF (MS)</t>
  </si>
  <si>
    <t>ACCESSORIES FOR ISO-LDH,ISO-PAL, CHOL</t>
  </si>
  <si>
    <t>ACCESSORIES FOR CSF (MS)</t>
  </si>
  <si>
    <t>ACCESSORIES FOR LIPOPROTEINS</t>
  </si>
  <si>
    <t>ACCESSORIES FOR ISOENZ.FORM.CK</t>
  </si>
  <si>
    <t>ACCESSORIES FOR 9 IF (MS)</t>
  </si>
  <si>
    <t>ACCESSORIES FOR 9 BJ (MS)</t>
  </si>
  <si>
    <t>ACCESSORIES FOR IF/ 1 BJ (MS)</t>
  </si>
  <si>
    <t>WET CHAMBER</t>
  </si>
  <si>
    <t>DRY CHAMBER</t>
  </si>
  <si>
    <t>TEMPLATE GUIDE BAR FOR 54 LDL/HDL CHOL</t>
  </si>
  <si>
    <t>MASK URINE PROFIL</t>
  </si>
  <si>
    <t>ACCESSORIES FOR URINE PROFILE (MD)</t>
  </si>
  <si>
    <t>TUBING KIT FOR HYDRASYS (1ST MODEL)</t>
  </si>
  <si>
    <t xml:space="preserve">TUBING KIT FOR HYDRASYS  </t>
  </si>
  <si>
    <t>UNIVERSAL GEL HOLDER</t>
  </si>
  <si>
    <t xml:space="preserve">APPLICATION AND MIGRATION CARRIER FOR HYDRAYS </t>
  </si>
  <si>
    <t>REAR ELECTRODE CARRIER FOR HYDRASYS</t>
  </si>
  <si>
    <t>FRONT ELECTRODE CARRIER FOR HYDRASYS</t>
  </si>
  <si>
    <t>CONTAINER 0,5 L (BLACK)</t>
  </si>
  <si>
    <t>CONTAINER 0,5 L (RED)</t>
  </si>
  <si>
    <t>CONTAINER 0,5 L (WHITE)</t>
  </si>
  <si>
    <t>CONTAINER 0,5 L (GREEN)</t>
  </si>
  <si>
    <t>ASSIST SPONGE KIT</t>
  </si>
  <si>
    <t>CAPILLARYS RACK (5)</t>
  </si>
  <si>
    <t>CAPILLARYS CONTAINER QUICK COUPLING</t>
  </si>
  <si>
    <t>CAPILLARYS MAINTENANCE KIT</t>
  </si>
  <si>
    <t>CAPILLARYS WET CHAMBER</t>
  </si>
  <si>
    <t>SEGMENT HOLDER NEONAT Hb</t>
  </si>
  <si>
    <t>UNIVERSAL GEL HOLDER FOR HYDRASYS 2</t>
  </si>
  <si>
    <t>BUFFER CARRIER FOR HYDRASYS 2</t>
  </si>
  <si>
    <t>APPLICATION CARRIER FOR HYDRASYS 2</t>
  </si>
  <si>
    <t>POWER SUPPLY DIGITAL DISPLAY 300V 200mA 60W</t>
  </si>
  <si>
    <t>K20 CHAMBER</t>
  </si>
  <si>
    <t>K20 APPLICATOR SYSTEM</t>
  </si>
  <si>
    <t>ACCESSOIRES HYDRAGEL IEP PLUS</t>
  </si>
  <si>
    <t>HYDRAGEL K20 ACCESSORY KIT</t>
  </si>
  <si>
    <t>INCUBATION BOXES</t>
  </si>
  <si>
    <t>ACCESSORIES HYDRAGEL ENZ K20</t>
  </si>
  <si>
    <t>K20 DOUBLE IF MASK</t>
  </si>
  <si>
    <t>INCUBATOR DRYER IS80</t>
  </si>
  <si>
    <t>K20 ELECTRODE</t>
  </si>
  <si>
    <t>HYDRAGEL GEL HOLDER "GM"</t>
  </si>
  <si>
    <t>HYDRAGEL GEL HOLDER "PM"</t>
  </si>
  <si>
    <t>SET OF 30 MINICAP TUBES REDUCERS</t>
  </si>
  <si>
    <t>HYDRAGEL CARRIER</t>
  </si>
  <si>
    <t>HYDRAGEL 8 CARRIER</t>
  </si>
  <si>
    <t>HYDRASYS 54 CARRIER</t>
  </si>
  <si>
    <t>HYDRASYS /K20 CARRIER</t>
  </si>
  <si>
    <t>HYDRASYS 30 CARRIER</t>
  </si>
  <si>
    <t>PROGRAMMABLE CARRIER</t>
  </si>
  <si>
    <t>HbA1c HYRYS 2 CARRIER</t>
  </si>
  <si>
    <t xml:space="preserve">HYDRAGEL DVSE CARRIER </t>
  </si>
  <si>
    <t>HYDRASYS/K20 DVSE CARRIER</t>
  </si>
  <si>
    <t>TEST PATTERN</t>
  </si>
  <si>
    <t>LAMP 6V-20W</t>
  </si>
  <si>
    <t>CAPILLARYS B1-B2 +</t>
  </si>
  <si>
    <t>KIT CAPILLARYS PROTEIN(E) 6</t>
  </si>
  <si>
    <t>KIT CAPILLARYS HR</t>
  </si>
  <si>
    <t>KIT CAPILLARYS NEO NATAL Hb</t>
  </si>
  <si>
    <t>KIT CAPILLARYS HEMOGLOBIN(E)</t>
  </si>
  <si>
    <t>KIT CAPILLARYS CDT</t>
  </si>
  <si>
    <t>KIT CAPILLARYS URINE</t>
  </si>
  <si>
    <t>KIT CAPILLARYS / MINICAP URINE</t>
  </si>
  <si>
    <t>ADDITIONAL VIAL OF PROTEIN 6 BUFFER</t>
  </si>
  <si>
    <t>HEMOGLOBIN BUFFER VIAL</t>
  </si>
  <si>
    <t xml:space="preserve">CAPILLARYS WASH SOLUTION </t>
  </si>
  <si>
    <t>CDT TREATMENT SOLUTION</t>
  </si>
  <si>
    <t>HEMOLYSING SOLUTION FOR CAPILLARYS Hb</t>
  </si>
  <si>
    <t xml:space="preserve">CDT/IS CAPILLARYS </t>
  </si>
  <si>
    <t xml:space="preserve">CDT/IS TETRAVALENT </t>
  </si>
  <si>
    <t>CAPICLEAN (25 ML)</t>
  </si>
  <si>
    <t>CLEANPROTECT</t>
  </si>
  <si>
    <t>WHITE DILUTION SEGMENTS</t>
  </si>
  <si>
    <t>GREEN DILUTION SEGMENTS</t>
  </si>
  <si>
    <t>SOLUTION FILTERS FOR CAPILLARYS</t>
  </si>
  <si>
    <t>KIT CAPILLARYS IT</t>
  </si>
  <si>
    <t>KIT MINICAP PROTEIN 6</t>
  </si>
  <si>
    <t>MINICAP Hb</t>
  </si>
  <si>
    <t>CDT MINICAP</t>
  </si>
  <si>
    <t>MAXI KIT MINICAP PROTEIN (6)</t>
  </si>
  <si>
    <t xml:space="preserve">MAXI KIT MINICAP Hb </t>
  </si>
  <si>
    <t>MINICAP PROTEIN 6 BUFFER</t>
  </si>
  <si>
    <t>MINICAP HEMOGLOBIN BUFFER</t>
  </si>
  <si>
    <t>MINICAP REAGENTS CUPS</t>
  </si>
  <si>
    <t>MINICAP IMMUNOTYPING</t>
  </si>
  <si>
    <t>HYDRAGEL PROTEIN(E) K20</t>
  </si>
  <si>
    <t>HYDRAGEL HR  K20</t>
  </si>
  <si>
    <t>HYDRAGEL PROTEINURIA K20</t>
  </si>
  <si>
    <t>HYDRAGEL LIPO+Lp(a) K20</t>
  </si>
  <si>
    <t>HYDRAGEL HEMOGLOBIN K20</t>
  </si>
  <si>
    <t>HYDRAGEL ACIDE HEMOGLOBIN K20</t>
  </si>
  <si>
    <t>HYDRAGEL ISO-LDH K20</t>
  </si>
  <si>
    <t>HYDRAGEL ISO-PAL K20</t>
  </si>
  <si>
    <t>HYDRAGEL ISO-CK K20</t>
  </si>
  <si>
    <t>HYDRAGEL IF K20</t>
  </si>
  <si>
    <t>HYDRAGEL DOUBLE IF K20</t>
  </si>
  <si>
    <t>HYDRAGEL IF Penta K20</t>
  </si>
  <si>
    <t>HYDRAGEL BENCE JONES K20</t>
  </si>
  <si>
    <t>MAXI-KIT HYDRAGEL PROTEIN K20</t>
  </si>
  <si>
    <t>MAXI-KIT HYDRAGEL LIPO+Lpa K20</t>
  </si>
  <si>
    <t>MAXI-KIT DOUBLE IF K20  (V+AS)</t>
  </si>
  <si>
    <t>HYDRAGEL IEP W/O ANTISERUM</t>
  </si>
  <si>
    <t>HYDRAGEL IEP PLUS</t>
  </si>
  <si>
    <t>HYDRAGEL OUCHTERLONY</t>
  </si>
  <si>
    <t>HYDRAGEL LP AI</t>
  </si>
  <si>
    <t>HYDRAGEL LP CIII</t>
  </si>
  <si>
    <t>HYDRAGEL Lp(a)</t>
  </si>
  <si>
    <t>HYDRAGEL LP E</t>
  </si>
  <si>
    <t>HYDRAGEL 7 PROTEIN(E)</t>
  </si>
  <si>
    <t>HYDRAGEL 7 B1-B2</t>
  </si>
  <si>
    <t>HYDRAGEL 7 HR VIOLET ACIDE</t>
  </si>
  <si>
    <t>HYDRAGEL 7 LIPO+Lp(a)</t>
  </si>
  <si>
    <t>HYDRAGEL 7 HR AMIDOSCHWARZ</t>
  </si>
  <si>
    <t>HYDRAGEL 7 HEMOGLOBIN</t>
  </si>
  <si>
    <t>HYDRAGEL 7 Hb A1c</t>
  </si>
  <si>
    <t>HYDRAGEL 7 ACIDE HEMOGLOBIN</t>
  </si>
  <si>
    <t>HYDRAGEL 7 ISO-LDH</t>
  </si>
  <si>
    <t>HYDRAGEL 7 ISO-CK</t>
  </si>
  <si>
    <t>HYDRAGEL 7 ISO-PAL</t>
  </si>
  <si>
    <t>HYDRAGEL 7 LIPOPROTEIN</t>
  </si>
  <si>
    <t>HYDRAGEL 5 PROTEINURIA</t>
  </si>
  <si>
    <t>HYDRAGEL 7 LDL/HDL CHOL Direct</t>
  </si>
  <si>
    <t>HYDRAGEL 15 PROTEIN</t>
  </si>
  <si>
    <t>HYDRAGEL 15 B1-B2</t>
  </si>
  <si>
    <t xml:space="preserve">HYDRAGEL 15 HR </t>
  </si>
  <si>
    <t>HYDRAGEL 15 LIPO+Lp(a)</t>
  </si>
  <si>
    <t>HYDRAGEL 15 HR AMIDOSCHWARZ</t>
  </si>
  <si>
    <t>HYDRAGEL 15 HEMOGLOBIN</t>
  </si>
  <si>
    <t>HYDRAGEL 15 Hb A1c</t>
  </si>
  <si>
    <t>HYDRAGEL 15 ACIDE HEMOGLOBIN</t>
  </si>
  <si>
    <t xml:space="preserve">HYDRAGEL 15 ISO-LDH </t>
  </si>
  <si>
    <t xml:space="preserve">HYDRAGEL 15 ISO-CK </t>
  </si>
  <si>
    <t>HYDRAGEL 15 ISO-PAL</t>
  </si>
  <si>
    <t>HYDRAGEL 15 LIPOPROTEIN</t>
  </si>
  <si>
    <t>HYDRAGEL 15 LDL/HDL CHOL Dir.</t>
  </si>
  <si>
    <t>HYDRAGEL 30 ISO-LDH</t>
  </si>
  <si>
    <t>HYDRAGEL 30 ISO-CK</t>
  </si>
  <si>
    <t>HYDRAGEL 30 LIPOPROTEIN</t>
  </si>
  <si>
    <t>HYDRAGEL 30 LDL/HDL CHOL Dir.</t>
  </si>
  <si>
    <t>HYDRAGEL 30 PROTEIN</t>
  </si>
  <si>
    <t>HYDRAGEL 30 B1-B2</t>
  </si>
  <si>
    <t>HYDRAGEL 30 LIPO+Lp(a)</t>
  </si>
  <si>
    <t>HYDRAGEL 54 PROTEIN</t>
  </si>
  <si>
    <t>HYDRAGEL 54 B1-B2</t>
  </si>
  <si>
    <t>HYDRAGEL 54 LDL/HDL CHOL Dir.</t>
  </si>
  <si>
    <t>PAPER FILTER COMBS 6 TEETH</t>
  </si>
  <si>
    <t>PAPER FILTER COMBS 12 TEETH</t>
  </si>
  <si>
    <t>PAPER FILTER COMBS 18 TEETH</t>
  </si>
  <si>
    <t>THIN PAPER FILTER</t>
  </si>
  <si>
    <t>THICK PAPER FILTER</t>
  </si>
  <si>
    <t>APPLICATORS 6 HYDRAGEL (10)</t>
  </si>
  <si>
    <t>APPLICATORS 7 HYDRAGEL (10)</t>
  </si>
  <si>
    <t>APPLICATORS 18 HYDRAGEL (10)</t>
  </si>
  <si>
    <t>APPLICATOR HYDRASYS / 10</t>
  </si>
  <si>
    <t>MAXI-KIT HYDRAGEL  IEP W/O AS</t>
  </si>
  <si>
    <t>MAXI-KIT HYDRAGEL 54 PROTEIN</t>
  </si>
  <si>
    <t>MAXI-KIT HYDRAGEL 54 B1-B2</t>
  </si>
  <si>
    <t>HYDRAGEL 1IF (VIOLET)    (M.D)</t>
  </si>
  <si>
    <t>HYDRAGEL 2IF (VIOLET)    (M.D)</t>
  </si>
  <si>
    <t>HYDRAGEL 4IF (VIOLET)    (M.D)</t>
  </si>
  <si>
    <t>HYDRAGEL 4IF (AMIDO)     (M.D)</t>
  </si>
  <si>
    <t>HYDRAGEL 9IF (VIOLET)    (M.D)</t>
  </si>
  <si>
    <t>SET OF ANTISERA :FIX-G-A-M-K-L (MD)</t>
  </si>
  <si>
    <t>HYDRAGEL 1 BENCE JONES   (M.D)</t>
  </si>
  <si>
    <t>HYDRAGEL 2 BENCE JONES   (M.D)</t>
  </si>
  <si>
    <t>HYDRAGEL 4 BENCE JONES   (M.D)</t>
  </si>
  <si>
    <t>HYDRAGEL 2 URINE PROFIL</t>
  </si>
  <si>
    <t>HYDRAGEL 4 URINE PROFIL</t>
  </si>
  <si>
    <t>SET OF ANTISERA :FIX-GAM-K-L (M.D)</t>
  </si>
  <si>
    <t>SET OF ANTISERA : Kf-Lf (M.D)</t>
  </si>
  <si>
    <t>SET OF ANTISERA : Alb/a2M - TUB</t>
  </si>
  <si>
    <t>HYDRAGEL 6 IF PENTA      (M.D)</t>
  </si>
  <si>
    <t>HYDRAGEL 12 IF PENTA    (M.D)</t>
  </si>
  <si>
    <t>SET OF ANTISERA : FIX PENTA</t>
  </si>
  <si>
    <t>HYDRAGEL 3 CSF (M.D)</t>
  </si>
  <si>
    <t>HYDRAGEL 6 CSF (M.D)</t>
  </si>
  <si>
    <t>HYDRAGEL 3 CSF ISOFOCUSING</t>
  </si>
  <si>
    <t>HYDRAGEL 9 CSF ISOFOCUSING</t>
  </si>
  <si>
    <t>HYDRAGEL 18 A1AT ISOFOCUSING W/O ANTISERA</t>
  </si>
  <si>
    <t>COLOURED ANTI IGA 1 ML (M.D)</t>
  </si>
  <si>
    <t>COLOURED ANTI IGG 1 ML (M.D)</t>
  </si>
  <si>
    <t>COLOURED ANTI IGM 1 ML (M.D)</t>
  </si>
  <si>
    <t>COLOURED ANTI KAPPA 1 ML (M.D)</t>
  </si>
  <si>
    <t>COLOURED ANTI LAMBDA (M.D)</t>
  </si>
  <si>
    <t>COLOURED ANTI KAPPA FREE LIGHT CHAINS</t>
  </si>
  <si>
    <t>COLOURED ANTI LAMBDA FREE LIGHT CHAINS</t>
  </si>
  <si>
    <t xml:space="preserve">COLOURED TRIVALENT </t>
  </si>
  <si>
    <t>COLOURED PENTAVALENT (M.D)</t>
  </si>
  <si>
    <t>COLOURED FIXATIVE 1 ML (M.D)</t>
  </si>
  <si>
    <t>MAXI-KIT 4 IF WITH AS    (M.D)</t>
  </si>
  <si>
    <t>MAXI-KIT 9 IF WITH AS    (M.D)</t>
  </si>
  <si>
    <t>MAXI-KIT 9 BJ WITH AS   (M.D)</t>
  </si>
  <si>
    <t>MAXI-KIT 12 IF Penta     (M.D)</t>
  </si>
  <si>
    <t>ANTISERA SEGMENT SINGLE RACK (10)</t>
  </si>
  <si>
    <t>ANTISERA SEGMENT 6 RACKS</t>
  </si>
  <si>
    <t>ANTISERA SEGMENT 15 RACKS</t>
  </si>
  <si>
    <t>ANTISERA SEGMENT 18 RACKS</t>
  </si>
  <si>
    <t>TRIS BARBITAL BUFFER</t>
  </si>
  <si>
    <t>DESTAINING SOLUTION</t>
  </si>
  <si>
    <t>HYDRASYS WASH SOLUTION</t>
  </si>
  <si>
    <t>ACID VIOLET</t>
  </si>
  <si>
    <t>AMIDO BLACK CONCENTRATED SOLUTION</t>
  </si>
  <si>
    <t>FLUIDIL</t>
  </si>
  <si>
    <t>IF SAMPLE DILUENT</t>
  </si>
  <si>
    <t>POLYVALENT 1 ML</t>
  </si>
  <si>
    <t>COLOURED ANTI Ig A  1 ML</t>
  </si>
  <si>
    <t>COLOURED ANTI Ig G  1 ML</t>
  </si>
  <si>
    <t>COLOURED ANTI Ig M  1 ML</t>
  </si>
  <si>
    <t>COLOURED ANTI KAPPA  1 ML</t>
  </si>
  <si>
    <t>COLOURED ANTI LAMBDA  1 ML</t>
  </si>
  <si>
    <t>COLOURED ANTI KAPPA FREE LIGHT CHAINS  1 ML</t>
  </si>
  <si>
    <t>COLOURED ANTI LAMBDA FREE LIGHT CHAINS  1 ML</t>
  </si>
  <si>
    <t>ANTI Ig D  1 ML</t>
  </si>
  <si>
    <t>ANTI Ig E  1 ML</t>
  </si>
  <si>
    <t>ANTI Ig GAM  1 ML</t>
  </si>
  <si>
    <t>COLOURED PENTAVALENT 1 ML</t>
  </si>
  <si>
    <t>POLYVALENT    8 ML</t>
  </si>
  <si>
    <t>COLOURED ANTI Ig A  8 ML</t>
  </si>
  <si>
    <t>COLOURED ANTI Ig G  8 ML</t>
  </si>
  <si>
    <t>COLOURED ANTI Ig M  8 ML</t>
  </si>
  <si>
    <t>COLOURED ANTI KAPPA 8 ML</t>
  </si>
  <si>
    <t>COLOURED ANTI LAMBDA 8 ML</t>
  </si>
  <si>
    <t>COLOURED PENTAVALENT  8 ML</t>
  </si>
  <si>
    <t>ANTI Ig A-PER  (0,7 ML)</t>
  </si>
  <si>
    <t>ANTI Ig G-PER  (0,7 ML)</t>
  </si>
  <si>
    <t>ANTI Ig M-PER  (0,7 ML)</t>
  </si>
  <si>
    <t>ANTI KAPPA/LAMBDA-PER (2x0,7 ML)</t>
  </si>
  <si>
    <t>ANTI A1AT-PER (0,55 ML)</t>
  </si>
  <si>
    <t>ANTI TRANSFERRINE-PER (0.7ml)</t>
  </si>
  <si>
    <t>Hb A1c CALIBRATORS (2)</t>
  </si>
  <si>
    <t>A1AT CONTROLS</t>
  </si>
  <si>
    <t>Lpa CONTROL</t>
  </si>
  <si>
    <t>Hb AF CONTROL</t>
  </si>
  <si>
    <t>Hb A2 NORMAL CONTROL (5)</t>
  </si>
  <si>
    <t>PATHOLOGICAL HbA2 CONTROL</t>
  </si>
  <si>
    <t>MOLECULAR WEIGHT CONTROL</t>
  </si>
  <si>
    <t>Hb A1c CONTROL</t>
  </si>
  <si>
    <t>CONTROL SERA NORMAL</t>
  </si>
  <si>
    <t>HYPERGAMMA CONTROL SERUM</t>
  </si>
  <si>
    <t>IT/IF CONTROL (1 ML)</t>
  </si>
  <si>
    <t>ENZYCONTROL</t>
  </si>
  <si>
    <t>Hb AFSC CONTROL</t>
  </si>
  <si>
    <t>ISO-PAL CONTROL</t>
  </si>
  <si>
    <t>CSF CONTROL</t>
  </si>
  <si>
    <t>NORMAL CDT CONTROL(5 x 1ml)</t>
  </si>
  <si>
    <t>PATHOLOGICAL CDT CONTROL   (1 ml)</t>
  </si>
  <si>
    <t>COLOURED FIXATIVE 2,5 ML</t>
  </si>
  <si>
    <t>HYDRAGEL 1 IF     (M.STANDARD)</t>
  </si>
  <si>
    <t>HYDRAGEL 2 IF     (M.STANDARD)</t>
  </si>
  <si>
    <t>HYDRAGEL 2IF/BJ (HR) (MS)</t>
  </si>
  <si>
    <t>HYDRAGEL 4IF ACID VIOLET  (M.S)</t>
  </si>
  <si>
    <t>HYDRAGEL 4 IF AMIDO (M.S)</t>
  </si>
  <si>
    <t>HYDRAGEL 9 IF (M.S)</t>
  </si>
  <si>
    <t>SET OF ANTISERA : FIX-G-A-M-K-L (MS)</t>
  </si>
  <si>
    <t>HYDRAGEL 1 BENCE JONES (M.S)</t>
  </si>
  <si>
    <t>HYDRAGEL 2 BENCE JONES (M.S)</t>
  </si>
  <si>
    <t>HYDRAGEL 4 BENCE JONES  (M.S)</t>
  </si>
  <si>
    <t>SET OF ANTISERA : FIX-GAM-K-L (MS)</t>
  </si>
  <si>
    <t>SET OF ANTISERA : Kf-Lf (M.S)</t>
  </si>
  <si>
    <t>ANTI IG D/E (MS)</t>
  </si>
  <si>
    <t>SET OF ANTISERA : Alb/a2M - TUB (MS)</t>
  </si>
  <si>
    <t>HYDRAGEL 6 IF PENTA  (M.S)</t>
  </si>
  <si>
    <t>HYDRAGEL 12 IF PENTA (M.S)</t>
  </si>
  <si>
    <t>SET OF ANTISERA : FIX-PENTA</t>
  </si>
  <si>
    <t>HYDRAGEL 3 CSF (M.S)</t>
  </si>
  <si>
    <t>HYDRAGEL 6 CSF (M.S)</t>
  </si>
  <si>
    <t>HYDRAGEL 6 ß2 TRANSFERRIN(E)</t>
  </si>
  <si>
    <t>MAXI-KIT 4 IF WITH AS  (M.S)</t>
  </si>
  <si>
    <t>MAXI-KIT 9 IF WITH AS (M.S)</t>
  </si>
  <si>
    <t>MAXI-KIT 9 BJ WITH AS (M.S)</t>
  </si>
  <si>
    <t>MAXI-KIT 12 IF Penta (M.S)</t>
  </si>
  <si>
    <t>CAPILLARYS DIALYSYS SYSTEM</t>
  </si>
  <si>
    <t>MICROTUBES 1 ML</t>
  </si>
  <si>
    <t>TUBES/CAPS FOR CONTROLS</t>
  </si>
  <si>
    <t>WEDGE ADAPTER</t>
  </si>
  <si>
    <t xml:space="preserve">WET CHAMBER </t>
  </si>
  <si>
    <t>HYDRAGEL 15 ISO LDH</t>
  </si>
  <si>
    <t>IFSAMPLE DILUENT</t>
  </si>
  <si>
    <t>HYDRAGEL 2 IF (M.STANDARD)</t>
  </si>
  <si>
    <t>SET OF ANTISERA: FIX-GAM-K-L (MS)</t>
  </si>
  <si>
    <t>HYDRAGEL 2 BENCE JONES (MS)</t>
  </si>
  <si>
    <t>HYDRAGELURINE PROFIL</t>
  </si>
  <si>
    <t xml:space="preserve">SET OF ANTISERA : FIX-GAM-K-L (MS) </t>
  </si>
  <si>
    <t>SET OF ANTISERA : Kf-Lf (MS)</t>
  </si>
  <si>
    <t>SET OF ANTISERA : Alb/a2M-TUB (MS)</t>
  </si>
  <si>
    <t>Sodium azide (30 ml)</t>
  </si>
  <si>
    <t>GEL 2 URINE PROFIL</t>
  </si>
  <si>
    <t>fl8x50ml(R1)+8x12.5ml(R2)</t>
  </si>
  <si>
    <t>fl8x50ml,</t>
  </si>
  <si>
    <t>fl8x50ml(R1)+8x12.5ml(R2) fl</t>
  </si>
  <si>
    <t>fl4x20ml(R1)+2x10ml(R2)</t>
  </si>
  <si>
    <t>fl3ml</t>
  </si>
  <si>
    <t>fl3x20ml(R1)+2x10ml(R2)</t>
  </si>
  <si>
    <t>ExpellPlus 10ul long, pre-sterile w/ filter, hinged racks, 5x10x96 pcs</t>
  </si>
  <si>
    <t>5030060C</t>
  </si>
  <si>
    <t>5030090C</t>
  </si>
  <si>
    <t>ExpellPlus 200ul, pre-sterile w/ filter, hinged racks, 5x10x96 pcs</t>
  </si>
  <si>
    <t>5030066C</t>
  </si>
  <si>
    <t>ExpellPlus 100ul, pre-sterile w/ filter, hinged racks, 5x10x96 pcs</t>
  </si>
  <si>
    <t>5130150C</t>
  </si>
  <si>
    <t>Expell 1000ul (vol. up to 1250ul), pre-sterile w/ filter, hgd. rks.4x8x96 pc.</t>
  </si>
  <si>
    <t>5100200C</t>
  </si>
  <si>
    <t>PCR tubes 0.2ml, bag, 20x1000 pcs.</t>
  </si>
  <si>
    <t>5101500C</t>
  </si>
  <si>
    <t xml:space="preserve">Micro centrifuge tubes 1.5 ml, bag, 10x1000 pcs.     </t>
  </si>
  <si>
    <t>4130075C</t>
  </si>
  <si>
    <t>Expell 200ul, yellow, bag, 10x1000 pcs. **</t>
  </si>
  <si>
    <t>Total Oferta</t>
  </si>
  <si>
    <r>
      <t>DHEA-SO</t>
    </r>
    <r>
      <rPr>
        <vertAlign val="subscript"/>
        <sz val="10"/>
        <rFont val="Times New Roman"/>
        <family val="1"/>
      </rPr>
      <t>4</t>
    </r>
  </si>
  <si>
    <t>Rubella Cantitativ IgG</t>
  </si>
  <si>
    <t>Toxoplasma Cantitativ IgG</t>
  </si>
  <si>
    <t>ESTRIOL NECONJUGAT (Unconjugated Estriol)</t>
  </si>
  <si>
    <t>Solutie spalat  Probe L2KPM</t>
  </si>
  <si>
    <t xml:space="preserve"> Spalator Probe L2PWSM</t>
  </si>
  <si>
    <t>Lotul I: Veselă şi consumabile</t>
  </si>
  <si>
    <t>Nr.</t>
  </si>
  <si>
    <t>Denumirea Bunurilor (Serviciilor)</t>
  </si>
  <si>
    <t>Cantitatea</t>
  </si>
  <si>
    <t>COD CPV</t>
  </si>
  <si>
    <t>unitatea de masura</t>
  </si>
  <si>
    <t>fl5ml</t>
  </si>
  <si>
    <t>Nr</t>
  </si>
  <si>
    <t>Tara de origine</t>
  </si>
  <si>
    <t>Producator</t>
  </si>
  <si>
    <t>Germania</t>
  </si>
  <si>
    <t>DiaSys</t>
  </si>
  <si>
    <t xml:space="preserve">Calibrator CRP high sensivity calibrator set calibrator 5 concentratii determinate </t>
  </si>
  <si>
    <t>Japonia</t>
  </si>
  <si>
    <t>JEOL</t>
  </si>
  <si>
    <t>Reagent pentru  hemoglobina gliucozilată</t>
  </si>
  <si>
    <t>X Consumabile şi reagent pentru analizatorul Innova Star DiaSys (system închis)</t>
  </si>
  <si>
    <t>Test</t>
  </si>
  <si>
    <t>TOTAL OFERTA</t>
  </si>
  <si>
    <t>Compatibil cu analizatorul Bio Majesty JCA BM6010/C</t>
  </si>
  <si>
    <r>
      <t>Glucose  standard</t>
    </r>
    <r>
      <rPr>
        <b/>
        <sz val="8"/>
        <color indexed="8"/>
        <rFont val="Times New Roman"/>
        <family val="1"/>
        <charset val="204"/>
      </rPr>
      <t xml:space="preserve"> </t>
    </r>
  </si>
  <si>
    <r>
      <t>Total Protein</t>
    </r>
    <r>
      <rPr>
        <sz val="8"/>
        <color indexed="8"/>
        <rFont val="Times New Roman"/>
        <family val="1"/>
        <charset val="204"/>
      </rPr>
      <t xml:space="preserve"> </t>
    </r>
  </si>
  <si>
    <r>
      <t>Urea UV</t>
    </r>
    <r>
      <rPr>
        <sz val="8"/>
        <color indexed="8"/>
        <rFont val="Times New Roman"/>
        <family val="1"/>
        <charset val="204"/>
      </rPr>
      <t xml:space="preserve"> </t>
    </r>
  </si>
  <si>
    <r>
      <t>LDL Cholesterol direct</t>
    </r>
    <r>
      <rPr>
        <sz val="8"/>
        <color indexed="8"/>
        <rFont val="Times New Roman"/>
        <family val="1"/>
        <charset val="204"/>
      </rPr>
      <t xml:space="preserve"> </t>
    </r>
  </si>
  <si>
    <r>
      <t>HDL Cholesterol direct</t>
    </r>
    <r>
      <rPr>
        <sz val="8"/>
        <color indexed="8"/>
        <rFont val="Times New Roman"/>
        <family val="1"/>
        <charset val="204"/>
      </rPr>
      <t xml:space="preserve"> </t>
    </r>
  </si>
  <si>
    <t>4x20ml(R1)+2x8ml(R2),</t>
  </si>
  <si>
    <t>2x20ml(R1)+2x10ml(R2),</t>
  </si>
  <si>
    <r>
      <t>Control Normal</t>
    </r>
    <r>
      <rPr>
        <sz val="7"/>
        <color indexed="8"/>
        <rFont val="Times New Roman"/>
        <family val="1"/>
        <charset val="204"/>
      </rPr>
      <t xml:space="preserve"> </t>
    </r>
  </si>
  <si>
    <t xml:space="preserve">Control Patologic </t>
  </si>
  <si>
    <r>
      <t>CK-NAC</t>
    </r>
    <r>
      <rPr>
        <sz val="8"/>
        <color indexed="8"/>
        <rFont val="Times New Roman"/>
        <family val="1"/>
        <charset val="204"/>
      </rPr>
      <t xml:space="preserve"> </t>
    </r>
  </si>
  <si>
    <r>
      <t>5</t>
    </r>
    <r>
      <rPr>
        <sz val="8"/>
        <color indexed="8"/>
        <rFont val="Times New Roman"/>
        <family val="1"/>
        <charset val="204"/>
      </rPr>
      <t>x25ml(R1)+1x10ml(R2)</t>
    </r>
  </si>
  <si>
    <t xml:space="preserve">Apolipoproteina A1 </t>
  </si>
  <si>
    <t xml:space="preserve">Apolipoproteina B </t>
  </si>
  <si>
    <t>Total</t>
  </si>
  <si>
    <t>N/O</t>
  </si>
  <si>
    <t>Preţ ambalaj/unitate</t>
  </si>
  <si>
    <t xml:space="preserve"> (fără TVA)</t>
  </si>
  <si>
    <t xml:space="preserve"> (cu TVA)</t>
  </si>
  <si>
    <t xml:space="preserve">fl8x50ml(R1)+8x12.5ml(R2) </t>
  </si>
  <si>
    <t>Diasys</t>
  </si>
  <si>
    <t>Marea Britanie</t>
  </si>
  <si>
    <t>Siemens</t>
  </si>
  <si>
    <t>Franta</t>
  </si>
  <si>
    <t>SEBIA</t>
  </si>
  <si>
    <t>Spania</t>
  </si>
  <si>
    <t>Selecta</t>
  </si>
  <si>
    <t>TOTAL</t>
  </si>
  <si>
    <t>Eprubeta K3 EDTA, volum sînge 2-3 ml, capac de cauciuc cu valvă, cu etichetă</t>
  </si>
  <si>
    <t>Eprubeta cu gel separator, volum sînge 8-10 ml, capac de cauciuc cu valvă, cu etichetă</t>
  </si>
  <si>
    <t>Eprubeta cu granule, volum sînge 8-10 ml, capac de cauciuc cu valvă, cu etichetă</t>
  </si>
  <si>
    <t>Eprubeta cu granule, volum sînge 6-8 ml, capac de cauciuc cu valvă, cu etichetă</t>
  </si>
  <si>
    <t>Eprubeta cu granule, volum sînge 4-5 ml, capac de cauciuc cu valvă, cu etichetă</t>
  </si>
  <si>
    <t>Eprubeta cu accelerator cheag+gel separator, volum sînge 4-5 ml, capac de cauciuc cu valvă, cu etichetă</t>
  </si>
  <si>
    <t>Suma TVA</t>
  </si>
  <si>
    <t>Un.M</t>
  </si>
  <si>
    <t>Preţ/unit fara   TVA</t>
  </si>
  <si>
    <t>Cota TVA %</t>
  </si>
  <si>
    <t>Pret Total Fara TVA</t>
  </si>
  <si>
    <t xml:space="preserve"> TOTAL TVA</t>
  </si>
  <si>
    <t>Total cu TVA</t>
  </si>
  <si>
    <t>4x20ml(R1)+2x10ml(R2)</t>
  </si>
  <si>
    <t>Total Lot IV</t>
  </si>
  <si>
    <t>Oferta pentru lotul IV teste pentru analizorul INNOVASTAR</t>
  </si>
  <si>
    <t>Compatibil cu analizatorul Innova Star DiaSys (sistem închis)</t>
  </si>
  <si>
    <t>TVA</t>
  </si>
  <si>
    <t>De adus</t>
  </si>
  <si>
    <t>Alergeni specifici</t>
  </si>
  <si>
    <t>Ala Top Alergy Screen</t>
  </si>
  <si>
    <t>Panel alergeni</t>
  </si>
  <si>
    <t>Set menteanta</t>
  </si>
  <si>
    <t>Cerinţe generale*, de asemenea să fie incluşi, în afară de controlul „+” şi „ – „ calibratori.</t>
  </si>
  <si>
    <t>Set cu reagenti,  bile, adjustori, cu codul de bare, calibratori, control „+” şi „ – „  incluşi.</t>
  </si>
  <si>
    <t>Total Lot</t>
  </si>
  <si>
    <t>Calibrator prealbumina 2 concentratii</t>
  </si>
  <si>
    <t xml:space="preserve"> Apo E calibrator</t>
  </si>
  <si>
    <t xml:space="preserve">Apo E </t>
  </si>
  <si>
    <t xml:space="preserve">Control Normal </t>
  </si>
  <si>
    <t>Control  Patologic</t>
  </si>
  <si>
    <t xml:space="preserve">Calibrator </t>
  </si>
  <si>
    <t>Lotul III: Reactivi pentru analizorul automat HITACHI 902</t>
  </si>
  <si>
    <t>Cod CPV</t>
  </si>
  <si>
    <t>Anexa Nr 1: Reagenti si consumabile pentru analizorul prin chemiluminiscenta amplificata enzymatic  (sistem inchis)</t>
  </si>
  <si>
    <t>Tara De Origine</t>
  </si>
  <si>
    <t>Total Anexa Nr1</t>
  </si>
  <si>
    <t>Total Anexa 2</t>
  </si>
  <si>
    <t>Valoarea TVA</t>
  </si>
  <si>
    <t>total</t>
  </si>
  <si>
    <t>Canti-tatea seturi</t>
  </si>
  <si>
    <t>Apolipoproteina A1/apoB  set calibrare</t>
  </si>
  <si>
    <r>
      <t>Lot:</t>
    </r>
    <r>
      <rPr>
        <b/>
        <sz val="10"/>
        <rFont val="Times New Roman"/>
        <family val="1"/>
      </rPr>
      <t xml:space="preserve"> </t>
    </r>
    <r>
      <rPr>
        <sz val="10"/>
        <rFont val="Times New Roman"/>
        <family val="1"/>
      </rPr>
      <t>I Reagenti pentru analizatorul Bio Majesty JCA BM6010/C</t>
    </r>
  </si>
  <si>
    <t>Pret set fara TVA</t>
  </si>
  <si>
    <r>
      <t>Lotul II Consumabile compatibile pentru</t>
    </r>
    <r>
      <rPr>
        <i/>
        <sz val="10"/>
        <rFont val="Times New Roman"/>
        <family val="1"/>
      </rPr>
      <t xml:space="preserve"> analizatorul Bio Majesty JCA BM6010/C</t>
    </r>
  </si>
  <si>
    <t>Degazator</t>
  </si>
  <si>
    <t>Lotul IV: Reagenti si consumabile pentru analizorul prin chemiluminiscenta amplificata enzymatic  (sistem inchis)</t>
  </si>
  <si>
    <t>Anti CCP IgG</t>
  </si>
  <si>
    <t xml:space="preserve">Allergen-Specific IgG (Universal Kit) </t>
  </si>
  <si>
    <t>nDer f 1</t>
  </si>
  <si>
    <t>nDer f 2</t>
  </si>
  <si>
    <t>nAsp r 1</t>
  </si>
  <si>
    <t>nDer p 1</t>
  </si>
  <si>
    <t>nDer p 2</t>
  </si>
  <si>
    <t>nFel d 1</t>
  </si>
  <si>
    <t>Stemphylum Solani</t>
  </si>
  <si>
    <t>MUXF from Bromelain</t>
  </si>
  <si>
    <t>Toxocara Canis</t>
  </si>
  <si>
    <t>Porcine Serum Albumin</t>
  </si>
  <si>
    <t>Macadamia Nut</t>
  </si>
  <si>
    <t>Nutmeg</t>
  </si>
  <si>
    <t>LOTUL I Reagenti pentru analizorul JCA BM6010/C</t>
  </si>
  <si>
    <t>LotulXIII: Reagenti si consumabile pentru analizorul prin chemiluminiscenta amplificata enzymatic  (sistem inchis)</t>
  </si>
  <si>
    <t>LotulXIV: Reactivi pentru analizorul automat HITACHI 902</t>
  </si>
  <si>
    <t>Total lotul XIV</t>
  </si>
  <si>
    <t>Total Lot VI</t>
  </si>
  <si>
    <t xml:space="preserve">Lotul VI </t>
  </si>
  <si>
    <t>LOTUL IV</t>
  </si>
  <si>
    <t>TOTAL LOT II</t>
  </si>
  <si>
    <t xml:space="preserve">LOTUL V </t>
  </si>
  <si>
    <t>Carusela reagenti</t>
  </si>
  <si>
    <t xml:space="preserve">Adaptoare alergeni </t>
  </si>
  <si>
    <t>33696500-1</t>
  </si>
  <si>
    <t>Compatibil cu analizatorul Iimmulita 2000XpI (sistem închis)</t>
  </si>
  <si>
    <t>Total Lot V</t>
  </si>
  <si>
    <t>ASL-O</t>
  </si>
  <si>
    <t xml:space="preserve">Cholesterol </t>
  </si>
  <si>
    <t>,</t>
  </si>
  <si>
    <t xml:space="preserve"> CRP high sensivity</t>
  </si>
  <si>
    <t>Ulei inert termostat</t>
  </si>
  <si>
    <t>Reagent de spălat Probe 2</t>
  </si>
  <si>
    <t>Control CRP U-hs High</t>
  </si>
  <si>
    <t> Calibrator CRP high sensivity</t>
  </si>
  <si>
    <t xml:space="preserve"> Calibrator pentru C3, C4 </t>
  </si>
  <si>
    <t>Uric Acid FS TOOS</t>
  </si>
  <si>
    <t xml:space="preserve"> Reagent de spălat Probe 1</t>
  </si>
  <si>
    <t xml:space="preserve"> Reagent Probe Wash S kit</t>
  </si>
  <si>
    <t xml:space="preserve"> Factorul Reumat</t>
  </si>
  <si>
    <t>Lot: I Reagenti pentru analizatorul Bio Majesty JCA BM6010/C</t>
  </si>
  <si>
    <t>Suma c u TVA</t>
  </si>
  <si>
    <t>Control CRP U-hs Low</t>
  </si>
  <si>
    <t>Specificatii tehnice solicitate</t>
  </si>
  <si>
    <t>Specificatii tehnice oferite</t>
  </si>
  <si>
    <t>Reagentii trebuie sa fie compatibili cu analizatorul Bio Majesty JCA BM6010/ C</t>
  </si>
  <si>
    <t>Reagentii sint  compatibili cu analizatorul Bio Majesty JCA BM6010/ C</t>
  </si>
  <si>
    <t>Pret set  cu TVA</t>
  </si>
  <si>
    <t>1016.67*1.2</t>
  </si>
  <si>
    <t>.</t>
  </si>
  <si>
    <t>litru</t>
  </si>
  <si>
    <t>Trucal ASO 5x1ml</t>
  </si>
  <si>
    <t>Trucal CRP</t>
  </si>
  <si>
    <t>Trucal ck mb</t>
  </si>
  <si>
    <t>Trucal lipide</t>
  </si>
  <si>
    <t>Trucal Protein 5x1ml</t>
  </si>
  <si>
    <t>Multicalibrator Universal Trucal U</t>
  </si>
  <si>
    <t>Control patologic 6x5</t>
  </si>
  <si>
    <t>Control Normal6x5</t>
  </si>
  <si>
    <t>Control Lipide trulab lipid 3x3</t>
  </si>
  <si>
    <t>Control Plasmaproteine Patologic level 2</t>
  </si>
  <si>
    <t>Control Plasmaproteine Normal level 1</t>
  </si>
  <si>
    <t>cuvette wash solution7 2l</t>
  </si>
  <si>
    <t>Cuvette conditioner Conditioner cuve EX 2L</t>
  </si>
  <si>
    <t>Lamp colant C 400 ml</t>
  </si>
  <si>
    <t>Halogen lamp</t>
  </si>
  <si>
    <t>Sample tube #A1C</t>
  </si>
  <si>
    <t>Sample tube #6RPP</t>
  </si>
  <si>
    <t>cuvette rvv 21</t>
  </si>
  <si>
    <t xml:space="preserve">mixer rod R#24 </t>
  </si>
  <si>
    <t>Kit of kartrige</t>
  </si>
  <si>
    <t>Kit of demineralizing resin bag of 25 liters</t>
  </si>
  <si>
    <t>Membrane filmtec TW 30</t>
  </si>
  <si>
    <t>Pompa GPD 75 pentru OP 301</t>
  </si>
  <si>
    <t>Specificatii tehnice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</si>
</sst>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_-* #,##0.00\ [$€-1]_-;\-* #,##0.00\ [$€-1]_-;_-* &quot;-&quot;??\ [$€-1]_-;_-@_-"/>
    <numFmt numFmtId="166" formatCode="_-* #,##0.00\ _€_-;\-* #,##0.00\ _€_-;_-* &quot;-&quot;??\ _€_-;_-@_-"/>
    <numFmt numFmtId="167" formatCode="_-* #,##0.00\ [$€-1]_-;\-* #,##0.00\ [$€-1]_-;_-* &quot;-&quot;??\ [$€-1]_-"/>
  </numFmts>
  <fonts count="65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10"/>
      <color indexed="8"/>
      <name val="Times New Roman"/>
      <family val="1"/>
    </font>
    <font>
      <sz val="8"/>
      <color indexed="8"/>
      <name val="Times New Roman"/>
      <family val="1"/>
    </font>
    <font>
      <b/>
      <sz val="10"/>
      <color indexed="8"/>
      <name val="Times New Roman"/>
      <family val="1"/>
    </font>
    <font>
      <sz val="8"/>
      <name val="Calibri"/>
      <family val="2"/>
      <charset val="204"/>
    </font>
    <font>
      <sz val="10"/>
      <name val="Times New Roman"/>
      <family val="1"/>
    </font>
    <font>
      <b/>
      <sz val="10"/>
      <name val="Times New Roman"/>
      <family val="1"/>
    </font>
    <font>
      <sz val="11"/>
      <color indexed="8"/>
      <name val="Times New Roman"/>
      <family val="1"/>
    </font>
    <font>
      <sz val="8"/>
      <color indexed="8"/>
      <name val="Calibri"/>
      <family val="2"/>
      <charset val="204"/>
    </font>
    <font>
      <i/>
      <sz val="10"/>
      <name val="Times New Roman"/>
      <family val="1"/>
    </font>
    <font>
      <sz val="10"/>
      <color indexed="11"/>
      <name val="Times New Roman"/>
      <family val="1"/>
    </font>
    <font>
      <sz val="10"/>
      <color indexed="57"/>
      <name val="Arial"/>
      <family val="2"/>
    </font>
    <font>
      <sz val="9"/>
      <color indexed="8"/>
      <name val="Times New Roman"/>
      <family val="1"/>
    </font>
    <font>
      <sz val="10"/>
      <color indexed="57"/>
      <name val="Times New Roman"/>
      <family val="1"/>
    </font>
    <font>
      <sz val="10"/>
      <name val="Arial"/>
      <family val="2"/>
      <charset val="204"/>
    </font>
    <font>
      <sz val="11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</font>
    <font>
      <sz val="10"/>
      <color indexed="48"/>
      <name val="Arial"/>
      <family val="2"/>
    </font>
    <font>
      <sz val="10"/>
      <name val="Geneva"/>
    </font>
    <font>
      <sz val="10"/>
      <color indexed="48"/>
      <name val="Arial"/>
      <family val="2"/>
    </font>
    <font>
      <sz val="10"/>
      <color indexed="48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0"/>
      <name val="Tahoma"/>
      <family val="2"/>
    </font>
    <font>
      <sz val="10"/>
      <color indexed="10"/>
      <name val="Tahoma"/>
      <family val="2"/>
    </font>
    <font>
      <sz val="10"/>
      <color indexed="10"/>
      <name val="Arial"/>
      <family val="2"/>
    </font>
    <font>
      <sz val="10"/>
      <color indexed="57"/>
      <name val="Arial"/>
      <family val="2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6"/>
      <color indexed="8"/>
      <name val="Calibri"/>
      <family val="2"/>
      <charset val="204"/>
    </font>
    <font>
      <sz val="6"/>
      <name val="Times New Roman"/>
      <family val="1"/>
    </font>
    <font>
      <sz val="11"/>
      <name val="Calibri"/>
      <family val="2"/>
      <charset val="204"/>
    </font>
    <font>
      <sz val="8"/>
      <name val="Times New Roman"/>
      <family val="1"/>
    </font>
    <font>
      <vertAlign val="subscript"/>
      <sz val="10"/>
      <name val="Times New Roman"/>
      <family val="1"/>
    </font>
    <font>
      <b/>
      <sz val="11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9"/>
      <color indexed="8"/>
      <name val="Times New Roman"/>
      <family val="1"/>
      <charset val="204"/>
    </font>
    <font>
      <sz val="9"/>
      <color indexed="8"/>
      <name val="Calibri"/>
      <family val="2"/>
      <charset val="204"/>
    </font>
    <font>
      <sz val="5"/>
      <color indexed="8"/>
      <name val="Times New Roman"/>
      <family val="1"/>
    </font>
    <font>
      <b/>
      <sz val="5"/>
      <color indexed="8"/>
      <name val="Times New Roman"/>
      <family val="1"/>
      <charset val="204"/>
    </font>
    <font>
      <b/>
      <sz val="5"/>
      <color indexed="8"/>
      <name val="Calibri"/>
      <family val="2"/>
      <charset val="204"/>
    </font>
    <font>
      <sz val="10"/>
      <color indexed="63"/>
      <name val="Times New Roman"/>
      <family val="1"/>
    </font>
    <font>
      <sz val="8"/>
      <color indexed="63"/>
      <name val="Arial"/>
      <family val="2"/>
      <charset val="161"/>
    </font>
    <font>
      <sz val="11"/>
      <color theme="1"/>
      <name val="Calibri"/>
      <family val="2"/>
      <scheme val="minor"/>
    </font>
    <font>
      <sz val="8"/>
      <color rgb="FF000000"/>
      <name val="Times New Roman"/>
      <family val="1"/>
    </font>
    <font>
      <sz val="11"/>
      <color rgb="FFFF0000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1">
    <xf numFmtId="0" fontId="0" fillId="0" borderId="0"/>
    <xf numFmtId="167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6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6" fillId="0" borderId="0"/>
    <xf numFmtId="0" fontId="26" fillId="0" borderId="0"/>
    <xf numFmtId="0" fontId="60" fillId="0" borderId="0"/>
    <xf numFmtId="0" fontId="26" fillId="0" borderId="0"/>
    <xf numFmtId="0" fontId="26" fillId="0" borderId="0"/>
    <xf numFmtId="0" fontId="28" fillId="0" borderId="0"/>
    <xf numFmtId="0" fontId="60" fillId="0" borderId="0"/>
    <xf numFmtId="166" fontId="25" fillId="0" borderId="0" applyFont="0" applyFill="0" applyBorder="0" applyAlignment="0" applyProtection="0"/>
  </cellStyleXfs>
  <cellXfs count="595">
    <xf numFmtId="0" fontId="0" fillId="0" borderId="0" xfId="0"/>
    <xf numFmtId="0" fontId="1" fillId="0" borderId="0" xfId="0" applyFont="1" applyAlignment="1">
      <alignment horizontal="center" vertical="top" wrapText="1"/>
    </xf>
    <xf numFmtId="1" fontId="0" fillId="0" borderId="0" xfId="0" applyNumberFormat="1"/>
    <xf numFmtId="0" fontId="10" fillId="0" borderId="1" xfId="0" applyFont="1" applyBorder="1" applyAlignment="1">
      <alignment vertical="top" wrapText="1"/>
    </xf>
    <xf numFmtId="0" fontId="11" fillId="0" borderId="1" xfId="0" applyFont="1" applyBorder="1"/>
    <xf numFmtId="1" fontId="3" fillId="0" borderId="1" xfId="0" applyNumberFormat="1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justify" vertical="top" wrapText="1"/>
    </xf>
    <xf numFmtId="0" fontId="5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justify" vertical="top" wrapText="1"/>
    </xf>
    <xf numFmtId="0" fontId="8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justify" vertical="top" wrapText="1"/>
    </xf>
    <xf numFmtId="0" fontId="8" fillId="0" borderId="1" xfId="0" applyFont="1" applyBorder="1" applyAlignment="1">
      <alignment horizontal="justify" vertical="top" wrapText="1"/>
    </xf>
    <xf numFmtId="0" fontId="7" fillId="0" borderId="1" xfId="0" applyFont="1" applyBorder="1" applyAlignment="1">
      <alignment horizontal="left" vertical="top" wrapText="1"/>
    </xf>
    <xf numFmtId="1" fontId="1" fillId="0" borderId="1" xfId="0" applyNumberFormat="1" applyFont="1" applyBorder="1" applyAlignment="1">
      <alignment vertical="top" wrapText="1"/>
    </xf>
    <xf numFmtId="0" fontId="6" fillId="0" borderId="1" xfId="0" applyFont="1" applyBorder="1" applyAlignment="1">
      <alignment horizontal="justify" vertical="top" wrapText="1"/>
    </xf>
    <xf numFmtId="0" fontId="10" fillId="0" borderId="1" xfId="0" applyFont="1" applyBorder="1"/>
    <xf numFmtId="0" fontId="2" fillId="0" borderId="1" xfId="0" applyFont="1" applyBorder="1" applyAlignment="1">
      <alignment horizontal="justify" vertical="top" wrapText="1"/>
    </xf>
    <xf numFmtId="1" fontId="5" fillId="0" borderId="1" xfId="0" applyNumberFormat="1" applyFont="1" applyBorder="1" applyAlignment="1">
      <alignment wrapText="1"/>
    </xf>
    <xf numFmtId="0" fontId="11" fillId="0" borderId="1" xfId="0" applyFont="1" applyBorder="1" applyAlignment="1">
      <alignment wrapText="1"/>
    </xf>
    <xf numFmtId="1" fontId="16" fillId="0" borderId="1" xfId="0" applyNumberFormat="1" applyFont="1" applyBorder="1" applyAlignment="1">
      <alignment vertical="top" wrapText="1"/>
    </xf>
    <xf numFmtId="0" fontId="10" fillId="0" borderId="1" xfId="0" applyFont="1" applyBorder="1" applyAlignment="1">
      <alignment horizontal="justify" wrapText="1"/>
    </xf>
    <xf numFmtId="0" fontId="11" fillId="0" borderId="2" xfId="0" applyFont="1" applyBorder="1"/>
    <xf numFmtId="0" fontId="11" fillId="0" borderId="2" xfId="0" applyFont="1" applyBorder="1" applyAlignment="1">
      <alignment wrapText="1"/>
    </xf>
    <xf numFmtId="1" fontId="3" fillId="0" borderId="2" xfId="0" applyNumberFormat="1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0" fillId="0" borderId="3" xfId="0" applyFont="1" applyBorder="1" applyAlignment="1">
      <alignment vertical="top" wrapText="1"/>
    </xf>
    <xf numFmtId="0" fontId="3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justify" vertical="top" wrapText="1"/>
    </xf>
    <xf numFmtId="0" fontId="1" fillId="0" borderId="3" xfId="0" applyFont="1" applyBorder="1" applyAlignment="1">
      <alignment horizontal="left" vertical="top" wrapText="1"/>
    </xf>
    <xf numFmtId="2" fontId="0" fillId="0" borderId="0" xfId="0" applyNumberFormat="1"/>
    <xf numFmtId="0" fontId="17" fillId="0" borderId="0" xfId="0" applyFont="1"/>
    <xf numFmtId="164" fontId="3" fillId="0" borderId="2" xfId="0" applyNumberFormat="1" applyFont="1" applyBorder="1" applyAlignment="1">
      <alignment vertical="top" wrapText="1"/>
    </xf>
    <xf numFmtId="164" fontId="0" fillId="0" borderId="0" xfId="0" applyNumberFormat="1"/>
    <xf numFmtId="1" fontId="16" fillId="0" borderId="1" xfId="0" applyNumberFormat="1" applyFont="1" applyBorder="1" applyAlignment="1">
      <alignment wrapText="1"/>
    </xf>
    <xf numFmtId="4" fontId="0" fillId="0" borderId="0" xfId="0" applyNumberFormat="1"/>
    <xf numFmtId="2" fontId="1" fillId="0" borderId="2" xfId="0" applyNumberFormat="1" applyFont="1" applyBorder="1" applyAlignment="1">
      <alignment horizontal="center" vertical="top" wrapText="1"/>
    </xf>
    <xf numFmtId="2" fontId="0" fillId="0" borderId="0" xfId="0" applyNumberFormat="1" applyAlignment="1">
      <alignment horizontal="center"/>
    </xf>
    <xf numFmtId="2" fontId="1" fillId="0" borderId="1" xfId="0" applyNumberFormat="1" applyFont="1" applyBorder="1" applyAlignment="1">
      <alignment vertical="top" wrapText="1"/>
    </xf>
    <xf numFmtId="2" fontId="2" fillId="0" borderId="0" xfId="0" applyNumberFormat="1" applyFont="1"/>
    <xf numFmtId="0" fontId="1" fillId="0" borderId="5" xfId="0" applyFont="1" applyBorder="1" applyAlignment="1">
      <alignment horizontal="left" vertical="top" textRotation="90" wrapText="1"/>
    </xf>
    <xf numFmtId="0" fontId="1" fillId="0" borderId="6" xfId="0" applyFont="1" applyBorder="1" applyAlignment="1">
      <alignment horizontal="left" vertical="top" textRotation="90" wrapText="1"/>
    </xf>
    <xf numFmtId="0" fontId="5" fillId="0" borderId="6" xfId="0" applyFont="1" applyBorder="1" applyAlignment="1">
      <alignment horizontal="left" vertical="top" textRotation="90" wrapText="1"/>
    </xf>
    <xf numFmtId="1" fontId="1" fillId="0" borderId="6" xfId="0" applyNumberFormat="1" applyFont="1" applyBorder="1" applyAlignment="1">
      <alignment vertical="top" textRotation="90" wrapText="1"/>
    </xf>
    <xf numFmtId="0" fontId="10" fillId="0" borderId="7" xfId="0" applyFont="1" applyBorder="1" applyAlignment="1">
      <alignment horizontal="justify" vertical="top" wrapText="1"/>
    </xf>
    <xf numFmtId="0" fontId="10" fillId="0" borderId="8" xfId="0" applyFont="1" applyBorder="1" applyAlignment="1">
      <alignment horizontal="center" vertical="top" wrapText="1"/>
    </xf>
    <xf numFmtId="0" fontId="10" fillId="0" borderId="9" xfId="0" applyFont="1" applyBorder="1" applyAlignment="1">
      <alignment horizontal="center" vertical="top" wrapText="1"/>
    </xf>
    <xf numFmtId="0" fontId="12" fillId="0" borderId="7" xfId="0" applyFont="1" applyBorder="1" applyAlignment="1">
      <alignment horizontal="justify" vertical="top" wrapText="1"/>
    </xf>
    <xf numFmtId="0" fontId="10" fillId="0" borderId="7" xfId="0" applyFont="1" applyBorder="1" applyAlignment="1">
      <alignment horizontal="left" vertical="top" wrapText="1"/>
    </xf>
    <xf numFmtId="0" fontId="12" fillId="0" borderId="10" xfId="0" applyFont="1" applyBorder="1" applyAlignment="1">
      <alignment horizontal="justify" vertical="top" wrapText="1"/>
    </xf>
    <xf numFmtId="0" fontId="20" fillId="0" borderId="7" xfId="0" applyFont="1" applyBorder="1" applyAlignment="1">
      <alignment horizontal="left" wrapText="1"/>
    </xf>
    <xf numFmtId="0" fontId="11" fillId="0" borderId="7" xfId="0" applyFont="1" applyBorder="1" applyAlignment="1">
      <alignment horizontal="left" vertical="top" wrapText="1"/>
    </xf>
    <xf numFmtId="0" fontId="21" fillId="0" borderId="7" xfId="0" applyFont="1" applyBorder="1" applyAlignment="1">
      <alignment horizontal="left" vertical="top" wrapText="1"/>
    </xf>
    <xf numFmtId="0" fontId="22" fillId="0" borderId="7" xfId="0" applyFont="1" applyBorder="1" applyAlignment="1">
      <alignment horizontal="left" wrapText="1"/>
    </xf>
    <xf numFmtId="0" fontId="11" fillId="0" borderId="7" xfId="0" applyFont="1" applyBorder="1" applyAlignment="1">
      <alignment horizontal="justify" vertical="top" wrapText="1"/>
    </xf>
    <xf numFmtId="0" fontId="12" fillId="0" borderId="7" xfId="0" applyFont="1" applyBorder="1" applyAlignment="1">
      <alignment horizontal="left" vertical="top" wrapText="1"/>
    </xf>
    <xf numFmtId="0" fontId="11" fillId="0" borderId="7" xfId="0" applyFont="1" applyBorder="1" applyAlignment="1">
      <alignment horizontal="left" wrapText="1"/>
    </xf>
    <xf numFmtId="0" fontId="11" fillId="0" borderId="7" xfId="0" applyFont="1" applyBorder="1" applyAlignment="1">
      <alignment horizontal="justify" wrapText="1"/>
    </xf>
    <xf numFmtId="4" fontId="12" fillId="0" borderId="7" xfId="0" applyNumberFormat="1" applyFont="1" applyBorder="1" applyAlignment="1">
      <alignment horizontal="justify" vertical="top" wrapText="1"/>
    </xf>
    <xf numFmtId="1" fontId="27" fillId="0" borderId="1" xfId="3" applyNumberFormat="1" applyFont="1" applyBorder="1" applyAlignment="1">
      <alignment vertical="center"/>
    </xf>
    <xf numFmtId="1" fontId="27" fillId="0" borderId="1" xfId="3" applyNumberFormat="1" applyFont="1" applyBorder="1" applyAlignment="1">
      <alignment horizontal="center" vertical="center" wrapText="1"/>
    </xf>
    <xf numFmtId="1" fontId="27" fillId="0" borderId="11" xfId="3" applyNumberFormat="1" applyFont="1" applyBorder="1" applyAlignment="1">
      <alignment horizontal="center"/>
    </xf>
    <xf numFmtId="1" fontId="27" fillId="0" borderId="11" xfId="17" applyNumberFormat="1" applyFont="1" applyBorder="1" applyAlignment="1">
      <alignment horizontal="center"/>
    </xf>
    <xf numFmtId="4" fontId="26" fillId="0" borderId="1" xfId="16" applyNumberFormat="1" applyBorder="1" applyAlignment="1">
      <alignment horizontal="center" vertical="center"/>
    </xf>
    <xf numFmtId="1" fontId="27" fillId="0" borderId="12" xfId="17" applyNumberFormat="1" applyFont="1" applyBorder="1" applyAlignment="1">
      <alignment horizontal="center"/>
    </xf>
    <xf numFmtId="1" fontId="27" fillId="0" borderId="11" xfId="3" applyNumberFormat="1" applyFont="1" applyBorder="1" applyAlignment="1">
      <alignment horizontal="center" vertical="center" wrapText="1"/>
    </xf>
    <xf numFmtId="1" fontId="27" fillId="0" borderId="11" xfId="3" applyNumberFormat="1" applyFont="1" applyBorder="1" applyAlignment="1">
      <alignment vertical="center"/>
    </xf>
    <xf numFmtId="1" fontId="27" fillId="0" borderId="11" xfId="3" applyNumberFormat="1" applyFont="1" applyBorder="1"/>
    <xf numFmtId="1" fontId="27" fillId="0" borderId="12" xfId="17" applyNumberFormat="1" applyFont="1" applyBorder="1"/>
    <xf numFmtId="1" fontId="27" fillId="0" borderId="11" xfId="17" applyNumberFormat="1" applyFont="1" applyBorder="1"/>
    <xf numFmtId="1" fontId="27" fillId="0" borderId="12" xfId="3" applyNumberFormat="1" applyFont="1" applyBorder="1" applyAlignment="1">
      <alignment horizontal="center"/>
    </xf>
    <xf numFmtId="1" fontId="27" fillId="0" borderId="12" xfId="3" applyNumberFormat="1" applyFont="1" applyBorder="1"/>
    <xf numFmtId="1" fontId="27" fillId="0" borderId="13" xfId="17" applyNumberFormat="1" applyFont="1" applyBorder="1" applyAlignment="1">
      <alignment horizontal="center"/>
    </xf>
    <xf numFmtId="1" fontId="27" fillId="0" borderId="13" xfId="17" applyNumberFormat="1" applyFont="1" applyBorder="1"/>
    <xf numFmtId="0" fontId="29" fillId="0" borderId="12" xfId="18" applyFont="1" applyBorder="1" applyAlignment="1">
      <alignment horizontal="centerContinuous" vertical="center"/>
    </xf>
    <xf numFmtId="0" fontId="29" fillId="0" borderId="14" xfId="18" applyFont="1" applyBorder="1" applyAlignment="1">
      <alignment vertical="center"/>
    </xf>
    <xf numFmtId="0" fontId="29" fillId="0" borderId="11" xfId="18" applyFont="1" applyBorder="1" applyAlignment="1">
      <alignment horizontal="centerContinuous" vertical="center"/>
    </xf>
    <xf numFmtId="0" fontId="29" fillId="0" borderId="15" xfId="18" applyFont="1" applyBorder="1" applyAlignment="1">
      <alignment vertical="center"/>
    </xf>
    <xf numFmtId="166" fontId="26" fillId="2" borderId="15" xfId="20" applyFont="1" applyFill="1" applyBorder="1" applyAlignment="1">
      <alignment vertical="center"/>
    </xf>
    <xf numFmtId="166" fontId="26" fillId="0" borderId="15" xfId="20" applyFont="1" applyBorder="1" applyAlignment="1">
      <alignment vertical="center"/>
    </xf>
    <xf numFmtId="1" fontId="27" fillId="0" borderId="16" xfId="17" applyNumberFormat="1" applyFont="1" applyBorder="1" applyAlignment="1">
      <alignment horizontal="center"/>
    </xf>
    <xf numFmtId="1" fontId="27" fillId="0" borderId="16" xfId="17" applyNumberFormat="1" applyFont="1" applyBorder="1"/>
    <xf numFmtId="166" fontId="26" fillId="2" borderId="17" xfId="20" applyFont="1" applyFill="1" applyBorder="1" applyAlignment="1">
      <alignment vertical="center"/>
    </xf>
    <xf numFmtId="166" fontId="26" fillId="0" borderId="15" xfId="20" applyFont="1" applyFill="1" applyBorder="1" applyAlignment="1">
      <alignment vertical="center"/>
    </xf>
    <xf numFmtId="2" fontId="12" fillId="0" borderId="7" xfId="0" applyNumberFormat="1" applyFont="1" applyBorder="1" applyAlignment="1">
      <alignment horizontal="justify" vertical="top" wrapText="1"/>
    </xf>
    <xf numFmtId="2" fontId="10" fillId="0" borderId="9" xfId="0" applyNumberFormat="1" applyFont="1" applyBorder="1" applyAlignment="1">
      <alignment horizontal="center" vertical="top" wrapText="1"/>
    </xf>
    <xf numFmtId="0" fontId="30" fillId="0" borderId="18" xfId="0" applyFont="1" applyBorder="1" applyAlignment="1">
      <alignment horizontal="center" wrapText="1"/>
    </xf>
    <xf numFmtId="0" fontId="30" fillId="0" borderId="19" xfId="0" applyFont="1" applyBorder="1"/>
    <xf numFmtId="0" fontId="30" fillId="0" borderId="20" xfId="0" applyFont="1" applyBorder="1" applyAlignment="1">
      <alignment horizontal="center"/>
    </xf>
    <xf numFmtId="0" fontId="30" fillId="0" borderId="21" xfId="0" applyFont="1" applyBorder="1"/>
    <xf numFmtId="0" fontId="30" fillId="0" borderId="22" xfId="0" applyFont="1" applyBorder="1" applyAlignment="1">
      <alignment horizontal="center"/>
    </xf>
    <xf numFmtId="0" fontId="30" fillId="0" borderId="20" xfId="0" applyFont="1" applyBorder="1"/>
    <xf numFmtId="0" fontId="31" fillId="0" borderId="22" xfId="0" applyFont="1" applyBorder="1"/>
    <xf numFmtId="0" fontId="1" fillId="0" borderId="23" xfId="0" applyFont="1" applyBorder="1" applyAlignment="1">
      <alignment horizontal="left" vertical="top" textRotation="90" wrapText="1"/>
    </xf>
    <xf numFmtId="2" fontId="32" fillId="0" borderId="18" xfId="0" applyNumberFormat="1" applyFont="1" applyBorder="1"/>
    <xf numFmtId="0" fontId="10" fillId="0" borderId="9" xfId="0" applyFont="1" applyBorder="1" applyAlignment="1">
      <alignment horizontal="center" vertical="top" textRotation="90" wrapText="1"/>
    </xf>
    <xf numFmtId="0" fontId="33" fillId="0" borderId="0" xfId="0" applyFont="1" applyAlignment="1">
      <alignment horizontal="left"/>
    </xf>
    <xf numFmtId="0" fontId="33" fillId="0" borderId="0" xfId="0" applyFont="1" applyAlignment="1">
      <alignment horizontal="left" wrapText="1"/>
    </xf>
    <xf numFmtId="3" fontId="33" fillId="0" borderId="0" xfId="0" applyNumberFormat="1" applyFont="1" applyAlignment="1">
      <alignment horizontal="center"/>
    </xf>
    <xf numFmtId="0" fontId="0" fillId="0" borderId="0" xfId="0" applyAlignment="1">
      <alignment textRotation="90"/>
    </xf>
    <xf numFmtId="2" fontId="10" fillId="0" borderId="8" xfId="0" applyNumberFormat="1" applyFont="1" applyBorder="1" applyAlignment="1">
      <alignment horizontal="center" vertical="top" textRotation="90" wrapText="1"/>
    </xf>
    <xf numFmtId="0" fontId="34" fillId="0" borderId="0" xfId="0" applyFont="1"/>
    <xf numFmtId="3" fontId="35" fillId="0" borderId="0" xfId="0" applyNumberFormat="1" applyFont="1" applyAlignment="1">
      <alignment horizontal="center"/>
    </xf>
    <xf numFmtId="0" fontId="33" fillId="0" borderId="0" xfId="0" applyFont="1" applyAlignment="1">
      <alignment wrapText="1"/>
    </xf>
    <xf numFmtId="2" fontId="10" fillId="0" borderId="9" xfId="0" applyNumberFormat="1" applyFont="1" applyBorder="1" applyAlignment="1">
      <alignment horizontal="center" vertical="top" textRotation="90" wrapText="1"/>
    </xf>
    <xf numFmtId="0" fontId="41" fillId="0" borderId="0" xfId="0" applyFont="1"/>
    <xf numFmtId="0" fontId="43" fillId="0" borderId="0" xfId="0" applyFont="1"/>
    <xf numFmtId="0" fontId="10" fillId="0" borderId="24" xfId="0" applyFont="1" applyBorder="1" applyAlignment="1">
      <alignment horizontal="center" vertical="top" wrapText="1"/>
    </xf>
    <xf numFmtId="0" fontId="10" fillId="0" borderId="25" xfId="0" applyFont="1" applyBorder="1" applyAlignment="1">
      <alignment horizontal="center" vertical="top" wrapText="1"/>
    </xf>
    <xf numFmtId="0" fontId="10" fillId="0" borderId="26" xfId="0" applyFont="1" applyBorder="1" applyAlignment="1">
      <alignment horizontal="center" vertical="top" wrapText="1"/>
    </xf>
    <xf numFmtId="0" fontId="36" fillId="0" borderId="7" xfId="0" applyFont="1" applyBorder="1" applyAlignment="1">
      <alignment wrapText="1"/>
    </xf>
    <xf numFmtId="0" fontId="37" fillId="0" borderId="7" xfId="0" applyFont="1" applyBorder="1" applyAlignment="1">
      <alignment horizontal="justify" vertical="top" wrapText="1"/>
    </xf>
    <xf numFmtId="0" fontId="38" fillId="0" borderId="7" xfId="0" applyFont="1" applyBorder="1" applyAlignment="1">
      <alignment horizontal="justify" vertical="top" wrapText="1"/>
    </xf>
    <xf numFmtId="0" fontId="39" fillId="0" borderId="7" xfId="0" applyFont="1" applyBorder="1" applyAlignment="1">
      <alignment vertical="top" wrapText="1"/>
    </xf>
    <xf numFmtId="3" fontId="37" fillId="0" borderId="7" xfId="0" applyNumberFormat="1" applyFont="1" applyBorder="1" applyAlignment="1">
      <alignment horizontal="justify" vertical="top" wrapText="1"/>
    </xf>
    <xf numFmtId="0" fontId="40" fillId="0" borderId="7" xfId="0" applyFont="1" applyBorder="1" applyAlignment="1">
      <alignment vertical="top" wrapText="1"/>
    </xf>
    <xf numFmtId="0" fontId="38" fillId="0" borderId="10" xfId="0" applyFont="1" applyBorder="1" applyAlignment="1">
      <alignment horizontal="justify" vertical="top" wrapText="1"/>
    </xf>
    <xf numFmtId="2" fontId="10" fillId="0" borderId="25" xfId="0" applyNumberFormat="1" applyFont="1" applyBorder="1" applyAlignment="1">
      <alignment horizontal="center" vertical="top" wrapText="1"/>
    </xf>
    <xf numFmtId="0" fontId="14" fillId="0" borderId="1" xfId="0" applyFont="1" applyBorder="1" applyAlignment="1">
      <alignment horizontal="left" vertical="top" wrapText="1"/>
    </xf>
    <xf numFmtId="4" fontId="23" fillId="0" borderId="1" xfId="0" applyNumberFormat="1" applyFont="1" applyBorder="1" applyAlignment="1">
      <alignment vertical="justify"/>
    </xf>
    <xf numFmtId="0" fontId="14" fillId="0" borderId="1" xfId="0" applyFont="1" applyBorder="1" applyAlignment="1">
      <alignment horizontal="left" wrapText="1"/>
    </xf>
    <xf numFmtId="165" fontId="14" fillId="0" borderId="27" xfId="0" applyNumberFormat="1" applyFont="1" applyBorder="1" applyAlignment="1">
      <alignment horizontal="center"/>
    </xf>
    <xf numFmtId="165" fontId="24" fillId="0" borderId="27" xfId="0" applyNumberFormat="1" applyFont="1" applyBorder="1" applyAlignment="1">
      <alignment horizontal="center"/>
    </xf>
    <xf numFmtId="165" fontId="24" fillId="0" borderId="28" xfId="0" applyNumberFormat="1" applyFont="1" applyBorder="1" applyAlignment="1">
      <alignment horizontal="center"/>
    </xf>
    <xf numFmtId="0" fontId="0" fillId="0" borderId="3" xfId="0" applyBorder="1"/>
    <xf numFmtId="4" fontId="23" fillId="0" borderId="4" xfId="0" applyNumberFormat="1" applyFont="1" applyBorder="1" applyAlignment="1">
      <alignment vertical="justify"/>
    </xf>
    <xf numFmtId="0" fontId="0" fillId="0" borderId="29" xfId="0" applyBorder="1"/>
    <xf numFmtId="0" fontId="12" fillId="0" borderId="30" xfId="0" applyFont="1" applyBorder="1" applyAlignment="1">
      <alignment horizontal="justify" vertical="top" wrapText="1"/>
    </xf>
    <xf numFmtId="0" fontId="11" fillId="0" borderId="1" xfId="0" applyFont="1" applyBorder="1" applyAlignment="1">
      <alignment horizontal="justify" wrapText="1"/>
    </xf>
    <xf numFmtId="0" fontId="0" fillId="0" borderId="31" xfId="0" applyBorder="1"/>
    <xf numFmtId="0" fontId="14" fillId="0" borderId="2" xfId="0" applyFont="1" applyBorder="1" applyAlignment="1">
      <alignment horizontal="left" vertical="top" wrapText="1"/>
    </xf>
    <xf numFmtId="0" fontId="47" fillId="0" borderId="1" xfId="0" applyFont="1" applyBorder="1" applyAlignment="1">
      <alignment horizontal="right" vertical="top" wrapText="1"/>
    </xf>
    <xf numFmtId="0" fontId="14" fillId="0" borderId="1" xfId="0" applyFont="1" applyBorder="1" applyAlignment="1">
      <alignment horizontal="right" vertical="top" wrapText="1"/>
    </xf>
    <xf numFmtId="0" fontId="11" fillId="0" borderId="1" xfId="0" applyFont="1" applyBorder="1" applyAlignment="1">
      <alignment horizontal="right" wrapText="1"/>
    </xf>
    <xf numFmtId="0" fontId="11" fillId="0" borderId="1" xfId="0" applyFont="1" applyBorder="1" applyAlignment="1">
      <alignment horizontal="right" vertical="top" wrapText="1"/>
    </xf>
    <xf numFmtId="0" fontId="0" fillId="0" borderId="0" xfId="0" applyAlignment="1">
      <alignment horizontal="right"/>
    </xf>
    <xf numFmtId="0" fontId="10" fillId="0" borderId="32" xfId="0" applyFont="1" applyBorder="1" applyAlignment="1">
      <alignment vertical="top" wrapText="1"/>
    </xf>
    <xf numFmtId="2" fontId="1" fillId="0" borderId="6" xfId="0" applyNumberFormat="1" applyFont="1" applyBorder="1" applyAlignment="1">
      <alignment horizontal="left" vertical="top" textRotation="90" wrapText="1"/>
    </xf>
    <xf numFmtId="164" fontId="1" fillId="0" borderId="6" xfId="0" applyNumberFormat="1" applyFont="1" applyBorder="1" applyAlignment="1">
      <alignment vertical="top" textRotation="90" wrapText="1"/>
    </xf>
    <xf numFmtId="0" fontId="14" fillId="0" borderId="31" xfId="0" applyFont="1" applyBorder="1"/>
    <xf numFmtId="0" fontId="10" fillId="0" borderId="33" xfId="0" applyFont="1" applyBorder="1"/>
    <xf numFmtId="0" fontId="5" fillId="0" borderId="33" xfId="0" applyFont="1" applyBorder="1" applyAlignment="1">
      <alignment horizontal="left" vertical="top" wrapText="1"/>
    </xf>
    <xf numFmtId="0" fontId="1" fillId="0" borderId="33" xfId="0" applyFont="1" applyBorder="1" applyAlignment="1">
      <alignment horizontal="left" vertical="top" wrapText="1"/>
    </xf>
    <xf numFmtId="0" fontId="4" fillId="0" borderId="33" xfId="0" applyFont="1" applyBorder="1" applyAlignment="1">
      <alignment horizontal="justify" vertical="top" wrapText="1"/>
    </xf>
    <xf numFmtId="0" fontId="4" fillId="0" borderId="34" xfId="0" applyFont="1" applyBorder="1" applyAlignment="1">
      <alignment horizontal="justify" vertical="top" wrapText="1"/>
    </xf>
    <xf numFmtId="0" fontId="5" fillId="0" borderId="34" xfId="0" applyFont="1" applyBorder="1" applyAlignment="1">
      <alignment horizontal="left" vertical="top" wrapText="1"/>
    </xf>
    <xf numFmtId="1" fontId="5" fillId="0" borderId="34" xfId="0" applyNumberFormat="1" applyFont="1" applyBorder="1" applyAlignment="1">
      <alignment wrapText="1"/>
    </xf>
    <xf numFmtId="2" fontId="5" fillId="0" borderId="34" xfId="0" applyNumberFormat="1" applyFont="1" applyBorder="1" applyAlignment="1">
      <alignment wrapText="1"/>
    </xf>
    <xf numFmtId="164" fontId="5" fillId="0" borderId="34" xfId="0" applyNumberFormat="1" applyFont="1" applyBorder="1" applyAlignment="1">
      <alignment wrapText="1"/>
    </xf>
    <xf numFmtId="2" fontId="4" fillId="0" borderId="34" xfId="0" applyNumberFormat="1" applyFont="1" applyBorder="1" applyAlignment="1">
      <alignment horizontal="justify" vertical="top" wrapText="1"/>
    </xf>
    <xf numFmtId="2" fontId="4" fillId="0" borderId="19" xfId="0" applyNumberFormat="1" applyFont="1" applyBorder="1" applyAlignment="1">
      <alignment horizontal="justify" vertical="top" wrapText="1"/>
    </xf>
    <xf numFmtId="2" fontId="4" fillId="0" borderId="18" xfId="0" applyNumberFormat="1" applyFont="1" applyBorder="1" applyAlignment="1">
      <alignment horizontal="justify" vertical="top" wrapText="1"/>
    </xf>
    <xf numFmtId="2" fontId="3" fillId="0" borderId="1" xfId="0" applyNumberFormat="1" applyFont="1" applyBorder="1" applyAlignment="1">
      <alignment vertical="top" wrapText="1"/>
    </xf>
    <xf numFmtId="164" fontId="3" fillId="0" borderId="1" xfId="0" applyNumberFormat="1" applyFont="1" applyBorder="1" applyAlignment="1">
      <alignment vertical="top" wrapText="1"/>
    </xf>
    <xf numFmtId="2" fontId="1" fillId="0" borderId="1" xfId="0" applyNumberFormat="1" applyFont="1" applyBorder="1" applyAlignment="1">
      <alignment horizontal="center" vertical="top" wrapText="1"/>
    </xf>
    <xf numFmtId="0" fontId="11" fillId="0" borderId="35" xfId="0" applyFont="1" applyBorder="1" applyAlignment="1">
      <alignment wrapText="1"/>
    </xf>
    <xf numFmtId="0" fontId="1" fillId="0" borderId="36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2" fontId="1" fillId="0" borderId="37" xfId="0" applyNumberFormat="1" applyFont="1" applyBorder="1" applyAlignment="1">
      <alignment horizontal="left" vertical="top" textRotation="90" wrapText="1"/>
    </xf>
    <xf numFmtId="2" fontId="1" fillId="0" borderId="23" xfId="0" applyNumberFormat="1" applyFont="1" applyBorder="1" applyAlignment="1">
      <alignment horizontal="left" vertical="top" textRotation="90" wrapText="1"/>
    </xf>
    <xf numFmtId="2" fontId="1" fillId="0" borderId="0" xfId="0" applyNumberFormat="1" applyFont="1" applyAlignment="1">
      <alignment horizontal="left" vertical="top" textRotation="90" wrapText="1"/>
    </xf>
    <xf numFmtId="1" fontId="3" fillId="0" borderId="33" xfId="0" applyNumberFormat="1" applyFont="1" applyBorder="1" applyAlignment="1">
      <alignment vertical="top" wrapText="1"/>
    </xf>
    <xf numFmtId="164" fontId="3" fillId="0" borderId="33" xfId="0" applyNumberFormat="1" applyFont="1" applyBorder="1" applyAlignment="1">
      <alignment vertical="top" wrapText="1"/>
    </xf>
    <xf numFmtId="2" fontId="1" fillId="0" borderId="33" xfId="0" applyNumberFormat="1" applyFont="1" applyBorder="1" applyAlignment="1">
      <alignment horizontal="center" vertical="top" wrapText="1"/>
    </xf>
    <xf numFmtId="0" fontId="4" fillId="0" borderId="24" xfId="0" applyFont="1" applyBorder="1" applyAlignment="1">
      <alignment horizontal="justify" vertical="top" wrapText="1"/>
    </xf>
    <xf numFmtId="0" fontId="6" fillId="0" borderId="18" xfId="0" applyFont="1" applyBorder="1" applyAlignment="1">
      <alignment horizontal="left" vertical="top" wrapText="1"/>
    </xf>
    <xf numFmtId="0" fontId="1" fillId="0" borderId="38" xfId="0" applyFont="1" applyBorder="1" applyAlignment="1">
      <alignment horizontal="center" vertical="top" wrapText="1"/>
    </xf>
    <xf numFmtId="0" fontId="1" fillId="0" borderId="33" xfId="0" applyFont="1" applyBorder="1" applyAlignment="1">
      <alignment horizontal="center" vertical="top" wrapText="1"/>
    </xf>
    <xf numFmtId="0" fontId="5" fillId="0" borderId="33" xfId="0" applyFont="1" applyBorder="1" applyAlignment="1">
      <alignment horizontal="center" vertical="top" wrapText="1"/>
    </xf>
    <xf numFmtId="1" fontId="1" fillId="0" borderId="33" xfId="0" applyNumberFormat="1" applyFont="1" applyBorder="1" applyAlignment="1">
      <alignment vertical="top" wrapText="1"/>
    </xf>
    <xf numFmtId="0" fontId="0" fillId="0" borderId="39" xfId="0" applyBorder="1"/>
    <xf numFmtId="0" fontId="1" fillId="0" borderId="40" xfId="0" applyFont="1" applyBorder="1" applyAlignment="1">
      <alignment horizontal="left" vertical="top" textRotation="90" wrapText="1"/>
    </xf>
    <xf numFmtId="1" fontId="1" fillId="0" borderId="40" xfId="0" applyNumberFormat="1" applyFont="1" applyBorder="1" applyAlignment="1">
      <alignment vertical="top" textRotation="90" wrapText="1"/>
    </xf>
    <xf numFmtId="0" fontId="1" fillId="0" borderId="41" xfId="0" applyFont="1" applyBorder="1" applyAlignment="1">
      <alignment horizontal="left" vertical="top" textRotation="90" wrapText="1"/>
    </xf>
    <xf numFmtId="0" fontId="0" fillId="0" borderId="42" xfId="0" applyBorder="1"/>
    <xf numFmtId="0" fontId="4" fillId="0" borderId="43" xfId="0" applyFont="1" applyBorder="1" applyAlignment="1">
      <alignment horizontal="justify" vertical="top" wrapText="1"/>
    </xf>
    <xf numFmtId="0" fontId="0" fillId="0" borderId="44" xfId="0" applyBorder="1"/>
    <xf numFmtId="0" fontId="4" fillId="0" borderId="45" xfId="0" applyFont="1" applyBorder="1" applyAlignment="1">
      <alignment horizontal="justify" vertical="top" wrapText="1"/>
    </xf>
    <xf numFmtId="0" fontId="0" fillId="0" borderId="24" xfId="0" applyBorder="1"/>
    <xf numFmtId="0" fontId="5" fillId="0" borderId="34" xfId="0" applyFont="1" applyBorder="1" applyAlignment="1">
      <alignment horizontal="justify" vertical="top" wrapText="1"/>
    </xf>
    <xf numFmtId="0" fontId="4" fillId="0" borderId="19" xfId="0" applyFont="1" applyBorder="1" applyAlignment="1">
      <alignment horizontal="justify" vertical="top" wrapText="1"/>
    </xf>
    <xf numFmtId="0" fontId="1" fillId="0" borderId="2" xfId="0" applyFont="1" applyBorder="1" applyAlignment="1">
      <alignment horizontal="left" vertical="top" textRotation="90" wrapText="1"/>
    </xf>
    <xf numFmtId="0" fontId="5" fillId="0" borderId="2" xfId="0" applyFont="1" applyBorder="1" applyAlignment="1">
      <alignment horizontal="left" vertical="top" textRotation="90" wrapText="1"/>
    </xf>
    <xf numFmtId="1" fontId="1" fillId="0" borderId="2" xfId="0" applyNumberFormat="1" applyFont="1" applyBorder="1" applyAlignment="1">
      <alignment vertical="top" textRotation="90" wrapText="1"/>
    </xf>
    <xf numFmtId="2" fontId="1" fillId="0" borderId="2" xfId="0" applyNumberFormat="1" applyFont="1" applyBorder="1" applyAlignment="1">
      <alignment vertical="top" textRotation="90" wrapText="1"/>
    </xf>
    <xf numFmtId="0" fontId="1" fillId="0" borderId="36" xfId="0" applyFont="1" applyBorder="1" applyAlignment="1">
      <alignment horizontal="left" vertical="top" textRotation="90" wrapText="1"/>
    </xf>
    <xf numFmtId="0" fontId="10" fillId="0" borderId="33" xfId="0" applyFont="1" applyBorder="1" applyAlignment="1">
      <alignment vertical="top" wrapText="1"/>
    </xf>
    <xf numFmtId="0" fontId="10" fillId="0" borderId="33" xfId="0" applyFont="1" applyBorder="1" applyAlignment="1">
      <alignment horizontal="justify" wrapText="1"/>
    </xf>
    <xf numFmtId="0" fontId="11" fillId="0" borderId="33" xfId="0" applyFont="1" applyBorder="1" applyAlignment="1">
      <alignment wrapText="1"/>
    </xf>
    <xf numFmtId="1" fontId="16" fillId="0" borderId="33" xfId="0" applyNumberFormat="1" applyFont="1" applyBorder="1" applyAlignment="1">
      <alignment wrapText="1"/>
    </xf>
    <xf numFmtId="0" fontId="5" fillId="0" borderId="33" xfId="0" applyFont="1" applyBorder="1" applyAlignment="1">
      <alignment horizontal="justify" vertical="top" wrapText="1"/>
    </xf>
    <xf numFmtId="2" fontId="1" fillId="0" borderId="33" xfId="0" applyNumberFormat="1" applyFont="1" applyBorder="1" applyAlignment="1">
      <alignment vertical="top" wrapText="1"/>
    </xf>
    <xf numFmtId="0" fontId="0" fillId="0" borderId="34" xfId="0" applyBorder="1"/>
    <xf numFmtId="2" fontId="2" fillId="0" borderId="34" xfId="0" applyNumberFormat="1" applyFont="1" applyBorder="1"/>
    <xf numFmtId="0" fontId="0" fillId="0" borderId="19" xfId="0" applyBorder="1"/>
    <xf numFmtId="0" fontId="0" fillId="0" borderId="32" xfId="0" applyBorder="1"/>
    <xf numFmtId="0" fontId="1" fillId="0" borderId="45" xfId="0" applyFont="1" applyBorder="1" applyAlignment="1">
      <alignment horizontal="center" vertical="top" wrapText="1"/>
    </xf>
    <xf numFmtId="0" fontId="10" fillId="0" borderId="35" xfId="0" applyFont="1" applyBorder="1" applyAlignment="1">
      <alignment vertical="top" wrapText="1"/>
    </xf>
    <xf numFmtId="1" fontId="16" fillId="0" borderId="35" xfId="0" applyNumberFormat="1" applyFont="1" applyBorder="1" applyAlignment="1">
      <alignment vertical="top" wrapText="1"/>
    </xf>
    <xf numFmtId="0" fontId="5" fillId="0" borderId="35" xfId="0" applyFont="1" applyBorder="1" applyAlignment="1">
      <alignment horizontal="justify" vertical="top" wrapText="1"/>
    </xf>
    <xf numFmtId="2" fontId="1" fillId="0" borderId="35" xfId="0" applyNumberFormat="1" applyFont="1" applyBorder="1" applyAlignment="1">
      <alignment vertical="top" wrapText="1"/>
    </xf>
    <xf numFmtId="2" fontId="16" fillId="0" borderId="33" xfId="0" applyNumberFormat="1" applyFont="1" applyBorder="1" applyAlignment="1">
      <alignment vertical="top" wrapText="1"/>
    </xf>
    <xf numFmtId="0" fontId="10" fillId="0" borderId="44" xfId="0" applyFont="1" applyBorder="1" applyAlignment="1">
      <alignment vertical="top" wrapText="1"/>
    </xf>
    <xf numFmtId="0" fontId="1" fillId="0" borderId="46" xfId="0" applyFont="1" applyBorder="1" applyAlignment="1">
      <alignment horizontal="center" vertical="top" wrapText="1"/>
    </xf>
    <xf numFmtId="0" fontId="5" fillId="0" borderId="46" xfId="0" applyFont="1" applyBorder="1" applyAlignment="1">
      <alignment horizontal="center" vertical="top" wrapText="1"/>
    </xf>
    <xf numFmtId="1" fontId="1" fillId="0" borderId="46" xfId="0" applyNumberFormat="1" applyFont="1" applyBorder="1" applyAlignment="1">
      <alignment vertical="top" wrapText="1"/>
    </xf>
    <xf numFmtId="0" fontId="1" fillId="0" borderId="47" xfId="0" applyFont="1" applyBorder="1" applyAlignment="1">
      <alignment horizontal="center" vertical="top" wrapText="1"/>
    </xf>
    <xf numFmtId="2" fontId="0" fillId="0" borderId="18" xfId="0" applyNumberFormat="1" applyBorder="1"/>
    <xf numFmtId="0" fontId="0" fillId="0" borderId="18" xfId="0" applyBorder="1"/>
    <xf numFmtId="0" fontId="48" fillId="0" borderId="21" xfId="0" applyFont="1" applyBorder="1"/>
    <xf numFmtId="0" fontId="0" fillId="0" borderId="1" xfId="0" applyBorder="1"/>
    <xf numFmtId="0" fontId="14" fillId="0" borderId="35" xfId="0" applyFont="1" applyBorder="1" applyAlignment="1">
      <alignment horizontal="left" vertical="top" wrapText="1"/>
    </xf>
    <xf numFmtId="0" fontId="50" fillId="0" borderId="1" xfId="0" applyFont="1" applyBorder="1"/>
    <xf numFmtId="2" fontId="0" fillId="0" borderId="1" xfId="0" applyNumberFormat="1" applyBorder="1"/>
    <xf numFmtId="0" fontId="48" fillId="0" borderId="2" xfId="0" applyFont="1" applyBorder="1" applyAlignment="1">
      <alignment vertical="top" textRotation="90" wrapText="1"/>
    </xf>
    <xf numFmtId="0" fontId="49" fillId="0" borderId="2" xfId="0" applyFont="1" applyBorder="1" applyAlignment="1">
      <alignment vertical="top" textRotation="90" wrapText="1"/>
    </xf>
    <xf numFmtId="2" fontId="48" fillId="0" borderId="2" xfId="0" applyNumberFormat="1" applyFont="1" applyBorder="1" applyAlignment="1">
      <alignment vertical="top" textRotation="90" wrapText="1"/>
    </xf>
    <xf numFmtId="2" fontId="48" fillId="0" borderId="36" xfId="0" applyNumberFormat="1" applyFont="1" applyBorder="1" applyAlignment="1">
      <alignment vertical="top" textRotation="90" wrapText="1"/>
    </xf>
    <xf numFmtId="0" fontId="50" fillId="0" borderId="4" xfId="0" applyFont="1" applyBorder="1"/>
    <xf numFmtId="2" fontId="0" fillId="0" borderId="4" xfId="0" applyNumberFormat="1" applyBorder="1"/>
    <xf numFmtId="0" fontId="0" fillId="0" borderId="48" xfId="0" applyBorder="1"/>
    <xf numFmtId="2" fontId="0" fillId="0" borderId="49" xfId="0" applyNumberFormat="1" applyBorder="1"/>
    <xf numFmtId="0" fontId="0" fillId="0" borderId="22" xfId="0" applyBorder="1"/>
    <xf numFmtId="0" fontId="14" fillId="0" borderId="40" xfId="0" applyFont="1" applyBorder="1" applyAlignment="1">
      <alignment horizontal="left" vertical="top" wrapText="1"/>
    </xf>
    <xf numFmtId="0" fontId="0" fillId="0" borderId="50" xfId="0" applyBorder="1"/>
    <xf numFmtId="2" fontId="0" fillId="0" borderId="50" xfId="0" applyNumberFormat="1" applyBorder="1"/>
    <xf numFmtId="2" fontId="0" fillId="0" borderId="21" xfId="0" applyNumberFormat="1" applyBorder="1"/>
    <xf numFmtId="2" fontId="50" fillId="0" borderId="1" xfId="0" applyNumberFormat="1" applyFont="1" applyBorder="1"/>
    <xf numFmtId="0" fontId="48" fillId="0" borderId="51" xfId="0" applyFont="1" applyBorder="1" applyAlignment="1">
      <alignment horizontal="right" vertical="top" textRotation="90" wrapText="1"/>
    </xf>
    <xf numFmtId="0" fontId="48" fillId="0" borderId="21" xfId="0" applyFont="1" applyBorder="1" applyAlignment="1">
      <alignment horizontal="right" vertical="top" textRotation="90" wrapText="1"/>
    </xf>
    <xf numFmtId="0" fontId="52" fillId="0" borderId="20" xfId="0" applyFont="1" applyBorder="1" applyAlignment="1">
      <alignment horizontal="right"/>
    </xf>
    <xf numFmtId="0" fontId="50" fillId="0" borderId="21" xfId="0" applyFont="1" applyBorder="1" applyAlignment="1">
      <alignment vertical="top" wrapText="1"/>
    </xf>
    <xf numFmtId="0" fontId="49" fillId="0" borderId="21" xfId="0" applyFont="1" applyBorder="1" applyAlignment="1">
      <alignment horizontal="right"/>
    </xf>
    <xf numFmtId="0" fontId="53" fillId="0" borderId="21" xfId="0" applyFont="1" applyBorder="1" applyAlignment="1">
      <alignment horizontal="right"/>
    </xf>
    <xf numFmtId="0" fontId="51" fillId="0" borderId="21" xfId="0" applyFont="1" applyBorder="1" applyAlignment="1">
      <alignment horizontal="right"/>
    </xf>
    <xf numFmtId="0" fontId="54" fillId="0" borderId="21" xfId="0" applyFont="1" applyBorder="1" applyAlignment="1">
      <alignment horizontal="right"/>
    </xf>
    <xf numFmtId="0" fontId="52" fillId="0" borderId="20" xfId="0" applyFont="1" applyBorder="1"/>
    <xf numFmtId="0" fontId="52" fillId="0" borderId="21" xfId="0" applyFont="1" applyBorder="1"/>
    <xf numFmtId="0" fontId="54" fillId="0" borderId="21" xfId="0" applyFont="1" applyBorder="1"/>
    <xf numFmtId="0" fontId="53" fillId="0" borderId="50" xfId="0" applyFont="1" applyBorder="1" applyAlignment="1">
      <alignment horizontal="right"/>
    </xf>
    <xf numFmtId="0" fontId="54" fillId="0" borderId="50" xfId="0" applyFont="1" applyBorder="1" applyAlignment="1">
      <alignment horizontal="right"/>
    </xf>
    <xf numFmtId="0" fontId="50" fillId="0" borderId="1" xfId="0" applyFont="1" applyBorder="1" applyAlignment="1">
      <alignment vertical="top" wrapText="1"/>
    </xf>
    <xf numFmtId="0" fontId="0" fillId="0" borderId="1" xfId="0" applyBorder="1" applyAlignment="1">
      <alignment wrapText="1"/>
    </xf>
    <xf numFmtId="0" fontId="11" fillId="0" borderId="1" xfId="0" applyFont="1" applyBorder="1" applyAlignment="1">
      <alignment horizontal="left" vertical="top" wrapText="1"/>
    </xf>
    <xf numFmtId="0" fontId="11" fillId="0" borderId="33" xfId="0" applyFont="1" applyBorder="1" applyAlignment="1">
      <alignment horizontal="left" vertical="top" wrapText="1"/>
    </xf>
    <xf numFmtId="0" fontId="10" fillId="0" borderId="40" xfId="0" applyFont="1" applyBorder="1" applyAlignment="1">
      <alignment horizontal="justify" vertical="top" wrapText="1"/>
    </xf>
    <xf numFmtId="0" fontId="0" fillId="0" borderId="34" xfId="0" applyBorder="1" applyAlignment="1">
      <alignment horizontal="right"/>
    </xf>
    <xf numFmtId="0" fontId="46" fillId="3" borderId="31" xfId="0" applyFont="1" applyFill="1" applyBorder="1" applyAlignment="1">
      <alignment horizontal="center" vertical="center" wrapText="1"/>
    </xf>
    <xf numFmtId="0" fontId="46" fillId="3" borderId="2" xfId="0" applyFont="1" applyFill="1" applyBorder="1" applyAlignment="1">
      <alignment horizontal="center" vertical="center" wrapText="1"/>
    </xf>
    <xf numFmtId="0" fontId="46" fillId="3" borderId="2" xfId="0" applyFont="1" applyFill="1" applyBorder="1" applyAlignment="1">
      <alignment horizontal="right" vertical="center" textRotation="90" wrapText="1"/>
    </xf>
    <xf numFmtId="0" fontId="46" fillId="3" borderId="36" xfId="0" applyFont="1" applyFill="1" applyBorder="1" applyAlignment="1">
      <alignment horizontal="center" vertical="center" wrapText="1"/>
    </xf>
    <xf numFmtId="0" fontId="0" fillId="0" borderId="21" xfId="0" applyBorder="1"/>
    <xf numFmtId="0" fontId="46" fillId="3" borderId="2" xfId="0" applyFont="1" applyFill="1" applyBorder="1" applyAlignment="1">
      <alignment horizontal="right" vertical="center" wrapText="1"/>
    </xf>
    <xf numFmtId="4" fontId="23" fillId="0" borderId="1" xfId="0" applyNumberFormat="1" applyFont="1" applyBorder="1" applyAlignment="1">
      <alignment horizontal="right" vertical="justify"/>
    </xf>
    <xf numFmtId="4" fontId="0" fillId="0" borderId="18" xfId="0" applyNumberFormat="1" applyBorder="1" applyAlignment="1">
      <alignment horizontal="right"/>
    </xf>
    <xf numFmtId="4" fontId="0" fillId="0" borderId="1" xfId="0" applyNumberFormat="1" applyBorder="1"/>
    <xf numFmtId="0" fontId="1" fillId="0" borderId="1" xfId="0" applyFont="1" applyBorder="1"/>
    <xf numFmtId="0" fontId="19" fillId="0" borderId="52" xfId="0" applyFont="1" applyBorder="1" applyAlignment="1">
      <alignment vertical="top" wrapText="1"/>
    </xf>
    <xf numFmtId="0" fontId="19" fillId="0" borderId="53" xfId="0" applyFont="1" applyBorder="1" applyAlignment="1">
      <alignment vertical="top" wrapText="1"/>
    </xf>
    <xf numFmtId="0" fontId="19" fillId="0" borderId="54" xfId="0" applyFont="1" applyBorder="1" applyAlignment="1">
      <alignment vertical="top" wrapText="1"/>
    </xf>
    <xf numFmtId="2" fontId="1" fillId="0" borderId="0" xfId="0" applyNumberFormat="1" applyFont="1" applyAlignment="1">
      <alignment horizontal="center" vertical="top" wrapText="1"/>
    </xf>
    <xf numFmtId="1" fontId="3" fillId="0" borderId="0" xfId="0" applyNumberFormat="1" applyFont="1" applyAlignment="1">
      <alignment vertical="top" wrapText="1"/>
    </xf>
    <xf numFmtId="0" fontId="0" fillId="0" borderId="55" xfId="0" applyBorder="1"/>
    <xf numFmtId="0" fontId="50" fillId="0" borderId="35" xfId="0" applyFont="1" applyBorder="1"/>
    <xf numFmtId="2" fontId="50" fillId="0" borderId="35" xfId="0" applyNumberFormat="1" applyFont="1" applyBorder="1"/>
    <xf numFmtId="2" fontId="50" fillId="0" borderId="4" xfId="0" applyNumberFormat="1" applyFont="1" applyBorder="1"/>
    <xf numFmtId="0" fontId="50" fillId="0" borderId="46" xfId="0" applyFont="1" applyBorder="1"/>
    <xf numFmtId="2" fontId="50" fillId="0" borderId="46" xfId="0" applyNumberFormat="1" applyFont="1" applyBorder="1"/>
    <xf numFmtId="2" fontId="50" fillId="0" borderId="47" xfId="0" applyNumberFormat="1" applyFont="1" applyBorder="1"/>
    <xf numFmtId="2" fontId="50" fillId="0" borderId="2" xfId="0" applyNumberFormat="1" applyFont="1" applyBorder="1"/>
    <xf numFmtId="2" fontId="50" fillId="0" borderId="36" xfId="0" applyNumberFormat="1" applyFont="1" applyBorder="1"/>
    <xf numFmtId="0" fontId="14" fillId="0" borderId="39" xfId="0" applyFont="1" applyBorder="1" applyAlignment="1">
      <alignment horizontal="left" vertical="top" wrapText="1"/>
    </xf>
    <xf numFmtId="0" fontId="50" fillId="0" borderId="40" xfId="0" applyFont="1" applyBorder="1"/>
    <xf numFmtId="2" fontId="50" fillId="0" borderId="40" xfId="0" applyNumberFormat="1" applyFont="1" applyBorder="1"/>
    <xf numFmtId="2" fontId="50" fillId="0" borderId="41" xfId="0" applyNumberFormat="1" applyFont="1" applyBorder="1"/>
    <xf numFmtId="2" fontId="3" fillId="0" borderId="40" xfId="0" applyNumberFormat="1" applyFont="1" applyBorder="1" applyAlignment="1">
      <alignment vertical="top" wrapText="1"/>
    </xf>
    <xf numFmtId="164" fontId="3" fillId="0" borderId="40" xfId="0" applyNumberFormat="1" applyFont="1" applyBorder="1" applyAlignment="1">
      <alignment vertical="top" wrapText="1"/>
    </xf>
    <xf numFmtId="2" fontId="0" fillId="0" borderId="34" xfId="0" applyNumberFormat="1" applyBorder="1"/>
    <xf numFmtId="1" fontId="23" fillId="0" borderId="1" xfId="0" applyNumberFormat="1" applyFont="1" applyBorder="1" applyAlignment="1">
      <alignment horizontal="right" vertical="justify"/>
    </xf>
    <xf numFmtId="0" fontId="0" fillId="0" borderId="27" xfId="0" applyBorder="1"/>
    <xf numFmtId="0" fontId="14" fillId="0" borderId="1" xfId="0" applyFont="1" applyBorder="1" applyAlignment="1">
      <alignment horizontal="center" vertical="top" wrapText="1"/>
    </xf>
    <xf numFmtId="1" fontId="14" fillId="0" borderId="1" xfId="0" applyNumberFormat="1" applyFont="1" applyBorder="1" applyAlignment="1">
      <alignment horizontal="center" vertical="top" wrapText="1"/>
    </xf>
    <xf numFmtId="0" fontId="15" fillId="0" borderId="1" xfId="0" applyFont="1" applyBorder="1" applyAlignment="1">
      <alignment horizontal="justify" vertical="top" wrapText="1"/>
    </xf>
    <xf numFmtId="0" fontId="44" fillId="0" borderId="1" xfId="0" applyFont="1" applyBorder="1" applyAlignment="1">
      <alignment horizontal="left" textRotation="90" wrapText="1"/>
    </xf>
    <xf numFmtId="0" fontId="44" fillId="0" borderId="1" xfId="0" applyFont="1" applyBorder="1" applyAlignment="1">
      <alignment horizontal="left" wrapText="1"/>
    </xf>
    <xf numFmtId="1" fontId="14" fillId="0" borderId="1" xfId="0" applyNumberFormat="1" applyFont="1" applyBorder="1" applyAlignment="1">
      <alignment horizontal="left" vertical="top" wrapText="1"/>
    </xf>
    <xf numFmtId="0" fontId="44" fillId="0" borderId="1" xfId="0" applyFont="1" applyBorder="1" applyAlignment="1">
      <alignment horizontal="left" vertical="top" wrapText="1"/>
    </xf>
    <xf numFmtId="1" fontId="14" fillId="0" borderId="1" xfId="0" applyNumberFormat="1" applyFont="1" applyBorder="1" applyAlignment="1">
      <alignment horizontal="justify" vertical="top" wrapText="1"/>
    </xf>
    <xf numFmtId="0" fontId="14" fillId="0" borderId="1" xfId="0" applyFont="1" applyBorder="1" applyAlignment="1">
      <alignment horizontal="justify" vertical="top" wrapText="1"/>
    </xf>
    <xf numFmtId="0" fontId="42" fillId="0" borderId="31" xfId="0" applyFont="1" applyBorder="1" applyAlignment="1">
      <alignment horizontal="center" vertical="top" textRotation="90" wrapText="1"/>
    </xf>
    <xf numFmtId="0" fontId="14" fillId="0" borderId="2" xfId="0" applyFont="1" applyBorder="1" applyAlignment="1">
      <alignment horizontal="center" vertical="top" textRotation="90" wrapText="1"/>
    </xf>
    <xf numFmtId="1" fontId="14" fillId="0" borderId="2" xfId="0" applyNumberFormat="1" applyFont="1" applyBorder="1" applyAlignment="1">
      <alignment horizontal="center" vertical="top" textRotation="90" wrapText="1"/>
    </xf>
    <xf numFmtId="0" fontId="42" fillId="0" borderId="3" xfId="0" applyFont="1" applyBorder="1" applyAlignment="1">
      <alignment horizontal="center" vertical="top" wrapText="1"/>
    </xf>
    <xf numFmtId="0" fontId="42" fillId="0" borderId="3" xfId="0" applyFont="1" applyBorder="1" applyAlignment="1">
      <alignment horizontal="left" vertical="top" wrapText="1"/>
    </xf>
    <xf numFmtId="0" fontId="41" fillId="0" borderId="3" xfId="0" applyFont="1" applyBorder="1"/>
    <xf numFmtId="0" fontId="41" fillId="0" borderId="29" xfId="0" applyFont="1" applyBorder="1"/>
    <xf numFmtId="0" fontId="14" fillId="0" borderId="46" xfId="0" applyFont="1" applyBorder="1" applyAlignment="1">
      <alignment horizontal="left" vertical="top" wrapText="1"/>
    </xf>
    <xf numFmtId="0" fontId="0" fillId="0" borderId="46" xfId="0" applyBorder="1"/>
    <xf numFmtId="0" fontId="14" fillId="0" borderId="46" xfId="0" applyFont="1" applyBorder="1" applyAlignment="1">
      <alignment horizontal="justify" vertical="top" wrapText="1"/>
    </xf>
    <xf numFmtId="1" fontId="14" fillId="0" borderId="46" xfId="0" applyNumberFormat="1" applyFont="1" applyBorder="1" applyAlignment="1">
      <alignment horizontal="justify" vertical="top" wrapText="1"/>
    </xf>
    <xf numFmtId="0" fontId="44" fillId="0" borderId="46" xfId="0" applyFont="1" applyBorder="1" applyAlignment="1">
      <alignment horizontal="left" vertical="top" wrapText="1"/>
    </xf>
    <xf numFmtId="4" fontId="23" fillId="0" borderId="46" xfId="0" applyNumberFormat="1" applyFont="1" applyBorder="1" applyAlignment="1">
      <alignment vertical="justify"/>
    </xf>
    <xf numFmtId="0" fontId="43" fillId="0" borderId="56" xfId="0" applyFont="1" applyBorder="1"/>
    <xf numFmtId="0" fontId="43" fillId="0" borderId="57" xfId="0" applyFont="1" applyBorder="1"/>
    <xf numFmtId="165" fontId="14" fillId="0" borderId="57" xfId="0" applyNumberFormat="1" applyFont="1" applyBorder="1" applyAlignment="1">
      <alignment horizontal="center"/>
    </xf>
    <xf numFmtId="165" fontId="24" fillId="0" borderId="57" xfId="0" applyNumberFormat="1" applyFont="1" applyBorder="1" applyAlignment="1">
      <alignment horizontal="center"/>
    </xf>
    <xf numFmtId="0" fontId="14" fillId="0" borderId="57" xfId="0" applyFont="1" applyBorder="1" applyAlignment="1">
      <alignment horizontal="left" vertical="top" wrapText="1"/>
    </xf>
    <xf numFmtId="165" fontId="14" fillId="0" borderId="58" xfId="0" applyNumberFormat="1" applyFont="1" applyBorder="1" applyAlignment="1">
      <alignment horizontal="center"/>
    </xf>
    <xf numFmtId="0" fontId="14" fillId="0" borderId="36" xfId="0" applyFont="1" applyBorder="1" applyAlignment="1">
      <alignment horizontal="center" vertical="top" textRotation="90" wrapText="1"/>
    </xf>
    <xf numFmtId="0" fontId="14" fillId="0" borderId="4" xfId="0" applyFont="1" applyBorder="1" applyAlignment="1">
      <alignment horizontal="center" vertical="top" wrapText="1"/>
    </xf>
    <xf numFmtId="0" fontId="15" fillId="0" borderId="4" xfId="0" applyFont="1" applyBorder="1" applyAlignment="1">
      <alignment horizontal="justify" vertical="top" wrapText="1"/>
    </xf>
    <xf numFmtId="0" fontId="0" fillId="0" borderId="4" xfId="0" applyBorder="1"/>
    <xf numFmtId="0" fontId="15" fillId="0" borderId="47" xfId="0" applyFont="1" applyBorder="1" applyAlignment="1">
      <alignment horizontal="justify" vertical="top" wrapText="1"/>
    </xf>
    <xf numFmtId="0" fontId="3" fillId="0" borderId="44" xfId="0" applyFont="1" applyBorder="1" applyAlignment="1">
      <alignment horizontal="left" vertical="top" wrapText="1"/>
    </xf>
    <xf numFmtId="0" fontId="2" fillId="0" borderId="33" xfId="0" applyFont="1" applyBorder="1" applyAlignment="1">
      <alignment horizontal="justify" vertical="top" wrapText="1"/>
    </xf>
    <xf numFmtId="2" fontId="3" fillId="0" borderId="38" xfId="0" applyNumberFormat="1" applyFont="1" applyBorder="1" applyAlignment="1">
      <alignment vertical="top" wrapText="1"/>
    </xf>
    <xf numFmtId="0" fontId="4" fillId="0" borderId="59" xfId="0" applyFont="1" applyBorder="1" applyAlignment="1">
      <alignment horizontal="justify" vertical="top" wrapText="1"/>
    </xf>
    <xf numFmtId="0" fontId="4" fillId="0" borderId="41" xfId="0" applyFont="1" applyBorder="1" applyAlignment="1">
      <alignment horizontal="justify" vertical="top" wrapText="1"/>
    </xf>
    <xf numFmtId="0" fontId="17" fillId="0" borderId="34" xfId="0" applyFont="1" applyBorder="1"/>
    <xf numFmtId="1" fontId="0" fillId="0" borderId="34" xfId="0" applyNumberFormat="1" applyBorder="1"/>
    <xf numFmtId="164" fontId="0" fillId="0" borderId="34" xfId="0" applyNumberFormat="1" applyBorder="1"/>
    <xf numFmtId="2" fontId="3" fillId="0" borderId="33" xfId="0" applyNumberFormat="1" applyFont="1" applyBorder="1" applyAlignment="1">
      <alignment vertical="top" wrapText="1"/>
    </xf>
    <xf numFmtId="0" fontId="1" fillId="0" borderId="60" xfId="0" applyFont="1" applyBorder="1" applyAlignment="1">
      <alignment horizontal="center" vertical="top" wrapText="1"/>
    </xf>
    <xf numFmtId="0" fontId="1" fillId="0" borderId="48" xfId="0" applyFont="1" applyBorder="1" applyAlignment="1">
      <alignment horizontal="center" vertical="top" wrapText="1"/>
    </xf>
    <xf numFmtId="0" fontId="5" fillId="0" borderId="60" xfId="0" applyFont="1" applyBorder="1" applyAlignment="1">
      <alignment horizontal="center" vertical="top" wrapText="1"/>
    </xf>
    <xf numFmtId="1" fontId="1" fillId="0" borderId="60" xfId="0" applyNumberFormat="1" applyFont="1" applyBorder="1" applyAlignment="1">
      <alignment vertical="top" wrapText="1"/>
    </xf>
    <xf numFmtId="1" fontId="1" fillId="0" borderId="61" xfId="0" applyNumberFormat="1" applyFont="1" applyBorder="1" applyAlignment="1">
      <alignment vertical="top" wrapText="1"/>
    </xf>
    <xf numFmtId="0" fontId="1" fillId="0" borderId="61" xfId="0" applyFont="1" applyBorder="1" applyAlignment="1">
      <alignment horizontal="center" vertical="top" wrapText="1"/>
    </xf>
    <xf numFmtId="0" fontId="39" fillId="0" borderId="24" xfId="0" applyFont="1" applyBorder="1" applyAlignment="1">
      <alignment horizontal="left" vertical="top" wrapText="1"/>
    </xf>
    <xf numFmtId="0" fontId="51" fillId="0" borderId="0" xfId="0" applyFont="1"/>
    <xf numFmtId="0" fontId="55" fillId="0" borderId="1" xfId="0" applyFont="1" applyBorder="1"/>
    <xf numFmtId="0" fontId="56" fillId="0" borderId="8" xfId="0" applyFont="1" applyBorder="1" applyAlignment="1">
      <alignment horizontal="left" vertical="top" textRotation="90" wrapText="1"/>
    </xf>
    <xf numFmtId="0" fontId="56" fillId="0" borderId="60" xfId="0" applyFont="1" applyBorder="1" applyAlignment="1">
      <alignment horizontal="center" vertical="top" wrapText="1"/>
    </xf>
    <xf numFmtId="0" fontId="56" fillId="0" borderId="24" xfId="0" applyFont="1" applyBorder="1" applyAlignment="1">
      <alignment horizontal="center" vertical="top" wrapText="1"/>
    </xf>
    <xf numFmtId="0" fontId="56" fillId="0" borderId="62" xfId="0" applyFont="1" applyBorder="1" applyAlignment="1">
      <alignment horizontal="left" vertical="top" wrapText="1"/>
    </xf>
    <xf numFmtId="0" fontId="56" fillId="0" borderId="63" xfId="0" applyFont="1" applyBorder="1" applyAlignment="1">
      <alignment horizontal="left" vertical="top" wrapText="1"/>
    </xf>
    <xf numFmtId="0" fontId="56" fillId="0" borderId="24" xfId="0" applyFont="1" applyBorder="1" applyAlignment="1">
      <alignment horizontal="left" vertical="top" wrapText="1"/>
    </xf>
    <xf numFmtId="0" fontId="57" fillId="0" borderId="24" xfId="0" applyFont="1" applyBorder="1"/>
    <xf numFmtId="0" fontId="57" fillId="0" borderId="0" xfId="0" applyFont="1"/>
    <xf numFmtId="0" fontId="5" fillId="0" borderId="0" xfId="0" applyFont="1" applyAlignment="1">
      <alignment horizontal="left" vertical="top" textRotation="90" wrapText="1"/>
    </xf>
    <xf numFmtId="0" fontId="5" fillId="0" borderId="0" xfId="0" applyFont="1" applyAlignment="1">
      <alignment horizontal="center" vertical="top" wrapText="1"/>
    </xf>
    <xf numFmtId="0" fontId="5" fillId="0" borderId="34" xfId="0" applyFont="1" applyBorder="1" applyAlignment="1">
      <alignment horizontal="center" vertical="top" wrapText="1"/>
    </xf>
    <xf numFmtId="0" fontId="11" fillId="0" borderId="64" xfId="0" applyFont="1" applyBorder="1" applyAlignment="1">
      <alignment vertical="top" wrapText="1"/>
    </xf>
    <xf numFmtId="0" fontId="11" fillId="0" borderId="65" xfId="0" applyFont="1" applyBorder="1" applyAlignment="1">
      <alignment vertical="top" wrapText="1"/>
    </xf>
    <xf numFmtId="0" fontId="11" fillId="0" borderId="66" xfId="0" applyFont="1" applyBorder="1" applyAlignment="1">
      <alignment vertical="top" wrapText="1"/>
    </xf>
    <xf numFmtId="0" fontId="51" fillId="0" borderId="34" xfId="0" applyFont="1" applyBorder="1"/>
    <xf numFmtId="4" fontId="0" fillId="0" borderId="18" xfId="0" applyNumberFormat="1" applyBorder="1"/>
    <xf numFmtId="0" fontId="41" fillId="0" borderId="48" xfId="0" applyFont="1" applyBorder="1"/>
    <xf numFmtId="0" fontId="0" fillId="0" borderId="49" xfId="0" applyBorder="1"/>
    <xf numFmtId="0" fontId="41" fillId="0" borderId="24" xfId="0" applyFont="1" applyBorder="1"/>
    <xf numFmtId="0" fontId="14" fillId="0" borderId="24" xfId="0" applyFont="1" applyBorder="1" applyAlignment="1">
      <alignment horizontal="center"/>
    </xf>
    <xf numFmtId="0" fontId="14" fillId="0" borderId="34" xfId="0" applyFont="1" applyBorder="1" applyAlignment="1">
      <alignment horizontal="center"/>
    </xf>
    <xf numFmtId="0" fontId="14" fillId="0" borderId="19" xfId="0" applyFont="1" applyBorder="1" applyAlignment="1">
      <alignment horizontal="center"/>
    </xf>
    <xf numFmtId="0" fontId="14" fillId="0" borderId="67" xfId="0" applyFont="1" applyBorder="1" applyAlignment="1">
      <alignment horizontal="center" vertical="top" textRotation="90" wrapText="1"/>
    </xf>
    <xf numFmtId="0" fontId="14" fillId="0" borderId="55" xfId="0" applyFont="1" applyBorder="1" applyAlignment="1">
      <alignment horizontal="center" vertical="top" wrapText="1"/>
    </xf>
    <xf numFmtId="4" fontId="23" fillId="0" borderId="55" xfId="0" applyNumberFormat="1" applyFont="1" applyBorder="1" applyAlignment="1">
      <alignment vertical="justify"/>
    </xf>
    <xf numFmtId="4" fontId="0" fillId="0" borderId="19" xfId="0" applyNumberFormat="1" applyBorder="1"/>
    <xf numFmtId="0" fontId="14" fillId="0" borderId="24" xfId="0" applyFont="1" applyBorder="1" applyAlignment="1">
      <alignment vertical="top" wrapText="1"/>
    </xf>
    <xf numFmtId="0" fontId="14" fillId="0" borderId="34" xfId="0" applyFont="1" applyBorder="1" applyAlignment="1">
      <alignment vertical="top" wrapText="1"/>
    </xf>
    <xf numFmtId="0" fontId="14" fillId="0" borderId="19" xfId="0" applyFont="1" applyBorder="1" applyAlignment="1">
      <alignment vertical="top" wrapText="1"/>
    </xf>
    <xf numFmtId="0" fontId="4" fillId="0" borderId="49" xfId="0" applyFont="1" applyBorder="1" applyAlignment="1">
      <alignment horizontal="justify" vertical="top" wrapText="1"/>
    </xf>
    <xf numFmtId="0" fontId="3" fillId="0" borderId="24" xfId="0" applyFont="1" applyBorder="1" applyAlignment="1">
      <alignment horizontal="left" vertical="top" wrapText="1"/>
    </xf>
    <xf numFmtId="0" fontId="10" fillId="0" borderId="0" xfId="0" applyFont="1" applyAlignment="1">
      <alignment vertical="top" wrapText="1"/>
    </xf>
    <xf numFmtId="0" fontId="58" fillId="0" borderId="1" xfId="0" applyFont="1" applyBorder="1" applyAlignment="1">
      <alignment vertical="top" wrapText="1"/>
    </xf>
    <xf numFmtId="0" fontId="14" fillId="0" borderId="1" xfId="0" applyFont="1" applyBorder="1" applyAlignment="1">
      <alignment horizontal="center"/>
    </xf>
    <xf numFmtId="165" fontId="14" fillId="0" borderId="1" xfId="0" applyNumberFormat="1" applyFont="1" applyBorder="1" applyAlignment="1">
      <alignment horizontal="center"/>
    </xf>
    <xf numFmtId="0" fontId="41" fillId="0" borderId="44" xfId="0" applyFont="1" applyBorder="1"/>
    <xf numFmtId="0" fontId="0" fillId="0" borderId="33" xfId="0" applyBorder="1"/>
    <xf numFmtId="1" fontId="14" fillId="0" borderId="33" xfId="0" applyNumberFormat="1" applyFont="1" applyBorder="1" applyAlignment="1">
      <alignment horizontal="justify" vertical="top" wrapText="1"/>
    </xf>
    <xf numFmtId="4" fontId="23" fillId="0" borderId="33" xfId="0" applyNumberFormat="1" applyFont="1" applyBorder="1" applyAlignment="1">
      <alignment vertical="justify"/>
    </xf>
    <xf numFmtId="0" fontId="15" fillId="0" borderId="45" xfId="0" applyFont="1" applyBorder="1" applyAlignment="1">
      <alignment horizontal="justify" vertical="top" wrapText="1"/>
    </xf>
    <xf numFmtId="0" fontId="59" fillId="2" borderId="1" xfId="0" applyFont="1" applyFill="1" applyBorder="1" applyAlignment="1" applyProtection="1">
      <alignment vertical="top" wrapText="1"/>
      <protection locked="0"/>
    </xf>
    <xf numFmtId="165" fontId="59" fillId="2" borderId="1" xfId="0" applyNumberFormat="1" applyFont="1" applyFill="1" applyBorder="1" applyAlignment="1" applyProtection="1">
      <alignment vertical="top" wrapText="1"/>
      <protection locked="0"/>
    </xf>
    <xf numFmtId="0" fontId="0" fillId="0" borderId="68" xfId="0" applyBorder="1"/>
    <xf numFmtId="0" fontId="1" fillId="0" borderId="69" xfId="0" applyFont="1" applyBorder="1" applyAlignment="1">
      <alignment horizontal="left" vertical="top" textRotation="90" wrapText="1"/>
    </xf>
    <xf numFmtId="0" fontId="42" fillId="0" borderId="42" xfId="0" applyFont="1" applyBorder="1" applyAlignment="1">
      <alignment horizontal="center" vertical="top" textRotation="90" wrapText="1"/>
    </xf>
    <xf numFmtId="0" fontId="14" fillId="0" borderId="43" xfId="0" applyFont="1" applyBorder="1" applyAlignment="1">
      <alignment horizontal="center" vertical="top" textRotation="90" wrapText="1"/>
    </xf>
    <xf numFmtId="0" fontId="43" fillId="0" borderId="70" xfId="0" applyFont="1" applyBorder="1"/>
    <xf numFmtId="0" fontId="10" fillId="0" borderId="48" xfId="0" applyFont="1" applyBorder="1" applyAlignment="1">
      <alignment vertical="top" wrapText="1"/>
    </xf>
    <xf numFmtId="2" fontId="16" fillId="0" borderId="0" xfId="0" applyNumberFormat="1" applyFont="1" applyAlignment="1">
      <alignment vertical="top" wrapText="1"/>
    </xf>
    <xf numFmtId="2" fontId="1" fillId="0" borderId="0" xfId="0" applyNumberFormat="1" applyFont="1" applyAlignment="1">
      <alignment vertical="top" wrapText="1"/>
    </xf>
    <xf numFmtId="0" fontId="50" fillId="0" borderId="65" xfId="0" applyFont="1" applyBorder="1"/>
    <xf numFmtId="0" fontId="50" fillId="0" borderId="71" xfId="0" applyFont="1" applyBorder="1"/>
    <xf numFmtId="0" fontId="50" fillId="0" borderId="34" xfId="0" applyFont="1" applyBorder="1"/>
    <xf numFmtId="0" fontId="11" fillId="0" borderId="34" xfId="0" applyFont="1" applyBorder="1"/>
    <xf numFmtId="0" fontId="11" fillId="0" borderId="71" xfId="0" applyFont="1" applyBorder="1"/>
    <xf numFmtId="0" fontId="50" fillId="0" borderId="33" xfId="0" applyFont="1" applyBorder="1"/>
    <xf numFmtId="2" fontId="50" fillId="0" borderId="33" xfId="0" applyNumberFormat="1" applyFont="1" applyBorder="1"/>
    <xf numFmtId="0" fontId="14" fillId="0" borderId="33" xfId="0" applyFont="1" applyBorder="1" applyAlignment="1">
      <alignment horizontal="left" vertical="top" wrapText="1"/>
    </xf>
    <xf numFmtId="0" fontId="14" fillId="0" borderId="18" xfId="0" applyFont="1" applyBorder="1" applyAlignment="1">
      <alignment horizontal="left" vertical="top" wrapText="1"/>
    </xf>
    <xf numFmtId="0" fontId="50" fillId="0" borderId="39" xfId="0" applyFont="1" applyBorder="1"/>
    <xf numFmtId="0" fontId="14" fillId="0" borderId="73" xfId="0" applyFont="1" applyBorder="1" applyAlignment="1">
      <alignment horizontal="left" vertical="top" wrapText="1"/>
    </xf>
    <xf numFmtId="0" fontId="50" fillId="0" borderId="31" xfId="0" applyFont="1" applyBorder="1"/>
    <xf numFmtId="0" fontId="14" fillId="0" borderId="63" xfId="0" applyFont="1" applyBorder="1" applyAlignment="1">
      <alignment horizontal="left" vertical="top" wrapText="1"/>
    </xf>
    <xf numFmtId="0" fontId="50" fillId="0" borderId="29" xfId="0" applyFont="1" applyBorder="1"/>
    <xf numFmtId="0" fontId="14" fillId="0" borderId="62" xfId="0" applyFont="1" applyBorder="1" applyAlignment="1">
      <alignment horizontal="left" vertical="top" wrapText="1"/>
    </xf>
    <xf numFmtId="0" fontId="50" fillId="0" borderId="3" xfId="0" applyFont="1" applyBorder="1"/>
    <xf numFmtId="0" fontId="1" fillId="0" borderId="18" xfId="0" applyFont="1" applyBorder="1" applyAlignment="1">
      <alignment horizontal="left" vertical="top" wrapText="1"/>
    </xf>
    <xf numFmtId="0" fontId="5" fillId="0" borderId="39" xfId="0" applyFont="1" applyBorder="1" applyAlignment="1">
      <alignment horizontal="left" vertical="top" wrapText="1"/>
    </xf>
    <xf numFmtId="0" fontId="0" fillId="0" borderId="77" xfId="0" applyBorder="1"/>
    <xf numFmtId="0" fontId="0" fillId="0" borderId="78" xfId="0" applyBorder="1"/>
    <xf numFmtId="0" fontId="50" fillId="0" borderId="79" xfId="0" applyFont="1" applyBorder="1"/>
    <xf numFmtId="2" fontId="48" fillId="0" borderId="64" xfId="0" applyNumberFormat="1" applyFont="1" applyBorder="1" applyAlignment="1">
      <alignment vertical="top" textRotation="90" wrapText="1"/>
    </xf>
    <xf numFmtId="0" fontId="50" fillId="0" borderId="64" xfId="0" applyFont="1" applyBorder="1"/>
    <xf numFmtId="0" fontId="14" fillId="0" borderId="80" xfId="0" applyFont="1" applyBorder="1" applyAlignment="1">
      <alignment horizontal="left" vertical="top" wrapText="1"/>
    </xf>
    <xf numFmtId="0" fontId="50" fillId="0" borderId="80" xfId="0" applyFont="1" applyBorder="1"/>
    <xf numFmtId="2" fontId="50" fillId="0" borderId="80" xfId="0" applyNumberFormat="1" applyFont="1" applyBorder="1"/>
    <xf numFmtId="2" fontId="50" fillId="0" borderId="69" xfId="0" applyNumberFormat="1" applyFont="1" applyBorder="1"/>
    <xf numFmtId="0" fontId="14" fillId="0" borderId="23" xfId="0" applyFont="1" applyBorder="1" applyAlignment="1">
      <alignment horizontal="left" vertical="top" wrapText="1"/>
    </xf>
    <xf numFmtId="0" fontId="50" fillId="0" borderId="81" xfId="0" applyFont="1" applyBorder="1"/>
    <xf numFmtId="2" fontId="50" fillId="0" borderId="38" xfId="0" applyNumberFormat="1" applyFont="1" applyBorder="1"/>
    <xf numFmtId="2" fontId="50" fillId="0" borderId="82" xfId="0" applyNumberFormat="1" applyFont="1" applyBorder="1"/>
    <xf numFmtId="0" fontId="3" fillId="0" borderId="61" xfId="0" applyFont="1" applyBorder="1" applyAlignment="1">
      <alignment horizontal="left" vertical="top" wrapText="1"/>
    </xf>
    <xf numFmtId="0" fontId="5" fillId="0" borderId="68" xfId="0" applyFont="1" applyBorder="1" applyAlignment="1">
      <alignment horizontal="left" vertical="top" wrapText="1"/>
    </xf>
    <xf numFmtId="2" fontId="3" fillId="0" borderId="80" xfId="0" applyNumberFormat="1" applyFont="1" applyBorder="1" applyAlignment="1">
      <alignment vertical="top" wrapText="1"/>
    </xf>
    <xf numFmtId="164" fontId="3" fillId="0" borderId="80" xfId="0" applyNumberFormat="1" applyFont="1" applyBorder="1" applyAlignment="1">
      <alignment vertical="top" wrapText="1"/>
    </xf>
    <xf numFmtId="0" fontId="14" fillId="0" borderId="61" xfId="0" applyFont="1" applyBorder="1" applyAlignment="1">
      <alignment horizontal="left" vertical="top" wrapText="1"/>
    </xf>
    <xf numFmtId="0" fontId="50" fillId="0" borderId="68" xfId="0" applyFont="1" applyBorder="1"/>
    <xf numFmtId="0" fontId="14" fillId="0" borderId="20" xfId="0" applyFont="1" applyBorder="1" applyAlignment="1">
      <alignment horizontal="left" vertical="top" wrapText="1"/>
    </xf>
    <xf numFmtId="0" fontId="50" fillId="0" borderId="83" xfId="0" applyFont="1" applyBorder="1"/>
    <xf numFmtId="2" fontId="50" fillId="0" borderId="84" xfId="0" applyNumberFormat="1" applyFont="1" applyBorder="1"/>
    <xf numFmtId="2" fontId="50" fillId="0" borderId="85" xfId="0" applyNumberFormat="1" applyFont="1" applyBorder="1"/>
    <xf numFmtId="0" fontId="14" fillId="0" borderId="83" xfId="0" applyFont="1" applyBorder="1" applyAlignment="1">
      <alignment horizontal="left" vertical="top" wrapText="1"/>
    </xf>
    <xf numFmtId="0" fontId="50" fillId="0" borderId="84" xfId="0" applyFont="1" applyBorder="1"/>
    <xf numFmtId="0" fontId="14" fillId="0" borderId="86" xfId="0" applyFont="1" applyBorder="1" applyAlignment="1">
      <alignment horizontal="left" vertical="top" wrapText="1"/>
    </xf>
    <xf numFmtId="0" fontId="50" fillId="0" borderId="42" xfId="0" applyFont="1" applyBorder="1"/>
    <xf numFmtId="2" fontId="50" fillId="0" borderId="43" xfId="0" applyNumberFormat="1" applyFont="1" applyBorder="1"/>
    <xf numFmtId="0" fontId="0" fillId="0" borderId="31" xfId="0" applyBorder="1" applyAlignment="1">
      <alignment horizontal="center" vertical="center" wrapText="1"/>
    </xf>
    <xf numFmtId="2" fontId="0" fillId="0" borderId="2" xfId="0" applyNumberFormat="1" applyBorder="1" applyAlignment="1">
      <alignment horizontal="center" vertical="center" wrapText="1"/>
    </xf>
    <xf numFmtId="2" fontId="0" fillId="0" borderId="36" xfId="0" applyNumberFormat="1" applyBorder="1" applyAlignment="1">
      <alignment horizontal="center" vertical="center" wrapText="1"/>
    </xf>
    <xf numFmtId="2" fontId="0" fillId="0" borderId="2" xfId="0" applyNumberFormat="1" applyBorder="1"/>
    <xf numFmtId="2" fontId="0" fillId="0" borderId="40" xfId="0" applyNumberFormat="1" applyBorder="1"/>
    <xf numFmtId="2" fontId="0" fillId="0" borderId="41" xfId="0" applyNumberFormat="1" applyBorder="1"/>
    <xf numFmtId="0" fontId="14" fillId="0" borderId="0" xfId="0" applyFont="1" applyAlignment="1">
      <alignment horizontal="left" vertical="top" wrapText="1"/>
    </xf>
    <xf numFmtId="0" fontId="50" fillId="0" borderId="28" xfId="0" applyFont="1" applyBorder="1"/>
    <xf numFmtId="2" fontId="4" fillId="0" borderId="87" xfId="0" applyNumberFormat="1" applyFont="1" applyBorder="1"/>
    <xf numFmtId="2" fontId="4" fillId="0" borderId="69" xfId="0" applyNumberFormat="1" applyFont="1" applyBorder="1"/>
    <xf numFmtId="0" fontId="11" fillId="0" borderId="0" xfId="0" applyFont="1"/>
    <xf numFmtId="0" fontId="1" fillId="4" borderId="4" xfId="0" applyFont="1" applyFill="1" applyBorder="1" applyAlignment="1">
      <alignment horizontal="justify" vertical="top" wrapText="1"/>
    </xf>
    <xf numFmtId="4" fontId="0" fillId="4" borderId="0" xfId="0" applyNumberFormat="1" applyFill="1"/>
    <xf numFmtId="0" fontId="0" fillId="5" borderId="48" xfId="0" applyFill="1" applyBorder="1"/>
    <xf numFmtId="0" fontId="11" fillId="5" borderId="0" xfId="0" applyFont="1" applyFill="1" applyAlignment="1">
      <alignment vertical="top" wrapText="1"/>
    </xf>
    <xf numFmtId="0" fontId="0" fillId="5" borderId="42" xfId="0" applyFill="1" applyBorder="1"/>
    <xf numFmtId="0" fontId="3" fillId="5" borderId="35" xfId="0" applyFont="1" applyFill="1" applyBorder="1" applyAlignment="1">
      <alignment horizontal="left" vertical="top" wrapText="1"/>
    </xf>
    <xf numFmtId="0" fontId="1" fillId="5" borderId="35" xfId="0" applyFont="1" applyFill="1" applyBorder="1" applyAlignment="1">
      <alignment horizontal="left" vertical="top" wrapText="1"/>
    </xf>
    <xf numFmtId="0" fontId="11" fillId="5" borderId="35" xfId="0" applyFont="1" applyFill="1" applyBorder="1" applyAlignment="1">
      <alignment vertical="top" wrapText="1"/>
    </xf>
    <xf numFmtId="0" fontId="5" fillId="5" borderId="35" xfId="0" applyFont="1" applyFill="1" applyBorder="1" applyAlignment="1">
      <alignment horizontal="left" vertical="top" wrapText="1"/>
    </xf>
    <xf numFmtId="1" fontId="1" fillId="5" borderId="35" xfId="0" applyNumberFormat="1" applyFont="1" applyFill="1" applyBorder="1" applyAlignment="1">
      <alignment wrapText="1"/>
    </xf>
    <xf numFmtId="2" fontId="1" fillId="5" borderId="35" xfId="0" applyNumberFormat="1" applyFont="1" applyFill="1" applyBorder="1" applyAlignment="1">
      <alignment wrapText="1"/>
    </xf>
    <xf numFmtId="0" fontId="0" fillId="5" borderId="3" xfId="0" applyFill="1" applyBorder="1"/>
    <xf numFmtId="0" fontId="3" fillId="5" borderId="1" xfId="0" applyFont="1" applyFill="1" applyBorder="1" applyAlignment="1">
      <alignment horizontal="left" vertical="top" wrapText="1"/>
    </xf>
    <xf numFmtId="0" fontId="11" fillId="5" borderId="1" xfId="0" applyFont="1" applyFill="1" applyBorder="1" applyAlignment="1">
      <alignment vertical="top" wrapText="1"/>
    </xf>
    <xf numFmtId="0" fontId="5" fillId="5" borderId="1" xfId="0" applyFont="1" applyFill="1" applyBorder="1" applyAlignment="1">
      <alignment horizontal="left" vertical="top" wrapText="1"/>
    </xf>
    <xf numFmtId="0" fontId="4" fillId="5" borderId="1" xfId="0" applyFont="1" applyFill="1" applyBorder="1" applyAlignment="1">
      <alignment horizontal="left" vertical="top" wrapText="1"/>
    </xf>
    <xf numFmtId="0" fontId="4" fillId="5" borderId="1" xfId="0" applyFont="1" applyFill="1" applyBorder="1" applyAlignment="1">
      <alignment horizontal="justify" vertical="top" wrapText="1"/>
    </xf>
    <xf numFmtId="2" fontId="1" fillId="5" borderId="1" xfId="0" applyNumberFormat="1" applyFont="1" applyFill="1" applyBorder="1" applyAlignment="1">
      <alignment wrapText="1"/>
    </xf>
    <xf numFmtId="0" fontId="1" fillId="5" borderId="1" xfId="0" applyFont="1" applyFill="1" applyBorder="1" applyAlignment="1">
      <alignment horizontal="left" vertical="top" wrapText="1"/>
    </xf>
    <xf numFmtId="0" fontId="1" fillId="5" borderId="1" xfId="0" applyFont="1" applyFill="1" applyBorder="1" applyAlignment="1">
      <alignment horizontal="left" wrapText="1"/>
    </xf>
    <xf numFmtId="0" fontId="3" fillId="5" borderId="1" xfId="0" applyFont="1" applyFill="1" applyBorder="1" applyAlignment="1">
      <alignment horizontal="left" wrapText="1"/>
    </xf>
    <xf numFmtId="0" fontId="0" fillId="5" borderId="44" xfId="0" applyFill="1" applyBorder="1"/>
    <xf numFmtId="0" fontId="3" fillId="5" borderId="33" xfId="0" applyFont="1" applyFill="1" applyBorder="1" applyAlignment="1">
      <alignment horizontal="left" wrapText="1"/>
    </xf>
    <xf numFmtId="0" fontId="1" fillId="5" borderId="0" xfId="0" applyFont="1" applyFill="1" applyAlignment="1">
      <alignment horizontal="left" vertical="top" wrapText="1"/>
    </xf>
    <xf numFmtId="0" fontId="1" fillId="5" borderId="33" xfId="0" applyFont="1" applyFill="1" applyBorder="1" applyAlignment="1">
      <alignment horizontal="left" vertical="top" wrapText="1"/>
    </xf>
    <xf numFmtId="0" fontId="11" fillId="5" borderId="33" xfId="0" applyFont="1" applyFill="1" applyBorder="1" applyAlignment="1">
      <alignment vertical="top" wrapText="1"/>
    </xf>
    <xf numFmtId="0" fontId="4" fillId="5" borderId="33" xfId="0" applyFont="1" applyFill="1" applyBorder="1" applyAlignment="1">
      <alignment horizontal="justify" vertical="top" wrapText="1"/>
    </xf>
    <xf numFmtId="0" fontId="5" fillId="5" borderId="0" xfId="0" applyFont="1" applyFill="1" applyAlignment="1">
      <alignment horizontal="left" vertical="top" wrapText="1"/>
    </xf>
    <xf numFmtId="1" fontId="1" fillId="5" borderId="0" xfId="0" applyNumberFormat="1" applyFont="1" applyFill="1" applyAlignment="1">
      <alignment wrapText="1"/>
    </xf>
    <xf numFmtId="2" fontId="1" fillId="5" borderId="0" xfId="0" applyNumberFormat="1" applyFont="1" applyFill="1" applyAlignment="1">
      <alignment wrapText="1"/>
    </xf>
    <xf numFmtId="0" fontId="4" fillId="5" borderId="0" xfId="0" applyFont="1" applyFill="1" applyAlignment="1">
      <alignment horizontal="justify" vertical="top" wrapText="1"/>
    </xf>
    <xf numFmtId="0" fontId="3" fillId="5" borderId="0" xfId="0" applyFont="1" applyFill="1" applyAlignment="1">
      <alignment horizontal="left" wrapText="1"/>
    </xf>
    <xf numFmtId="0" fontId="1" fillId="0" borderId="88" xfId="0" applyFont="1" applyBorder="1" applyAlignment="1">
      <alignment horizontal="left" vertical="top" textRotation="90" wrapText="1"/>
    </xf>
    <xf numFmtId="0" fontId="5" fillId="5" borderId="89" xfId="0" applyFont="1" applyFill="1" applyBorder="1" applyAlignment="1">
      <alignment horizontal="left" vertical="top" wrapText="1"/>
    </xf>
    <xf numFmtId="0" fontId="4" fillId="5" borderId="55" xfId="0" applyFont="1" applyFill="1" applyBorder="1" applyAlignment="1">
      <alignment horizontal="justify" vertical="top" wrapText="1"/>
    </xf>
    <xf numFmtId="1" fontId="1" fillId="0" borderId="59" xfId="0" applyNumberFormat="1" applyFont="1" applyBorder="1" applyAlignment="1">
      <alignment vertical="top" textRotation="90" wrapText="1"/>
    </xf>
    <xf numFmtId="0" fontId="3" fillId="5" borderId="33" xfId="0" applyFont="1" applyFill="1" applyBorder="1" applyAlignment="1">
      <alignment horizontal="left" vertical="top" wrapText="1"/>
    </xf>
    <xf numFmtId="0" fontId="5" fillId="5" borderId="33" xfId="0" applyFont="1" applyFill="1" applyBorder="1" applyAlignment="1">
      <alignment horizontal="left" vertical="top" wrapText="1"/>
    </xf>
    <xf numFmtId="2" fontId="1" fillId="5" borderId="33" xfId="0" applyNumberFormat="1" applyFont="1" applyFill="1" applyBorder="1" applyAlignment="1">
      <alignment wrapText="1"/>
    </xf>
    <xf numFmtId="2" fontId="1" fillId="5" borderId="80" xfId="0" applyNumberFormat="1" applyFont="1" applyFill="1" applyBorder="1" applyAlignment="1">
      <alignment wrapText="1"/>
    </xf>
    <xf numFmtId="0" fontId="1" fillId="5" borderId="33" xfId="0" applyFont="1" applyFill="1" applyBorder="1" applyAlignment="1">
      <alignment horizontal="left" wrapText="1"/>
    </xf>
    <xf numFmtId="0" fontId="10" fillId="5" borderId="33" xfId="0" applyFont="1" applyFill="1" applyBorder="1" applyAlignment="1">
      <alignment wrapText="1"/>
    </xf>
    <xf numFmtId="0" fontId="0" fillId="5" borderId="68" xfId="0" applyFill="1" applyBorder="1"/>
    <xf numFmtId="0" fontId="3" fillId="5" borderId="80" xfId="0" applyFont="1" applyFill="1" applyBorder="1" applyAlignment="1">
      <alignment horizontal="left" vertical="top" wrapText="1"/>
    </xf>
    <xf numFmtId="0" fontId="1" fillId="5" borderId="80" xfId="0" applyFont="1" applyFill="1" applyBorder="1" applyAlignment="1">
      <alignment horizontal="left" vertical="top" wrapText="1"/>
    </xf>
    <xf numFmtId="0" fontId="11" fillId="5" borderId="80" xfId="0" applyFont="1" applyFill="1" applyBorder="1" applyAlignment="1">
      <alignment vertical="top" wrapText="1"/>
    </xf>
    <xf numFmtId="0" fontId="5" fillId="5" borderId="80" xfId="0" applyFont="1" applyFill="1" applyBorder="1" applyAlignment="1">
      <alignment horizontal="left" vertical="top" wrapText="1"/>
    </xf>
    <xf numFmtId="0" fontId="4" fillId="0" borderId="69" xfId="0" applyFont="1" applyBorder="1" applyAlignment="1">
      <alignment horizontal="justify" vertical="top" wrapText="1"/>
    </xf>
    <xf numFmtId="0" fontId="3" fillId="5" borderId="35" xfId="0" applyFont="1" applyFill="1" applyBorder="1" applyAlignment="1">
      <alignment horizontal="left" wrapText="1"/>
    </xf>
    <xf numFmtId="0" fontId="3" fillId="5" borderId="80" xfId="0" applyFont="1" applyFill="1" applyBorder="1" applyAlignment="1">
      <alignment horizontal="left" wrapText="1"/>
    </xf>
    <xf numFmtId="0" fontId="5" fillId="0" borderId="41" xfId="0" applyFont="1" applyBorder="1" applyAlignment="1">
      <alignment horizontal="left" vertical="top" textRotation="90" wrapText="1"/>
    </xf>
    <xf numFmtId="0" fontId="0" fillId="5" borderId="31" xfId="0" applyFill="1" applyBorder="1"/>
    <xf numFmtId="0" fontId="3" fillId="5" borderId="2" xfId="0" applyFont="1" applyFill="1" applyBorder="1" applyAlignment="1">
      <alignment horizontal="left" vertical="top" wrapText="1"/>
    </xf>
    <xf numFmtId="0" fontId="1" fillId="5" borderId="2" xfId="0" applyFont="1" applyFill="1" applyBorder="1" applyAlignment="1">
      <alignment horizontal="left" vertical="top" wrapText="1"/>
    </xf>
    <xf numFmtId="0" fontId="11" fillId="5" borderId="2" xfId="0" applyFont="1" applyFill="1" applyBorder="1" applyAlignment="1">
      <alignment vertical="top" wrapText="1"/>
    </xf>
    <xf numFmtId="0" fontId="5" fillId="5" borderId="36" xfId="0" applyFont="1" applyFill="1" applyBorder="1" applyAlignment="1">
      <alignment horizontal="left" vertical="top" wrapText="1"/>
    </xf>
    <xf numFmtId="0" fontId="0" fillId="5" borderId="29" xfId="0" applyFill="1" applyBorder="1"/>
    <xf numFmtId="0" fontId="3" fillId="5" borderId="46" xfId="0" applyFont="1" applyFill="1" applyBorder="1" applyAlignment="1">
      <alignment horizontal="left" vertical="top" wrapText="1"/>
    </xf>
    <xf numFmtId="0" fontId="1" fillId="5" borderId="46" xfId="0" applyFont="1" applyFill="1" applyBorder="1" applyAlignment="1">
      <alignment horizontal="left" vertical="top" wrapText="1"/>
    </xf>
    <xf numFmtId="0" fontId="11" fillId="5" borderId="46" xfId="0" applyFont="1" applyFill="1" applyBorder="1" applyAlignment="1">
      <alignment vertical="top" wrapText="1"/>
    </xf>
    <xf numFmtId="2" fontId="1" fillId="5" borderId="31" xfId="0" applyNumberFormat="1" applyFont="1" applyFill="1" applyBorder="1" applyAlignment="1">
      <alignment wrapText="1"/>
    </xf>
    <xf numFmtId="2" fontId="1" fillId="5" borderId="2" xfId="0" applyNumberFormat="1" applyFont="1" applyFill="1" applyBorder="1" applyAlignment="1">
      <alignment wrapText="1"/>
    </xf>
    <xf numFmtId="0" fontId="4" fillId="0" borderId="36" xfId="0" applyFont="1" applyBorder="1" applyAlignment="1">
      <alignment horizontal="justify" vertical="top" wrapText="1"/>
    </xf>
    <xf numFmtId="2" fontId="1" fillId="5" borderId="3" xfId="0" applyNumberFormat="1" applyFont="1" applyFill="1" applyBorder="1" applyAlignment="1">
      <alignment wrapText="1"/>
    </xf>
    <xf numFmtId="2" fontId="1" fillId="5" borderId="29" xfId="0" applyNumberFormat="1" applyFont="1" applyFill="1" applyBorder="1" applyAlignment="1">
      <alignment wrapText="1"/>
    </xf>
    <xf numFmtId="2" fontId="1" fillId="5" borderId="46" xfId="0" applyNumberFormat="1" applyFont="1" applyFill="1" applyBorder="1" applyAlignment="1">
      <alignment wrapText="1"/>
    </xf>
    <xf numFmtId="0" fontId="4" fillId="0" borderId="47" xfId="0" applyFont="1" applyBorder="1" applyAlignment="1">
      <alignment horizontal="justify" vertical="top" wrapText="1"/>
    </xf>
    <xf numFmtId="0" fontId="3" fillId="5" borderId="2" xfId="0" applyFont="1" applyFill="1" applyBorder="1" applyAlignment="1">
      <alignment horizontal="left" wrapText="1"/>
    </xf>
    <xf numFmtId="0" fontId="10" fillId="5" borderId="2" xfId="0" applyFont="1" applyFill="1" applyBorder="1" applyAlignment="1">
      <alignment wrapText="1"/>
    </xf>
    <xf numFmtId="0" fontId="3" fillId="5" borderId="46" xfId="0" applyFont="1" applyFill="1" applyBorder="1" applyAlignment="1">
      <alignment horizontal="left" wrapText="1"/>
    </xf>
    <xf numFmtId="0" fontId="10" fillId="5" borderId="46" xfId="0" applyFont="1" applyFill="1" applyBorder="1" applyAlignment="1">
      <alignment wrapText="1"/>
    </xf>
    <xf numFmtId="0" fontId="0" fillId="5" borderId="39" xfId="0" applyFill="1" applyBorder="1"/>
    <xf numFmtId="0" fontId="3" fillId="5" borderId="40" xfId="0" applyFont="1" applyFill="1" applyBorder="1" applyAlignment="1">
      <alignment horizontal="left" wrapText="1"/>
    </xf>
    <xf numFmtId="0" fontId="1" fillId="5" borderId="40" xfId="0" applyFont="1" applyFill="1" applyBorder="1" applyAlignment="1">
      <alignment horizontal="left" vertical="top" wrapText="1"/>
    </xf>
    <xf numFmtId="0" fontId="11" fillId="5" borderId="40" xfId="0" applyFont="1" applyFill="1" applyBorder="1" applyAlignment="1">
      <alignment vertical="top" wrapText="1"/>
    </xf>
    <xf numFmtId="0" fontId="3" fillId="5" borderId="40" xfId="0" applyFont="1" applyFill="1" applyBorder="1" applyAlignment="1">
      <alignment horizontal="left" vertical="top" wrapText="1"/>
    </xf>
    <xf numFmtId="0" fontId="5" fillId="5" borderId="67" xfId="0" applyFont="1" applyFill="1" applyBorder="1" applyAlignment="1">
      <alignment horizontal="left" vertical="top" wrapText="1"/>
    </xf>
    <xf numFmtId="0" fontId="62" fillId="0" borderId="0" xfId="0" applyFont="1"/>
    <xf numFmtId="2" fontId="63" fillId="5" borderId="35" xfId="0" applyNumberFormat="1" applyFont="1" applyFill="1" applyBorder="1" applyAlignment="1">
      <alignment wrapText="1"/>
    </xf>
    <xf numFmtId="1" fontId="64" fillId="0" borderId="34" xfId="0" applyNumberFormat="1" applyFont="1" applyBorder="1" applyAlignment="1">
      <alignment wrapText="1"/>
    </xf>
    <xf numFmtId="0" fontId="0" fillId="5" borderId="1" xfId="0" applyFill="1" applyBorder="1"/>
    <xf numFmtId="1" fontId="1" fillId="5" borderId="90" xfId="0" applyNumberFormat="1" applyFont="1" applyFill="1" applyBorder="1" applyAlignment="1">
      <alignment wrapText="1"/>
    </xf>
    <xf numFmtId="1" fontId="1" fillId="5" borderId="27" xfId="0" applyNumberFormat="1" applyFont="1" applyFill="1" applyBorder="1" applyAlignment="1">
      <alignment wrapText="1"/>
    </xf>
    <xf numFmtId="1" fontId="1" fillId="5" borderId="1" xfId="0" applyNumberFormat="1" applyFont="1" applyFill="1" applyBorder="1" applyAlignment="1">
      <alignment wrapText="1"/>
    </xf>
    <xf numFmtId="1" fontId="1" fillId="0" borderId="35" xfId="0" applyNumberFormat="1" applyFont="1" applyBorder="1" applyAlignment="1">
      <alignment wrapText="1"/>
    </xf>
    <xf numFmtId="1" fontId="1" fillId="0" borderId="90" xfId="0" applyNumberFormat="1" applyFont="1" applyBorder="1" applyAlignment="1">
      <alignment wrapText="1"/>
    </xf>
    <xf numFmtId="0" fontId="14" fillId="0" borderId="3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top" wrapText="1"/>
    </xf>
    <xf numFmtId="0" fontId="14" fillId="0" borderId="4" xfId="0" applyFont="1" applyBorder="1" applyAlignment="1">
      <alignment horizontal="center" vertical="top" wrapText="1"/>
    </xf>
    <xf numFmtId="0" fontId="58" fillId="0" borderId="55" xfId="0" applyFont="1" applyBorder="1" applyAlignment="1">
      <alignment horizontal="center" vertical="top" wrapText="1"/>
    </xf>
    <xf numFmtId="0" fontId="58" fillId="0" borderId="65" xfId="0" applyFont="1" applyBorder="1" applyAlignment="1">
      <alignment horizontal="center" vertical="top" wrapText="1"/>
    </xf>
    <xf numFmtId="0" fontId="58" fillId="0" borderId="57" xfId="0" applyFont="1" applyBorder="1" applyAlignment="1">
      <alignment horizontal="center" vertical="top" wrapText="1"/>
    </xf>
    <xf numFmtId="0" fontId="14" fillId="0" borderId="24" xfId="0" applyFont="1" applyBorder="1" applyAlignment="1">
      <alignment horizontal="center"/>
    </xf>
    <xf numFmtId="0" fontId="14" fillId="0" borderId="34" xfId="0" applyFont="1" applyBorder="1" applyAlignment="1">
      <alignment horizontal="center"/>
    </xf>
    <xf numFmtId="0" fontId="14" fillId="0" borderId="19" xfId="0" applyFont="1" applyBorder="1" applyAlignment="1">
      <alignment horizontal="center"/>
    </xf>
    <xf numFmtId="0" fontId="14" fillId="0" borderId="77" xfId="0" applyFont="1" applyBorder="1" applyAlignment="1">
      <alignment horizontal="center"/>
    </xf>
    <xf numFmtId="0" fontId="14" fillId="0" borderId="78" xfId="0" applyFont="1" applyBorder="1" applyAlignment="1">
      <alignment horizontal="center"/>
    </xf>
    <xf numFmtId="0" fontId="14" fillId="0" borderId="51" xfId="0" applyFont="1" applyBorder="1" applyAlignment="1">
      <alignment horizontal="center"/>
    </xf>
    <xf numFmtId="0" fontId="1" fillId="0" borderId="89" xfId="0" applyFont="1" applyBorder="1" applyAlignment="1">
      <alignment horizontal="center" vertical="top" wrapText="1"/>
    </xf>
    <xf numFmtId="0" fontId="1" fillId="0" borderId="71" xfId="0" applyFont="1" applyBorder="1" applyAlignment="1">
      <alignment horizontal="center" vertical="top" wrapText="1"/>
    </xf>
    <xf numFmtId="0" fontId="1" fillId="0" borderId="64" xfId="0" applyFont="1" applyBorder="1" applyAlignment="1">
      <alignment horizontal="center" vertical="top" wrapText="1"/>
    </xf>
    <xf numFmtId="0" fontId="1" fillId="0" borderId="90" xfId="0" applyFont="1" applyBorder="1" applyAlignment="1">
      <alignment horizontal="center" vertical="top" wrapText="1"/>
    </xf>
    <xf numFmtId="0" fontId="16" fillId="0" borderId="74" xfId="0" applyFont="1" applyBorder="1" applyAlignment="1">
      <alignment horizontal="center" vertical="top" wrapText="1"/>
    </xf>
    <xf numFmtId="0" fontId="16" fillId="0" borderId="75" xfId="0" applyFont="1" applyBorder="1" applyAlignment="1">
      <alignment horizontal="center" vertical="top" wrapText="1"/>
    </xf>
    <xf numFmtId="0" fontId="16" fillId="0" borderId="72" xfId="0" applyFont="1" applyBorder="1" applyAlignment="1">
      <alignment horizontal="center" vertical="top" wrapText="1"/>
    </xf>
    <xf numFmtId="0" fontId="10" fillId="0" borderId="24" xfId="0" applyFont="1" applyBorder="1" applyAlignment="1">
      <alignment horizontal="center" vertical="top" wrapText="1"/>
    </xf>
    <xf numFmtId="0" fontId="10" fillId="0" borderId="34" xfId="0" applyFont="1" applyBorder="1" applyAlignment="1">
      <alignment horizontal="center" vertical="top" wrapText="1"/>
    </xf>
    <xf numFmtId="0" fontId="10" fillId="0" borderId="19" xfId="0" applyFont="1" applyBorder="1" applyAlignment="1">
      <alignment horizontal="center" vertical="top" wrapText="1"/>
    </xf>
    <xf numFmtId="0" fontId="19" fillId="0" borderId="7" xfId="0" applyFont="1" applyBorder="1" applyAlignment="1">
      <alignment horizontal="center" vertical="top" wrapText="1"/>
    </xf>
    <xf numFmtId="0" fontId="19" fillId="0" borderId="76" xfId="0" applyFont="1" applyBorder="1" applyAlignment="1">
      <alignment horizontal="center" vertical="top" wrapText="1"/>
    </xf>
    <xf numFmtId="0" fontId="19" fillId="0" borderId="30" xfId="0" applyFont="1" applyBorder="1" applyAlignment="1">
      <alignment horizontal="center" vertical="top" wrapText="1"/>
    </xf>
    <xf numFmtId="0" fontId="10" fillId="0" borderId="24" xfId="0" applyFont="1" applyBorder="1" applyAlignment="1">
      <alignment horizontal="center" wrapText="1"/>
    </xf>
    <xf numFmtId="0" fontId="10" fillId="0" borderId="19" xfId="0" applyFont="1" applyBorder="1" applyAlignment="1">
      <alignment horizontal="center" wrapText="1"/>
    </xf>
    <xf numFmtId="0" fontId="14" fillId="0" borderId="39" xfId="0" applyFont="1" applyBorder="1" applyAlignment="1">
      <alignment horizontal="center"/>
    </xf>
    <xf numFmtId="0" fontId="14" fillId="0" borderId="40" xfId="0" applyFont="1" applyBorder="1" applyAlignment="1">
      <alignment horizontal="center"/>
    </xf>
    <xf numFmtId="0" fontId="14" fillId="0" borderId="41" xfId="0" applyFont="1" applyBorder="1" applyAlignment="1">
      <alignment horizontal="center"/>
    </xf>
    <xf numFmtId="0" fontId="14" fillId="0" borderId="35" xfId="0" applyFont="1" applyBorder="1" applyAlignment="1">
      <alignment horizontal="center"/>
    </xf>
    <xf numFmtId="0" fontId="14" fillId="0" borderId="43" xfId="0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19" xfId="0" applyBorder="1" applyAlignment="1">
      <alignment horizontal="center"/>
    </xf>
    <xf numFmtId="0" fontId="14" fillId="0" borderId="55" xfId="0" applyFont="1" applyBorder="1" applyAlignment="1">
      <alignment horizontal="center" vertical="top" wrapText="1"/>
    </xf>
    <xf numFmtId="0" fontId="14" fillId="0" borderId="65" xfId="0" applyFont="1" applyBorder="1" applyAlignment="1">
      <alignment horizontal="center" vertical="top" wrapText="1"/>
    </xf>
    <xf numFmtId="0" fontId="14" fillId="0" borderId="27" xfId="0" applyFont="1" applyBorder="1" applyAlignment="1">
      <alignment horizontal="center" vertical="top" wrapText="1"/>
    </xf>
    <xf numFmtId="0" fontId="48" fillId="0" borderId="23" xfId="0" applyFont="1" applyBorder="1" applyAlignment="1">
      <alignment horizontal="right" vertical="top" textRotation="90" wrapText="1"/>
    </xf>
    <xf numFmtId="0" fontId="48" fillId="0" borderId="20" xfId="0" applyFont="1" applyBorder="1" applyAlignment="1">
      <alignment horizontal="right" vertical="top" textRotation="90" wrapText="1"/>
    </xf>
    <xf numFmtId="0" fontId="48" fillId="0" borderId="61" xfId="0" applyFont="1" applyBorder="1" applyAlignment="1">
      <alignment horizontal="right" vertical="top" textRotation="90" wrapText="1"/>
    </xf>
    <xf numFmtId="0" fontId="52" fillId="0" borderId="23" xfId="0" applyFont="1" applyBorder="1"/>
    <xf numFmtId="0" fontId="52" fillId="0" borderId="20" xfId="0" applyFont="1" applyBorder="1"/>
    <xf numFmtId="0" fontId="50" fillId="0" borderId="23" xfId="0" applyFont="1" applyBorder="1" applyAlignment="1">
      <alignment vertical="top" wrapText="1"/>
    </xf>
    <xf numFmtId="0" fontId="50" fillId="0" borderId="20" xfId="0" applyFont="1" applyBorder="1" applyAlignment="1">
      <alignment vertical="top" wrapText="1"/>
    </xf>
    <xf numFmtId="0" fontId="49" fillId="0" borderId="23" xfId="0" applyFont="1" applyBorder="1" applyAlignment="1">
      <alignment horizontal="right" vertical="top" textRotation="90" wrapText="1"/>
    </xf>
    <xf numFmtId="0" fontId="49" fillId="0" borderId="20" xfId="0" applyFont="1" applyBorder="1" applyAlignment="1">
      <alignment horizontal="right" vertical="top" textRotation="90" wrapText="1"/>
    </xf>
    <xf numFmtId="0" fontId="14" fillId="0" borderId="31" xfId="0" applyFont="1" applyBorder="1" applyAlignment="1">
      <alignment horizontal="center" vertical="top" wrapText="1"/>
    </xf>
    <xf numFmtId="0" fontId="14" fillId="0" borderId="2" xfId="0" applyFont="1" applyBorder="1" applyAlignment="1">
      <alignment horizontal="center" vertical="top" wrapText="1"/>
    </xf>
    <xf numFmtId="0" fontId="14" fillId="0" borderId="67" xfId="0" applyFont="1" applyBorder="1" applyAlignment="1">
      <alignment horizontal="center" vertical="top" wrapText="1"/>
    </xf>
    <xf numFmtId="0" fontId="14" fillId="0" borderId="36" xfId="0" applyFont="1" applyBorder="1" applyAlignment="1">
      <alignment horizontal="center" vertical="top" wrapText="1"/>
    </xf>
    <xf numFmtId="0" fontId="11" fillId="5" borderId="67" xfId="0" applyFont="1" applyFill="1" applyBorder="1" applyAlignment="1">
      <alignment vertical="top" wrapText="1"/>
    </xf>
    <xf numFmtId="2" fontId="63" fillId="5" borderId="71" xfId="0" applyNumberFormat="1" applyFont="1" applyFill="1" applyBorder="1" applyAlignment="1">
      <alignment wrapText="1"/>
    </xf>
    <xf numFmtId="0" fontId="0" fillId="5" borderId="33" xfId="0" applyFill="1" applyBorder="1"/>
    <xf numFmtId="0" fontId="5" fillId="5" borderId="91" xfId="0" applyFont="1" applyFill="1" applyBorder="1" applyAlignment="1">
      <alignment horizontal="left" vertical="top" wrapText="1"/>
    </xf>
    <xf numFmtId="1" fontId="1" fillId="5" borderId="33" xfId="0" applyNumberFormat="1" applyFont="1" applyFill="1" applyBorder="1" applyAlignment="1">
      <alignment wrapText="1"/>
    </xf>
    <xf numFmtId="2" fontId="1" fillId="5" borderId="38" xfId="0" applyNumberFormat="1" applyFont="1" applyFill="1" applyBorder="1" applyAlignment="1">
      <alignment wrapText="1"/>
    </xf>
    <xf numFmtId="0" fontId="6" fillId="0" borderId="50" xfId="0" applyFont="1" applyBorder="1" applyAlignment="1">
      <alignment horizontal="left" vertical="top" wrapText="1"/>
    </xf>
    <xf numFmtId="0" fontId="1" fillId="0" borderId="20" xfId="0" applyFont="1" applyBorder="1" applyAlignment="1">
      <alignment horizontal="left" vertical="top" wrapText="1"/>
    </xf>
    <xf numFmtId="0" fontId="17" fillId="0" borderId="21" xfId="0" applyFont="1" applyBorder="1" applyAlignment="1">
      <alignment horizontal="left" vertical="top" wrapText="1"/>
    </xf>
    <xf numFmtId="1" fontId="5" fillId="0" borderId="50" xfId="0" applyNumberFormat="1" applyFont="1" applyBorder="1" applyAlignment="1">
      <alignment wrapText="1"/>
    </xf>
    <xf numFmtId="2" fontId="4" fillId="0" borderId="20" xfId="0" applyNumberFormat="1" applyFont="1" applyBorder="1" applyAlignment="1">
      <alignment horizontal="justify" vertical="top" wrapText="1"/>
    </xf>
    <xf numFmtId="2" fontId="0" fillId="0" borderId="0" xfId="0" applyNumberFormat="1" applyAlignment="1">
      <alignment horizontal="left" vertical="top" wrapText="1"/>
    </xf>
    <xf numFmtId="0" fontId="0" fillId="0" borderId="0" xfId="0" applyAlignment="1">
      <alignment horizontal="left" vertical="top" wrapText="1"/>
    </xf>
    <xf numFmtId="2" fontId="1" fillId="0" borderId="39" xfId="0" applyNumberFormat="1" applyFont="1" applyBorder="1" applyAlignment="1">
      <alignment horizontal="left" vertical="top" wrapText="1"/>
    </xf>
    <xf numFmtId="0" fontId="61" fillId="0" borderId="18" xfId="0" applyFont="1" applyBorder="1" applyAlignment="1">
      <alignment horizontal="left" vertical="top" wrapText="1"/>
    </xf>
    <xf numFmtId="2" fontId="1" fillId="5" borderId="2" xfId="0" applyNumberFormat="1" applyFont="1" applyFill="1" applyBorder="1" applyAlignment="1">
      <alignment horizontal="left" vertical="top" wrapText="1"/>
    </xf>
    <xf numFmtId="2" fontId="4" fillId="0" borderId="24" xfId="0" applyNumberFormat="1" applyFont="1" applyBorder="1" applyAlignment="1">
      <alignment horizontal="left" vertical="top" wrapText="1"/>
    </xf>
    <xf numFmtId="0" fontId="4" fillId="0" borderId="34" xfId="0" applyFont="1" applyBorder="1" applyAlignment="1">
      <alignment horizontal="left" vertical="top" wrapText="1"/>
    </xf>
  </cellXfs>
  <cellStyles count="21">
    <cellStyle name="Euro" xfId="1" xr:uid="{00000000-0005-0000-0000-000000000000}"/>
    <cellStyle name="Milliers 2" xfId="2" xr:uid="{00000000-0005-0000-0000-000001000000}"/>
    <cellStyle name="Normal" xfId="0" builtinId="0"/>
    <cellStyle name="Normal 2" xfId="3" xr:uid="{00000000-0005-0000-0000-000003000000}"/>
    <cellStyle name="Normal 2 2" xfId="4" xr:uid="{00000000-0005-0000-0000-000004000000}"/>
    <cellStyle name="Normal 2 2 2" xfId="5" xr:uid="{00000000-0005-0000-0000-000005000000}"/>
    <cellStyle name="Normal 2 2 3" xfId="6" xr:uid="{00000000-0005-0000-0000-000006000000}"/>
    <cellStyle name="Normal 2 2 4" xfId="7" xr:uid="{00000000-0005-0000-0000-000007000000}"/>
    <cellStyle name="Normal 2 2 5" xfId="8" xr:uid="{00000000-0005-0000-0000-000008000000}"/>
    <cellStyle name="Normal 2 3" xfId="9" xr:uid="{00000000-0005-0000-0000-000009000000}"/>
    <cellStyle name="Normal 2 4" xfId="10" xr:uid="{00000000-0005-0000-0000-00000A000000}"/>
    <cellStyle name="Normal 2 5" xfId="11" xr:uid="{00000000-0005-0000-0000-00000B000000}"/>
    <cellStyle name="Normal 2 6" xfId="12" xr:uid="{00000000-0005-0000-0000-00000C000000}"/>
    <cellStyle name="Normal 3" xfId="13" xr:uid="{00000000-0005-0000-0000-00000D000000}"/>
    <cellStyle name="Normal 4" xfId="14" xr:uid="{00000000-0005-0000-0000-00000E000000}"/>
    <cellStyle name="Normal 5" xfId="15" xr:uid="{00000000-0005-0000-0000-00000F000000}"/>
    <cellStyle name="Normal 6" xfId="16" xr:uid="{00000000-0005-0000-0000-000010000000}"/>
    <cellStyle name="Normal 7" xfId="17" xr:uid="{00000000-0005-0000-0000-000011000000}"/>
    <cellStyle name="Normal_ABONT. PRIX 96 S" xfId="18" xr:uid="{00000000-0005-0000-0000-000012000000}"/>
    <cellStyle name="Обычный 2" xfId="19" xr:uid="{00000000-0005-0000-0000-000013000000}"/>
    <cellStyle name="Финансовый 2" xfId="20" xr:uid="{00000000-0005-0000-0000-00001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ерая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achizitii.md/ro/public/tender/21005878/lot/11085278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B1:W99"/>
  <sheetViews>
    <sheetView topLeftCell="A76" workbookViewId="0">
      <pane ySplit="1536" topLeftCell="A76" activePane="bottomLeft"/>
      <selection activeCell="F67" sqref="E1:F65536"/>
      <selection pane="bottomLeft" activeCell="R2" sqref="R2"/>
    </sheetView>
  </sheetViews>
  <sheetFormatPr defaultRowHeight="14.4"/>
  <cols>
    <col min="1" max="1" width="1.44140625" customWidth="1"/>
    <col min="2" max="2" width="6.5546875" style="107" bestFit="1" customWidth="1"/>
    <col min="3" max="3" width="17.44140625" bestFit="1" customWidth="1"/>
    <col min="4" max="6" width="3.33203125" bestFit="1" customWidth="1"/>
    <col min="7" max="7" width="5.44140625" bestFit="1" customWidth="1"/>
    <col min="8" max="8" width="7.88671875" style="2" bestFit="1" customWidth="1"/>
    <col min="9" max="9" width="18.109375" bestFit="1" customWidth="1"/>
    <col min="10" max="10" width="19" bestFit="1" customWidth="1"/>
    <col min="13" max="14" width="12.6640625" bestFit="1" customWidth="1"/>
    <col min="15" max="15" width="4.44140625" customWidth="1"/>
    <col min="16" max="16" width="9.88671875" customWidth="1"/>
  </cols>
  <sheetData>
    <row r="1" spans="2:17" ht="93.75" customHeight="1">
      <c r="B1" s="291" t="s">
        <v>222</v>
      </c>
      <c r="C1" s="292" t="s">
        <v>90</v>
      </c>
      <c r="D1" s="292" t="s">
        <v>350</v>
      </c>
      <c r="E1" s="292" t="s">
        <v>92</v>
      </c>
      <c r="F1" s="292" t="s">
        <v>93</v>
      </c>
      <c r="G1" s="292" t="s">
        <v>94</v>
      </c>
      <c r="H1" s="293" t="s">
        <v>95</v>
      </c>
      <c r="I1" s="292" t="s">
        <v>96</v>
      </c>
      <c r="J1" s="292" t="s">
        <v>97</v>
      </c>
      <c r="K1" s="292" t="s">
        <v>98</v>
      </c>
      <c r="L1" s="292" t="s">
        <v>99</v>
      </c>
      <c r="M1" s="292" t="s">
        <v>211</v>
      </c>
      <c r="N1" s="292" t="s">
        <v>212</v>
      </c>
      <c r="O1" s="310" t="s">
        <v>100</v>
      </c>
      <c r="P1" s="304"/>
      <c r="Q1" s="108"/>
    </row>
    <row r="2" spans="2:17" ht="24" customHeight="1">
      <c r="B2" s="377"/>
      <c r="C2" s="529" t="s">
        <v>822</v>
      </c>
      <c r="D2" s="530"/>
      <c r="E2" s="530"/>
      <c r="F2" s="530"/>
      <c r="G2" s="530"/>
      <c r="H2" s="530"/>
      <c r="I2" s="530"/>
      <c r="J2" s="530"/>
      <c r="K2" s="530"/>
      <c r="L2" s="530"/>
      <c r="M2" s="530"/>
      <c r="N2" s="530"/>
      <c r="O2" s="531"/>
      <c r="P2" s="379"/>
      <c r="Q2" s="108"/>
    </row>
    <row r="3" spans="2:17" ht="27" customHeight="1">
      <c r="B3" s="294">
        <v>1</v>
      </c>
      <c r="C3" s="282">
        <v>2</v>
      </c>
      <c r="D3" s="282">
        <v>3</v>
      </c>
      <c r="E3" s="282">
        <v>4</v>
      </c>
      <c r="F3" s="282">
        <v>5</v>
      </c>
      <c r="G3" s="282">
        <v>6</v>
      </c>
      <c r="H3" s="283">
        <v>7</v>
      </c>
      <c r="I3" s="282">
        <v>8</v>
      </c>
      <c r="J3" s="282">
        <v>9</v>
      </c>
      <c r="K3" s="282">
        <v>10</v>
      </c>
      <c r="L3" s="282">
        <v>11</v>
      </c>
      <c r="M3" s="282">
        <v>12</v>
      </c>
      <c r="N3" s="282">
        <v>13</v>
      </c>
      <c r="O3" s="311">
        <v>14</v>
      </c>
      <c r="P3" s="305"/>
      <c r="Q3" s="108"/>
    </row>
    <row r="4" spans="2:17" ht="30" hidden="1" customHeight="1">
      <c r="B4" s="526" t="s">
        <v>249</v>
      </c>
      <c r="C4" s="527"/>
      <c r="D4" s="527"/>
      <c r="E4" s="527"/>
      <c r="F4" s="527"/>
      <c r="G4" s="527"/>
      <c r="H4" s="527"/>
      <c r="I4" s="527"/>
      <c r="J4" s="527"/>
      <c r="K4" s="527"/>
      <c r="L4" s="527"/>
      <c r="M4" s="527"/>
      <c r="N4" s="527"/>
      <c r="O4" s="528"/>
      <c r="P4" s="305"/>
      <c r="Q4" s="108"/>
    </row>
    <row r="5" spans="2:17" ht="51" hidden="1">
      <c r="B5" s="295">
        <v>33696500</v>
      </c>
      <c r="C5" s="120" t="s">
        <v>250</v>
      </c>
      <c r="D5" s="284"/>
      <c r="E5" s="285" t="s">
        <v>749</v>
      </c>
      <c r="F5" s="285" t="s">
        <v>750</v>
      </c>
      <c r="H5" s="287"/>
      <c r="I5" s="288" t="s">
        <v>779</v>
      </c>
      <c r="J5" s="288" t="s">
        <v>780</v>
      </c>
      <c r="K5" s="121">
        <f>P5*1.2*28/Q5</f>
        <v>21.883399999999998</v>
      </c>
      <c r="L5" s="121">
        <f t="shared" ref="L5:L37" si="0">K5*1.08</f>
        <v>23.634072</v>
      </c>
      <c r="M5" s="121">
        <f t="shared" ref="M5:M37" si="1">ROUND(K5,2)*H5</f>
        <v>0</v>
      </c>
      <c r="N5" s="121">
        <f>ROUND(L5,2)*H5</f>
        <v>0</v>
      </c>
      <c r="O5" s="312"/>
      <c r="P5" s="306">
        <v>390.77499999999998</v>
      </c>
      <c r="Q5" s="108">
        <v>600</v>
      </c>
    </row>
    <row r="6" spans="2:17" ht="40.799999999999997">
      <c r="B6" s="295">
        <v>33696500</v>
      </c>
      <c r="C6" s="365" t="s">
        <v>804</v>
      </c>
      <c r="E6" s="366"/>
      <c r="G6" s="286" t="s">
        <v>251</v>
      </c>
      <c r="H6" s="287">
        <v>10000</v>
      </c>
      <c r="I6" s="288" t="s">
        <v>779</v>
      </c>
      <c r="J6" s="288" t="s">
        <v>780</v>
      </c>
      <c r="K6" s="121">
        <f>P6*1.2*28/Q6</f>
        <v>30.949379999999998</v>
      </c>
      <c r="L6" s="121">
        <f t="shared" si="0"/>
        <v>33.4253304</v>
      </c>
      <c r="M6" s="121">
        <f>ROUND(K6,2)*H6</f>
        <v>309500</v>
      </c>
      <c r="N6" s="121">
        <f>ROUND(L6,2)*H6</f>
        <v>334300</v>
      </c>
      <c r="O6" s="312"/>
      <c r="P6" s="367">
        <v>184.2225</v>
      </c>
      <c r="Q6" s="108">
        <v>200</v>
      </c>
    </row>
    <row r="7" spans="2:17" ht="40.799999999999997" hidden="1">
      <c r="B7" s="295">
        <v>33696500</v>
      </c>
      <c r="C7" s="120" t="s">
        <v>252</v>
      </c>
      <c r="D7" s="284"/>
      <c r="E7" s="284"/>
      <c r="F7" s="284"/>
      <c r="G7" s="288" t="s">
        <v>251</v>
      </c>
      <c r="H7" s="289"/>
      <c r="I7" s="288" t="s">
        <v>779</v>
      </c>
      <c r="J7" s="288" t="s">
        <v>780</v>
      </c>
      <c r="K7" s="121">
        <f>P7*1.5*21/Q7</f>
        <v>24.066157499999999</v>
      </c>
      <c r="L7" s="121">
        <f t="shared" si="0"/>
        <v>25.991450100000002</v>
      </c>
      <c r="M7" s="121">
        <f t="shared" si="1"/>
        <v>0</v>
      </c>
      <c r="N7" s="121">
        <f>ROUND(L7,2)*H7</f>
        <v>0</v>
      </c>
      <c r="O7" s="312"/>
      <c r="P7" s="306">
        <v>152.80099999999999</v>
      </c>
      <c r="Q7" s="108">
        <v>200</v>
      </c>
    </row>
    <row r="8" spans="2:17" ht="40.799999999999997" hidden="1">
      <c r="B8" s="295">
        <v>33696500</v>
      </c>
      <c r="C8" s="120" t="s">
        <v>253</v>
      </c>
      <c r="D8" s="284"/>
      <c r="E8" s="284"/>
      <c r="F8" s="284"/>
      <c r="G8" s="288" t="s">
        <v>251</v>
      </c>
      <c r="H8" s="289"/>
      <c r="I8" s="288" t="s">
        <v>779</v>
      </c>
      <c r="J8" s="288" t="s">
        <v>780</v>
      </c>
      <c r="K8" s="121">
        <f t="shared" ref="K8:K71" si="2">P8*1.5*21/Q8</f>
        <v>28.728661500000001</v>
      </c>
      <c r="L8" s="121">
        <f t="shared" si="0"/>
        <v>31.026954420000003</v>
      </c>
      <c r="M8" s="121">
        <f t="shared" si="1"/>
        <v>0</v>
      </c>
      <c r="N8" s="121">
        <f t="shared" ref="N8:N70" si="3">ROUND(L8,2)*H8</f>
        <v>0</v>
      </c>
      <c r="O8" s="312"/>
      <c r="P8" s="306">
        <v>182.4042</v>
      </c>
      <c r="Q8" s="108">
        <v>200</v>
      </c>
    </row>
    <row r="9" spans="2:17" ht="40.799999999999997" hidden="1">
      <c r="B9" s="295">
        <v>33696500</v>
      </c>
      <c r="C9" s="120" t="s">
        <v>254</v>
      </c>
      <c r="D9" s="284"/>
      <c r="E9" s="284"/>
      <c r="F9" s="284"/>
      <c r="G9" s="288" t="s">
        <v>251</v>
      </c>
      <c r="H9" s="287"/>
      <c r="I9" s="288" t="s">
        <v>779</v>
      </c>
      <c r="J9" s="288" t="s">
        <v>780</v>
      </c>
      <c r="K9" s="121">
        <f t="shared" si="2"/>
        <v>29.01504375</v>
      </c>
      <c r="L9" s="121">
        <f t="shared" si="0"/>
        <v>31.336247250000003</v>
      </c>
      <c r="M9" s="121">
        <f t="shared" si="1"/>
        <v>0</v>
      </c>
      <c r="N9" s="121">
        <f t="shared" si="3"/>
        <v>0</v>
      </c>
      <c r="O9" s="312"/>
      <c r="P9" s="306">
        <v>184.2225</v>
      </c>
      <c r="Q9" s="108">
        <v>200</v>
      </c>
    </row>
    <row r="10" spans="2:17" ht="40.799999999999997" hidden="1">
      <c r="B10" s="295">
        <v>33696500</v>
      </c>
      <c r="C10" s="120" t="s">
        <v>255</v>
      </c>
      <c r="D10" s="284"/>
      <c r="E10" s="284"/>
      <c r="F10" s="284"/>
      <c r="G10" s="288" t="s">
        <v>251</v>
      </c>
      <c r="H10" s="289"/>
      <c r="I10" s="288" t="s">
        <v>779</v>
      </c>
      <c r="J10" s="288" t="s">
        <v>780</v>
      </c>
      <c r="K10" s="121">
        <f t="shared" si="2"/>
        <v>26.862152625</v>
      </c>
      <c r="L10" s="121">
        <f t="shared" si="0"/>
        <v>29.011124835</v>
      </c>
      <c r="M10" s="121">
        <f t="shared" si="1"/>
        <v>0</v>
      </c>
      <c r="N10" s="121">
        <f t="shared" si="3"/>
        <v>0</v>
      </c>
      <c r="O10" s="312"/>
      <c r="P10" s="306">
        <v>170.55334999999999</v>
      </c>
      <c r="Q10" s="108">
        <v>200</v>
      </c>
    </row>
    <row r="11" spans="2:17" ht="40.799999999999997" hidden="1">
      <c r="B11" s="295">
        <v>33696500</v>
      </c>
      <c r="C11" s="120" t="s">
        <v>256</v>
      </c>
      <c r="D11" s="284"/>
      <c r="E11" s="284"/>
      <c r="F11" s="284"/>
      <c r="G11" s="288" t="s">
        <v>251</v>
      </c>
      <c r="H11" s="289"/>
      <c r="I11" s="288" t="s">
        <v>779</v>
      </c>
      <c r="J11" s="288" t="s">
        <v>780</v>
      </c>
      <c r="K11" s="121">
        <f t="shared" si="2"/>
        <v>26.347166999999995</v>
      </c>
      <c r="L11" s="121">
        <f t="shared" si="0"/>
        <v>28.454940359999998</v>
      </c>
      <c r="M11" s="121">
        <f t="shared" si="1"/>
        <v>0</v>
      </c>
      <c r="N11" s="121">
        <f t="shared" si="3"/>
        <v>0</v>
      </c>
      <c r="O11" s="312"/>
      <c r="P11" s="306">
        <v>167.28359999999998</v>
      </c>
      <c r="Q11" s="108">
        <v>200</v>
      </c>
    </row>
    <row r="12" spans="2:17" ht="40.799999999999997" hidden="1">
      <c r="B12" s="295">
        <v>33696500</v>
      </c>
      <c r="C12" s="120" t="s">
        <v>257</v>
      </c>
      <c r="D12" s="284"/>
      <c r="E12" s="284"/>
      <c r="F12" s="284"/>
      <c r="G12" s="288" t="s">
        <v>251</v>
      </c>
      <c r="H12" s="289"/>
      <c r="I12" s="288" t="s">
        <v>779</v>
      </c>
      <c r="J12" s="288" t="s">
        <v>780</v>
      </c>
      <c r="K12" s="121">
        <f t="shared" si="2"/>
        <v>27.934829999999998</v>
      </c>
      <c r="L12" s="121">
        <f t="shared" si="0"/>
        <v>30.169616399999999</v>
      </c>
      <c r="M12" s="121">
        <f t="shared" si="1"/>
        <v>0</v>
      </c>
      <c r="N12" s="121">
        <f t="shared" si="3"/>
        <v>0</v>
      </c>
      <c r="O12" s="312"/>
      <c r="P12" s="306">
        <v>177.364</v>
      </c>
      <c r="Q12" s="108">
        <v>200</v>
      </c>
    </row>
    <row r="13" spans="2:17" ht="40.799999999999997" hidden="1">
      <c r="B13" s="295">
        <v>33696500</v>
      </c>
      <c r="C13" s="120" t="s">
        <v>258</v>
      </c>
      <c r="D13" s="284"/>
      <c r="E13" s="284"/>
      <c r="F13" s="284"/>
      <c r="G13" s="288" t="s">
        <v>251</v>
      </c>
      <c r="H13" s="289"/>
      <c r="I13" s="288" t="s">
        <v>779</v>
      </c>
      <c r="J13" s="288" t="s">
        <v>780</v>
      </c>
      <c r="K13" s="121">
        <f t="shared" si="2"/>
        <v>23.835041999999998</v>
      </c>
      <c r="L13" s="121">
        <f t="shared" si="0"/>
        <v>25.741845359999999</v>
      </c>
      <c r="M13" s="121">
        <f t="shared" si="1"/>
        <v>0</v>
      </c>
      <c r="N13" s="121">
        <f t="shared" si="3"/>
        <v>0</v>
      </c>
      <c r="O13" s="312"/>
      <c r="P13" s="306">
        <v>151.33359999999999</v>
      </c>
      <c r="Q13" s="108">
        <v>200</v>
      </c>
    </row>
    <row r="14" spans="2:17" ht="40.799999999999997" hidden="1">
      <c r="B14" s="295">
        <v>33696500</v>
      </c>
      <c r="C14" s="120" t="s">
        <v>259</v>
      </c>
      <c r="D14" s="284"/>
      <c r="E14" s="284"/>
      <c r="F14" s="284"/>
      <c r="G14" s="288" t="s">
        <v>251</v>
      </c>
      <c r="H14" s="289"/>
      <c r="I14" s="288" t="s">
        <v>779</v>
      </c>
      <c r="J14" s="288" t="s">
        <v>780</v>
      </c>
      <c r="K14" s="121">
        <f t="shared" si="2"/>
        <v>22.357912499999998</v>
      </c>
      <c r="L14" s="121">
        <f t="shared" si="0"/>
        <v>24.146545499999998</v>
      </c>
      <c r="M14" s="121">
        <f t="shared" si="1"/>
        <v>0</v>
      </c>
      <c r="N14" s="121">
        <f t="shared" si="3"/>
        <v>0</v>
      </c>
      <c r="O14" s="312"/>
      <c r="P14" s="306">
        <v>141.95499999999998</v>
      </c>
      <c r="Q14" s="108">
        <v>200</v>
      </c>
    </row>
    <row r="15" spans="2:17" ht="40.799999999999997">
      <c r="B15" s="295">
        <v>33696500</v>
      </c>
      <c r="C15" s="120" t="s">
        <v>260</v>
      </c>
      <c r="D15" s="284"/>
      <c r="E15" s="284"/>
      <c r="F15" s="284"/>
      <c r="G15" s="288" t="s">
        <v>251</v>
      </c>
      <c r="H15" s="289">
        <v>3000</v>
      </c>
      <c r="I15" s="288" t="s">
        <v>779</v>
      </c>
      <c r="J15" s="288" t="s">
        <v>780</v>
      </c>
      <c r="K15" s="121">
        <f t="shared" si="2"/>
        <v>28.701028124999997</v>
      </c>
      <c r="L15" s="121">
        <f t="shared" si="0"/>
        <v>30.997110374999998</v>
      </c>
      <c r="M15" s="121">
        <f t="shared" si="1"/>
        <v>86100</v>
      </c>
      <c r="N15" s="121">
        <f t="shared" si="3"/>
        <v>93000</v>
      </c>
      <c r="O15" s="312"/>
      <c r="P15" s="306">
        <v>182.22874999999999</v>
      </c>
      <c r="Q15" s="108">
        <v>200</v>
      </c>
    </row>
    <row r="16" spans="2:17" ht="40.799999999999997" hidden="1">
      <c r="B16" s="295">
        <v>33696500</v>
      </c>
      <c r="C16" s="120" t="s">
        <v>261</v>
      </c>
      <c r="D16" s="284"/>
      <c r="E16" s="284"/>
      <c r="F16" s="284"/>
      <c r="G16" s="288" t="s">
        <v>251</v>
      </c>
      <c r="H16" s="289"/>
      <c r="I16" s="288" t="s">
        <v>779</v>
      </c>
      <c r="J16" s="288" t="s">
        <v>780</v>
      </c>
      <c r="K16" s="121">
        <f t="shared" si="2"/>
        <v>35.923387499999997</v>
      </c>
      <c r="L16" s="121">
        <f t="shared" si="0"/>
        <v>38.797258499999998</v>
      </c>
      <c r="M16" s="121">
        <f t="shared" si="1"/>
        <v>0</v>
      </c>
      <c r="N16" s="121">
        <f t="shared" si="3"/>
        <v>0</v>
      </c>
      <c r="O16" s="312"/>
      <c r="P16" s="306">
        <v>228.08500000000001</v>
      </c>
      <c r="Q16" s="108">
        <v>200</v>
      </c>
    </row>
    <row r="17" spans="2:17" ht="40.799999999999997" hidden="1">
      <c r="B17" s="295">
        <v>33696500</v>
      </c>
      <c r="C17" s="120" t="s">
        <v>262</v>
      </c>
      <c r="D17" s="284"/>
      <c r="E17" s="284"/>
      <c r="F17" s="284"/>
      <c r="G17" s="288" t="s">
        <v>251</v>
      </c>
      <c r="H17" s="289"/>
      <c r="I17" s="288" t="s">
        <v>779</v>
      </c>
      <c r="J17" s="288" t="s">
        <v>780</v>
      </c>
      <c r="K17" s="121">
        <f t="shared" si="2"/>
        <v>24.16161825</v>
      </c>
      <c r="L17" s="121">
        <f t="shared" si="0"/>
        <v>26.094547710000001</v>
      </c>
      <c r="M17" s="121">
        <f t="shared" si="1"/>
        <v>0</v>
      </c>
      <c r="N17" s="121">
        <f t="shared" si="3"/>
        <v>0</v>
      </c>
      <c r="O17" s="312"/>
      <c r="P17" s="306">
        <v>153.40710000000001</v>
      </c>
      <c r="Q17" s="108">
        <v>200</v>
      </c>
    </row>
    <row r="18" spans="2:17" ht="40.799999999999997" hidden="1">
      <c r="B18" s="295">
        <v>33696500</v>
      </c>
      <c r="C18" s="120" t="s">
        <v>263</v>
      </c>
      <c r="D18" s="284"/>
      <c r="E18" s="284"/>
      <c r="F18" s="284"/>
      <c r="G18" s="288" t="s">
        <v>251</v>
      </c>
      <c r="H18" s="289"/>
      <c r="I18" s="288" t="s">
        <v>779</v>
      </c>
      <c r="J18" s="288" t="s">
        <v>780</v>
      </c>
      <c r="K18" s="121">
        <f t="shared" si="2"/>
        <v>36.842825250000004</v>
      </c>
      <c r="L18" s="121">
        <f t="shared" si="0"/>
        <v>39.790251270000006</v>
      </c>
      <c r="M18" s="121">
        <f t="shared" si="1"/>
        <v>0</v>
      </c>
      <c r="N18" s="121">
        <f t="shared" si="3"/>
        <v>0</v>
      </c>
      <c r="O18" s="312"/>
      <c r="P18" s="306">
        <v>233.92269999999999</v>
      </c>
      <c r="Q18" s="108">
        <v>200</v>
      </c>
    </row>
    <row r="19" spans="2:17" ht="40.799999999999997" hidden="1">
      <c r="B19" s="295">
        <v>33696500</v>
      </c>
      <c r="C19" s="120" t="s">
        <v>264</v>
      </c>
      <c r="D19" s="284"/>
      <c r="E19" s="284"/>
      <c r="F19" s="284"/>
      <c r="G19" s="288" t="s">
        <v>251</v>
      </c>
      <c r="H19" s="289"/>
      <c r="I19" s="288" t="s">
        <v>779</v>
      </c>
      <c r="J19" s="288" t="s">
        <v>780</v>
      </c>
      <c r="K19" s="121">
        <f t="shared" si="2"/>
        <v>30.019893750000001</v>
      </c>
      <c r="L19" s="121">
        <f t="shared" si="0"/>
        <v>32.421485250000003</v>
      </c>
      <c r="M19" s="121">
        <f t="shared" si="1"/>
        <v>0</v>
      </c>
      <c r="N19" s="121">
        <f t="shared" si="3"/>
        <v>0</v>
      </c>
      <c r="O19" s="312"/>
      <c r="P19" s="306">
        <v>190.60249999999999</v>
      </c>
      <c r="Q19" s="108">
        <v>200</v>
      </c>
    </row>
    <row r="20" spans="2:17" ht="40.799999999999997" hidden="1">
      <c r="B20" s="295">
        <v>33696500</v>
      </c>
      <c r="C20" s="120" t="s">
        <v>265</v>
      </c>
      <c r="D20" s="284"/>
      <c r="E20" s="284"/>
      <c r="F20" s="284"/>
      <c r="G20" s="288" t="s">
        <v>251</v>
      </c>
      <c r="H20" s="289"/>
      <c r="I20" s="288" t="s">
        <v>779</v>
      </c>
      <c r="J20" s="288" t="s">
        <v>780</v>
      </c>
      <c r="K20" s="121">
        <f t="shared" si="2"/>
        <v>21.925827000000005</v>
      </c>
      <c r="L20" s="121">
        <f t="shared" si="0"/>
        <v>23.679893160000006</v>
      </c>
      <c r="M20" s="121">
        <f t="shared" si="1"/>
        <v>0</v>
      </c>
      <c r="N20" s="121">
        <f t="shared" si="3"/>
        <v>0</v>
      </c>
      <c r="O20" s="312"/>
      <c r="P20" s="306">
        <v>139.2116</v>
      </c>
      <c r="Q20" s="108">
        <v>200</v>
      </c>
    </row>
    <row r="21" spans="2:17" ht="40.799999999999997" hidden="1">
      <c r="B21" s="295">
        <v>33696500</v>
      </c>
      <c r="C21" s="120" t="s">
        <v>266</v>
      </c>
      <c r="D21" s="284"/>
      <c r="E21" s="284"/>
      <c r="F21" s="284"/>
      <c r="G21" s="288" t="s">
        <v>251</v>
      </c>
      <c r="H21" s="289"/>
      <c r="I21" s="288" t="s">
        <v>779</v>
      </c>
      <c r="J21" s="288" t="s">
        <v>780</v>
      </c>
      <c r="K21" s="121">
        <f t="shared" si="2"/>
        <v>35.232553124999995</v>
      </c>
      <c r="L21" s="121">
        <f t="shared" si="0"/>
        <v>38.051157374999995</v>
      </c>
      <c r="M21" s="121">
        <f t="shared" si="1"/>
        <v>0</v>
      </c>
      <c r="N21" s="121">
        <f t="shared" si="3"/>
        <v>0</v>
      </c>
      <c r="O21" s="312"/>
      <c r="P21" s="306">
        <v>223.69874999999999</v>
      </c>
      <c r="Q21" s="108">
        <v>200</v>
      </c>
    </row>
    <row r="22" spans="2:17" ht="40.799999999999997" hidden="1">
      <c r="B22" s="295">
        <v>33696500</v>
      </c>
      <c r="C22" s="120" t="s">
        <v>267</v>
      </c>
      <c r="D22" s="284"/>
      <c r="E22" s="284"/>
      <c r="F22" s="284"/>
      <c r="G22" s="288" t="s">
        <v>251</v>
      </c>
      <c r="H22" s="289"/>
      <c r="I22" s="288" t="s">
        <v>779</v>
      </c>
      <c r="J22" s="288" t="s">
        <v>780</v>
      </c>
      <c r="K22" s="121">
        <f t="shared" si="2"/>
        <v>72.537609374999988</v>
      </c>
      <c r="L22" s="121">
        <f t="shared" si="0"/>
        <v>78.340618124999992</v>
      </c>
      <c r="M22" s="121">
        <f t="shared" si="1"/>
        <v>0</v>
      </c>
      <c r="N22" s="121">
        <f t="shared" si="3"/>
        <v>0</v>
      </c>
      <c r="O22" s="312"/>
      <c r="P22" s="306">
        <v>460.55624999999998</v>
      </c>
      <c r="Q22" s="108">
        <v>200</v>
      </c>
    </row>
    <row r="23" spans="2:17" ht="40.799999999999997" hidden="1">
      <c r="B23" s="295">
        <v>33696500</v>
      </c>
      <c r="C23" s="120" t="s">
        <v>268</v>
      </c>
      <c r="D23" s="284"/>
      <c r="E23" s="284"/>
      <c r="F23" s="284"/>
      <c r="G23" s="288" t="s">
        <v>251</v>
      </c>
      <c r="H23" s="289"/>
      <c r="I23" s="288" t="s">
        <v>779</v>
      </c>
      <c r="J23" s="288" t="s">
        <v>780</v>
      </c>
      <c r="K23" s="121">
        <f t="shared" si="2"/>
        <v>20.285409374999997</v>
      </c>
      <c r="L23" s="121">
        <f t="shared" si="0"/>
        <v>21.908242124999997</v>
      </c>
      <c r="M23" s="121">
        <f t="shared" si="1"/>
        <v>0</v>
      </c>
      <c r="N23" s="121">
        <f t="shared" si="3"/>
        <v>0</v>
      </c>
      <c r="O23" s="312"/>
      <c r="P23" s="306">
        <v>128.79624999999999</v>
      </c>
      <c r="Q23" s="108">
        <v>200</v>
      </c>
    </row>
    <row r="24" spans="2:17" ht="40.799999999999997" hidden="1">
      <c r="B24" s="295">
        <v>33696500</v>
      </c>
      <c r="C24" s="120" t="s">
        <v>269</v>
      </c>
      <c r="D24" s="284"/>
      <c r="E24" s="284"/>
      <c r="F24" s="284"/>
      <c r="G24" s="288" t="s">
        <v>251</v>
      </c>
      <c r="H24" s="289"/>
      <c r="I24" s="288" t="s">
        <v>779</v>
      </c>
      <c r="J24" s="288" t="s">
        <v>780</v>
      </c>
      <c r="K24" s="121">
        <f t="shared" si="2"/>
        <v>33.913687499999995</v>
      </c>
      <c r="L24" s="121">
        <f t="shared" si="0"/>
        <v>36.626782499999997</v>
      </c>
      <c r="M24" s="121">
        <f t="shared" si="1"/>
        <v>0</v>
      </c>
      <c r="N24" s="121">
        <f t="shared" si="3"/>
        <v>0</v>
      </c>
      <c r="O24" s="312"/>
      <c r="P24" s="306">
        <v>215.32499999999999</v>
      </c>
      <c r="Q24" s="108">
        <v>200</v>
      </c>
    </row>
    <row r="25" spans="2:17" ht="40.799999999999997" hidden="1">
      <c r="B25" s="295">
        <v>33696500</v>
      </c>
      <c r="C25" s="120" t="s">
        <v>270</v>
      </c>
      <c r="D25" s="284"/>
      <c r="E25" s="284"/>
      <c r="F25" s="284"/>
      <c r="G25" s="288" t="s">
        <v>251</v>
      </c>
      <c r="H25" s="289"/>
      <c r="I25" s="288" t="s">
        <v>779</v>
      </c>
      <c r="J25" s="288" t="s">
        <v>780</v>
      </c>
      <c r="K25" s="121">
        <f t="shared" si="2"/>
        <v>48.986437499999994</v>
      </c>
      <c r="L25" s="121">
        <f t="shared" si="0"/>
        <v>52.905352499999999</v>
      </c>
      <c r="M25" s="121">
        <f t="shared" si="1"/>
        <v>0</v>
      </c>
      <c r="N25" s="121">
        <f t="shared" si="3"/>
        <v>0</v>
      </c>
      <c r="O25" s="312"/>
      <c r="P25" s="306">
        <v>311.02499999999998</v>
      </c>
      <c r="Q25" s="108">
        <v>200</v>
      </c>
    </row>
    <row r="26" spans="2:17" ht="40.799999999999997" hidden="1">
      <c r="B26" s="295">
        <v>33696500</v>
      </c>
      <c r="C26" s="120" t="s">
        <v>703</v>
      </c>
      <c r="D26" s="284"/>
      <c r="E26" s="284"/>
      <c r="F26" s="284"/>
      <c r="G26" s="288" t="s">
        <v>251</v>
      </c>
      <c r="H26" s="289"/>
      <c r="I26" s="288" t="s">
        <v>779</v>
      </c>
      <c r="J26" s="288" t="s">
        <v>780</v>
      </c>
      <c r="K26" s="121">
        <f t="shared" si="2"/>
        <v>26.862152625</v>
      </c>
      <c r="L26" s="121">
        <f t="shared" si="0"/>
        <v>29.011124835</v>
      </c>
      <c r="M26" s="121">
        <f t="shared" si="1"/>
        <v>0</v>
      </c>
      <c r="N26" s="121">
        <f t="shared" si="3"/>
        <v>0</v>
      </c>
      <c r="O26" s="312"/>
      <c r="P26" s="306">
        <v>170.55334999999999</v>
      </c>
      <c r="Q26" s="108">
        <v>200</v>
      </c>
    </row>
    <row r="27" spans="2:17" ht="40.799999999999997" hidden="1">
      <c r="B27" s="295">
        <v>33696500</v>
      </c>
      <c r="C27" s="120" t="s">
        <v>271</v>
      </c>
      <c r="D27" s="284"/>
      <c r="E27" s="284"/>
      <c r="F27" s="284"/>
      <c r="G27" s="288" t="s">
        <v>251</v>
      </c>
      <c r="H27" s="289"/>
      <c r="I27" s="288" t="s">
        <v>779</v>
      </c>
      <c r="J27" s="288" t="s">
        <v>780</v>
      </c>
      <c r="K27" s="121">
        <f t="shared" si="2"/>
        <v>56.522812500000001</v>
      </c>
      <c r="L27" s="121">
        <f t="shared" si="0"/>
        <v>61.044637500000007</v>
      </c>
      <c r="M27" s="121">
        <f t="shared" si="1"/>
        <v>0</v>
      </c>
      <c r="N27" s="121">
        <f t="shared" si="3"/>
        <v>0</v>
      </c>
      <c r="O27" s="312"/>
      <c r="P27" s="306">
        <v>358.875</v>
      </c>
      <c r="Q27" s="108">
        <v>200</v>
      </c>
    </row>
    <row r="28" spans="2:17" ht="40.799999999999997" hidden="1">
      <c r="B28" s="295">
        <v>33696500</v>
      </c>
      <c r="C28" s="120" t="s">
        <v>272</v>
      </c>
      <c r="D28" s="284"/>
      <c r="E28" s="284"/>
      <c r="F28" s="284"/>
      <c r="G28" s="288" t="s">
        <v>251</v>
      </c>
      <c r="H28" s="289"/>
      <c r="I28" s="288" t="s">
        <v>779</v>
      </c>
      <c r="J28" s="288" t="s">
        <v>780</v>
      </c>
      <c r="K28" s="121">
        <f t="shared" si="2"/>
        <v>78.629512500000004</v>
      </c>
      <c r="L28" s="121">
        <f t="shared" si="0"/>
        <v>84.919873500000008</v>
      </c>
      <c r="M28" s="121">
        <f t="shared" si="1"/>
        <v>0</v>
      </c>
      <c r="N28" s="121">
        <f t="shared" si="3"/>
        <v>0</v>
      </c>
      <c r="O28" s="312"/>
      <c r="P28" s="306">
        <v>499.23500000000001</v>
      </c>
      <c r="Q28" s="108">
        <v>200</v>
      </c>
    </row>
    <row r="29" spans="2:17" ht="40.799999999999997" hidden="1">
      <c r="B29" s="295">
        <v>33696500</v>
      </c>
      <c r="C29" s="120" t="s">
        <v>273</v>
      </c>
      <c r="D29" s="284"/>
      <c r="E29" s="284"/>
      <c r="F29" s="284"/>
      <c r="G29" s="288" t="s">
        <v>251</v>
      </c>
      <c r="H29" s="289"/>
      <c r="I29" s="288" t="s">
        <v>779</v>
      </c>
      <c r="J29" s="288" t="s">
        <v>780</v>
      </c>
      <c r="K29" s="121">
        <f t="shared" si="2"/>
        <v>60.718061249999991</v>
      </c>
      <c r="L29" s="121">
        <f t="shared" si="0"/>
        <v>65.575506149999995</v>
      </c>
      <c r="M29" s="121">
        <f t="shared" si="1"/>
        <v>0</v>
      </c>
      <c r="N29" s="121">
        <f t="shared" si="3"/>
        <v>0</v>
      </c>
      <c r="O29" s="312"/>
      <c r="P29" s="306">
        <v>385.51149999999996</v>
      </c>
      <c r="Q29" s="108">
        <v>200</v>
      </c>
    </row>
    <row r="30" spans="2:17" ht="40.799999999999997" hidden="1">
      <c r="B30" s="295">
        <v>33696500</v>
      </c>
      <c r="C30" s="120" t="s">
        <v>274</v>
      </c>
      <c r="D30" s="284"/>
      <c r="E30" s="284"/>
      <c r="F30" s="284"/>
      <c r="G30" s="288" t="s">
        <v>251</v>
      </c>
      <c r="H30" s="289"/>
      <c r="I30" s="288" t="s">
        <v>779</v>
      </c>
      <c r="J30" s="288" t="s">
        <v>780</v>
      </c>
      <c r="K30" s="121">
        <f t="shared" si="2"/>
        <v>34.29050625</v>
      </c>
      <c r="L30" s="121">
        <f t="shared" si="0"/>
        <v>37.033746750000006</v>
      </c>
      <c r="M30" s="121">
        <f t="shared" si="1"/>
        <v>0</v>
      </c>
      <c r="N30" s="121">
        <f t="shared" si="3"/>
        <v>0</v>
      </c>
      <c r="O30" s="312"/>
      <c r="P30" s="306">
        <v>217.7175</v>
      </c>
      <c r="Q30" s="108">
        <v>200</v>
      </c>
    </row>
    <row r="31" spans="2:17" ht="40.799999999999997" hidden="1">
      <c r="B31" s="295">
        <v>33696500</v>
      </c>
      <c r="C31" s="120" t="s">
        <v>275</v>
      </c>
      <c r="D31" s="284"/>
      <c r="E31" s="284"/>
      <c r="F31" s="284"/>
      <c r="G31" s="288" t="s">
        <v>251</v>
      </c>
      <c r="H31" s="289"/>
      <c r="I31" s="288" t="s">
        <v>779</v>
      </c>
      <c r="J31" s="288" t="s">
        <v>780</v>
      </c>
      <c r="K31" s="121">
        <f t="shared" si="2"/>
        <v>18.823352624999998</v>
      </c>
      <c r="L31" s="121">
        <f t="shared" si="0"/>
        <v>20.329220835000001</v>
      </c>
      <c r="M31" s="121">
        <f t="shared" si="1"/>
        <v>0</v>
      </c>
      <c r="N31" s="121">
        <f t="shared" si="3"/>
        <v>0</v>
      </c>
      <c r="O31" s="312"/>
      <c r="P31" s="306">
        <v>119.51335</v>
      </c>
      <c r="Q31" s="108">
        <v>200</v>
      </c>
    </row>
    <row r="32" spans="2:17" ht="40.799999999999997" hidden="1">
      <c r="B32" s="295">
        <v>33696500</v>
      </c>
      <c r="C32" s="120" t="s">
        <v>276</v>
      </c>
      <c r="D32" s="284"/>
      <c r="E32" s="284"/>
      <c r="F32" s="284"/>
      <c r="G32" s="288" t="s">
        <v>251</v>
      </c>
      <c r="H32" s="289"/>
      <c r="I32" s="288" t="s">
        <v>779</v>
      </c>
      <c r="J32" s="288" t="s">
        <v>780</v>
      </c>
      <c r="K32" s="121">
        <f t="shared" si="2"/>
        <v>24.350027625000003</v>
      </c>
      <c r="L32" s="121">
        <f t="shared" si="0"/>
        <v>26.298029835000005</v>
      </c>
      <c r="M32" s="121">
        <f t="shared" si="1"/>
        <v>0</v>
      </c>
      <c r="N32" s="121">
        <f t="shared" si="3"/>
        <v>0</v>
      </c>
      <c r="O32" s="312"/>
      <c r="P32" s="306">
        <v>154.60335000000001</v>
      </c>
      <c r="Q32" s="108">
        <v>200</v>
      </c>
    </row>
    <row r="33" spans="2:17" ht="40.799999999999997" hidden="1">
      <c r="B33" s="295">
        <v>33696500</v>
      </c>
      <c r="C33" s="120" t="s">
        <v>277</v>
      </c>
      <c r="D33" s="284"/>
      <c r="E33" s="284"/>
      <c r="F33" s="284"/>
      <c r="G33" s="288" t="s">
        <v>251</v>
      </c>
      <c r="H33" s="289"/>
      <c r="I33" s="288" t="s">
        <v>779</v>
      </c>
      <c r="J33" s="288" t="s">
        <v>780</v>
      </c>
      <c r="K33" s="121">
        <f t="shared" si="2"/>
        <v>35.923387499999997</v>
      </c>
      <c r="L33" s="121">
        <f t="shared" si="0"/>
        <v>38.797258499999998</v>
      </c>
      <c r="M33" s="121">
        <f t="shared" si="1"/>
        <v>0</v>
      </c>
      <c r="N33" s="121">
        <f t="shared" si="3"/>
        <v>0</v>
      </c>
      <c r="O33" s="312"/>
      <c r="P33" s="306">
        <v>228.08500000000001</v>
      </c>
      <c r="Q33" s="108">
        <v>200</v>
      </c>
    </row>
    <row r="34" spans="2:17" ht="40.799999999999997" hidden="1">
      <c r="B34" s="295">
        <v>33696500</v>
      </c>
      <c r="C34" s="120" t="s">
        <v>278</v>
      </c>
      <c r="D34" s="284"/>
      <c r="E34" s="284"/>
      <c r="F34" s="284"/>
      <c r="G34" s="288" t="s">
        <v>251</v>
      </c>
      <c r="H34" s="289"/>
      <c r="I34" s="288" t="s">
        <v>779</v>
      </c>
      <c r="J34" s="288" t="s">
        <v>780</v>
      </c>
      <c r="K34" s="121">
        <f t="shared" si="2"/>
        <v>39.518238375000003</v>
      </c>
      <c r="L34" s="121">
        <f t="shared" si="0"/>
        <v>42.679697445000009</v>
      </c>
      <c r="M34" s="121">
        <f t="shared" si="1"/>
        <v>0</v>
      </c>
      <c r="N34" s="121">
        <f t="shared" si="3"/>
        <v>0</v>
      </c>
      <c r="O34" s="312"/>
      <c r="P34" s="306">
        <v>250.90944999999999</v>
      </c>
      <c r="Q34" s="108">
        <v>200</v>
      </c>
    </row>
    <row r="35" spans="2:17" ht="40.799999999999997" hidden="1">
      <c r="B35" s="295">
        <v>33696500</v>
      </c>
      <c r="C35" s="120" t="s">
        <v>279</v>
      </c>
      <c r="D35" s="284"/>
      <c r="E35" s="284"/>
      <c r="F35" s="284"/>
      <c r="G35" s="288" t="s">
        <v>251</v>
      </c>
      <c r="H35" s="289"/>
      <c r="I35" s="288" t="s">
        <v>779</v>
      </c>
      <c r="J35" s="288" t="s">
        <v>780</v>
      </c>
      <c r="K35" s="121">
        <f t="shared" si="2"/>
        <v>23.299959375000004</v>
      </c>
      <c r="L35" s="121">
        <f t="shared" si="0"/>
        <v>25.163956125000006</v>
      </c>
      <c r="M35" s="121">
        <f t="shared" si="1"/>
        <v>0</v>
      </c>
      <c r="N35" s="121">
        <f t="shared" si="3"/>
        <v>0</v>
      </c>
      <c r="O35" s="312"/>
      <c r="P35" s="306">
        <v>147.93625</v>
      </c>
      <c r="Q35" s="108">
        <v>200</v>
      </c>
    </row>
    <row r="36" spans="2:17" ht="40.799999999999997" hidden="1">
      <c r="B36" s="295">
        <v>33696500</v>
      </c>
      <c r="C36" s="120" t="s">
        <v>280</v>
      </c>
      <c r="D36" s="284"/>
      <c r="E36" s="284"/>
      <c r="F36" s="284"/>
      <c r="G36" s="288" t="s">
        <v>251</v>
      </c>
      <c r="H36" s="289"/>
      <c r="I36" s="288" t="s">
        <v>779</v>
      </c>
      <c r="J36" s="288" t="s">
        <v>780</v>
      </c>
      <c r="K36" s="121">
        <f t="shared" si="2"/>
        <v>12.108442500000001</v>
      </c>
      <c r="L36" s="121">
        <f t="shared" si="0"/>
        <v>13.077117900000001</v>
      </c>
      <c r="M36" s="121">
        <f t="shared" si="1"/>
        <v>0</v>
      </c>
      <c r="N36" s="121">
        <f t="shared" si="3"/>
        <v>0</v>
      </c>
      <c r="O36" s="312"/>
      <c r="P36" s="306">
        <v>76.879000000000005</v>
      </c>
      <c r="Q36" s="108">
        <v>200</v>
      </c>
    </row>
    <row r="37" spans="2:17" ht="40.799999999999997" hidden="1">
      <c r="B37" s="295">
        <v>33696500</v>
      </c>
      <c r="C37" s="120" t="s">
        <v>281</v>
      </c>
      <c r="D37" s="284"/>
      <c r="E37" s="284"/>
      <c r="F37" s="284"/>
      <c r="G37" s="288" t="s">
        <v>251</v>
      </c>
      <c r="H37" s="289"/>
      <c r="I37" s="288" t="s">
        <v>779</v>
      </c>
      <c r="J37" s="288" t="s">
        <v>780</v>
      </c>
      <c r="K37" s="121">
        <f t="shared" si="2"/>
        <v>16.228327499999999</v>
      </c>
      <c r="L37" s="121">
        <f t="shared" si="0"/>
        <v>17.526593699999999</v>
      </c>
      <c r="M37" s="121">
        <f t="shared" si="1"/>
        <v>0</v>
      </c>
      <c r="N37" s="121">
        <f t="shared" si="3"/>
        <v>0</v>
      </c>
      <c r="O37" s="312"/>
      <c r="P37" s="306">
        <v>103.03699999999999</v>
      </c>
      <c r="Q37" s="108">
        <v>200</v>
      </c>
    </row>
    <row r="38" spans="2:17" ht="40.799999999999997" hidden="1">
      <c r="B38" s="295">
        <v>33696500</v>
      </c>
      <c r="C38" s="120" t="s">
        <v>282</v>
      </c>
      <c r="D38" s="284"/>
      <c r="E38" s="284"/>
      <c r="F38" s="284"/>
      <c r="G38" s="288" t="s">
        <v>251</v>
      </c>
      <c r="H38" s="289"/>
      <c r="I38" s="288" t="s">
        <v>779</v>
      </c>
      <c r="J38" s="288" t="s">
        <v>780</v>
      </c>
      <c r="K38" s="121">
        <f t="shared" si="2"/>
        <v>26.862152625</v>
      </c>
      <c r="L38" s="121">
        <f t="shared" ref="L38:L69" si="4">K38*1.08</f>
        <v>29.011124835</v>
      </c>
      <c r="M38" s="121">
        <f t="shared" ref="M38:M69" si="5">ROUND(K38,2)*H38</f>
        <v>0</v>
      </c>
      <c r="N38" s="121">
        <f t="shared" si="3"/>
        <v>0</v>
      </c>
      <c r="O38" s="312"/>
      <c r="P38" s="306">
        <v>170.55334999999999</v>
      </c>
      <c r="Q38" s="108">
        <v>200</v>
      </c>
    </row>
    <row r="39" spans="2:17" ht="40.799999999999997" hidden="1">
      <c r="B39" s="295">
        <v>33696500</v>
      </c>
      <c r="C39" s="120" t="s">
        <v>283</v>
      </c>
      <c r="D39" s="284"/>
      <c r="E39" s="284"/>
      <c r="F39" s="284"/>
      <c r="G39" s="288" t="s">
        <v>251</v>
      </c>
      <c r="H39" s="289"/>
      <c r="I39" s="288" t="s">
        <v>779</v>
      </c>
      <c r="J39" s="288" t="s">
        <v>780</v>
      </c>
      <c r="K39" s="121">
        <f t="shared" si="2"/>
        <v>35.848023749999996</v>
      </c>
      <c r="L39" s="121">
        <f t="shared" si="4"/>
        <v>38.715865649999998</v>
      </c>
      <c r="M39" s="121">
        <f t="shared" si="5"/>
        <v>0</v>
      </c>
      <c r="N39" s="121">
        <f t="shared" si="3"/>
        <v>0</v>
      </c>
      <c r="O39" s="312"/>
      <c r="P39" s="306">
        <v>227.60649999999998</v>
      </c>
      <c r="Q39" s="108">
        <v>200</v>
      </c>
    </row>
    <row r="40" spans="2:17" ht="40.799999999999997" hidden="1">
      <c r="B40" s="295">
        <v>33696500</v>
      </c>
      <c r="C40" s="120" t="s">
        <v>284</v>
      </c>
      <c r="D40" s="284"/>
      <c r="E40" s="284"/>
      <c r="F40" s="284"/>
      <c r="G40" s="288" t="s">
        <v>251</v>
      </c>
      <c r="H40" s="289"/>
      <c r="I40" s="288" t="s">
        <v>779</v>
      </c>
      <c r="J40" s="288" t="s">
        <v>780</v>
      </c>
      <c r="K40" s="121">
        <f t="shared" si="2"/>
        <v>36.842825250000004</v>
      </c>
      <c r="L40" s="121">
        <f t="shared" si="4"/>
        <v>39.790251270000006</v>
      </c>
      <c r="M40" s="121">
        <f t="shared" si="5"/>
        <v>0</v>
      </c>
      <c r="N40" s="121">
        <f t="shared" si="3"/>
        <v>0</v>
      </c>
      <c r="O40" s="312"/>
      <c r="P40" s="306">
        <v>233.92269999999999</v>
      </c>
      <c r="Q40" s="108">
        <v>200</v>
      </c>
    </row>
    <row r="41" spans="2:17" ht="40.799999999999997" hidden="1">
      <c r="B41" s="295">
        <v>33696500</v>
      </c>
      <c r="C41" s="120" t="s">
        <v>285</v>
      </c>
      <c r="D41" s="284"/>
      <c r="E41" s="284"/>
      <c r="F41" s="284"/>
      <c r="G41" s="288" t="s">
        <v>251</v>
      </c>
      <c r="H41" s="289"/>
      <c r="I41" s="288" t="s">
        <v>779</v>
      </c>
      <c r="J41" s="288" t="s">
        <v>780</v>
      </c>
      <c r="K41" s="121">
        <f t="shared" si="2"/>
        <v>27.382162499999996</v>
      </c>
      <c r="L41" s="121">
        <f t="shared" si="4"/>
        <v>29.572735499999997</v>
      </c>
      <c r="M41" s="121">
        <f t="shared" si="5"/>
        <v>0</v>
      </c>
      <c r="N41" s="121">
        <f t="shared" si="3"/>
        <v>0</v>
      </c>
      <c r="O41" s="312"/>
      <c r="P41" s="306">
        <v>173.85499999999999</v>
      </c>
      <c r="Q41" s="108">
        <v>200</v>
      </c>
    </row>
    <row r="42" spans="2:17" ht="40.799999999999997" hidden="1">
      <c r="B42" s="295">
        <v>33696500</v>
      </c>
      <c r="C42" s="120" t="s">
        <v>286</v>
      </c>
      <c r="D42" s="284"/>
      <c r="E42" s="284"/>
      <c r="F42" s="284"/>
      <c r="G42" s="288" t="s">
        <v>251</v>
      </c>
      <c r="H42" s="289"/>
      <c r="I42" s="288" t="s">
        <v>779</v>
      </c>
      <c r="J42" s="288" t="s">
        <v>780</v>
      </c>
      <c r="K42" s="121">
        <f t="shared" si="2"/>
        <v>26.347166999999995</v>
      </c>
      <c r="L42" s="121">
        <f t="shared" si="4"/>
        <v>28.454940359999998</v>
      </c>
      <c r="M42" s="121">
        <f t="shared" si="5"/>
        <v>0</v>
      </c>
      <c r="N42" s="121">
        <f t="shared" si="3"/>
        <v>0</v>
      </c>
      <c r="O42" s="312"/>
      <c r="P42" s="306">
        <v>167.28359999999998</v>
      </c>
      <c r="Q42" s="108">
        <v>200</v>
      </c>
    </row>
    <row r="43" spans="2:17" ht="40.799999999999997" hidden="1">
      <c r="B43" s="295">
        <v>33696500</v>
      </c>
      <c r="C43" s="120" t="s">
        <v>287</v>
      </c>
      <c r="D43" s="284"/>
      <c r="E43" s="284"/>
      <c r="F43" s="284"/>
      <c r="G43" s="288" t="s">
        <v>251</v>
      </c>
      <c r="H43" s="289"/>
      <c r="I43" s="288" t="s">
        <v>779</v>
      </c>
      <c r="J43" s="288" t="s">
        <v>780</v>
      </c>
      <c r="K43" s="121">
        <f t="shared" si="2"/>
        <v>20.725031250000001</v>
      </c>
      <c r="L43" s="121">
        <f t="shared" si="4"/>
        <v>22.383033750000003</v>
      </c>
      <c r="M43" s="121">
        <f t="shared" si="5"/>
        <v>0</v>
      </c>
      <c r="N43" s="121">
        <f t="shared" si="3"/>
        <v>0</v>
      </c>
      <c r="O43" s="312"/>
      <c r="P43" s="306">
        <v>131.58750000000001</v>
      </c>
      <c r="Q43" s="108">
        <v>200</v>
      </c>
    </row>
    <row r="44" spans="2:17" ht="40.799999999999997" hidden="1">
      <c r="B44" s="295">
        <v>33696500</v>
      </c>
      <c r="C44" s="120" t="s">
        <v>288</v>
      </c>
      <c r="D44" s="284"/>
      <c r="E44" s="284"/>
      <c r="F44" s="284"/>
      <c r="G44" s="288" t="s">
        <v>251</v>
      </c>
      <c r="H44" s="289"/>
      <c r="I44" s="288" t="s">
        <v>779</v>
      </c>
      <c r="J44" s="288" t="s">
        <v>780</v>
      </c>
      <c r="K44" s="121">
        <f t="shared" si="2"/>
        <v>31.401562500000001</v>
      </c>
      <c r="L44" s="121">
        <f t="shared" si="4"/>
        <v>33.913687500000002</v>
      </c>
      <c r="M44" s="121">
        <f t="shared" si="5"/>
        <v>0</v>
      </c>
      <c r="N44" s="121">
        <f t="shared" si="3"/>
        <v>0</v>
      </c>
      <c r="O44" s="312"/>
      <c r="P44" s="306">
        <v>199.375</v>
      </c>
      <c r="Q44" s="108">
        <v>200</v>
      </c>
    </row>
    <row r="45" spans="2:17" ht="40.799999999999997" hidden="1">
      <c r="B45" s="295">
        <v>33696500</v>
      </c>
      <c r="C45" s="120" t="s">
        <v>289</v>
      </c>
      <c r="D45" s="284"/>
      <c r="E45" s="284"/>
      <c r="F45" s="284"/>
      <c r="G45" s="288" t="s">
        <v>251</v>
      </c>
      <c r="H45" s="289"/>
      <c r="I45" s="288" t="s">
        <v>779</v>
      </c>
      <c r="J45" s="288" t="s">
        <v>780</v>
      </c>
      <c r="K45" s="121">
        <f t="shared" si="2"/>
        <v>78.127087500000002</v>
      </c>
      <c r="L45" s="121">
        <f t="shared" si="4"/>
        <v>84.377254500000006</v>
      </c>
      <c r="M45" s="121">
        <f t="shared" si="5"/>
        <v>0</v>
      </c>
      <c r="N45" s="121">
        <f t="shared" si="3"/>
        <v>0</v>
      </c>
      <c r="O45" s="312"/>
      <c r="P45" s="306">
        <v>496.04500000000002</v>
      </c>
      <c r="Q45" s="108">
        <v>200</v>
      </c>
    </row>
    <row r="46" spans="2:17" ht="40.799999999999997" hidden="1">
      <c r="B46" s="295">
        <v>33696500</v>
      </c>
      <c r="C46" s="120" t="s">
        <v>290</v>
      </c>
      <c r="D46" s="284"/>
      <c r="E46" s="284"/>
      <c r="F46" s="284"/>
      <c r="G46" s="288" t="s">
        <v>251</v>
      </c>
      <c r="H46" s="289"/>
      <c r="I46" s="288" t="s">
        <v>779</v>
      </c>
      <c r="J46" s="288" t="s">
        <v>780</v>
      </c>
      <c r="K46" s="121">
        <f t="shared" si="2"/>
        <v>21.353062499999997</v>
      </c>
      <c r="L46" s="121">
        <f t="shared" si="4"/>
        <v>23.061307499999998</v>
      </c>
      <c r="M46" s="121">
        <f t="shared" si="5"/>
        <v>0</v>
      </c>
      <c r="N46" s="121">
        <f t="shared" si="3"/>
        <v>0</v>
      </c>
      <c r="O46" s="312"/>
      <c r="P46" s="306">
        <v>135.57499999999999</v>
      </c>
      <c r="Q46" s="108">
        <v>200</v>
      </c>
    </row>
    <row r="47" spans="2:17" ht="40.799999999999997" hidden="1">
      <c r="B47" s="295">
        <v>33696500</v>
      </c>
      <c r="C47" s="120" t="s">
        <v>291</v>
      </c>
      <c r="D47" s="284"/>
      <c r="E47" s="284"/>
      <c r="F47" s="284"/>
      <c r="G47" s="288" t="s">
        <v>251</v>
      </c>
      <c r="H47" s="289"/>
      <c r="I47" s="288" t="s">
        <v>779</v>
      </c>
      <c r="J47" s="288" t="s">
        <v>780</v>
      </c>
      <c r="K47" s="121">
        <f t="shared" si="2"/>
        <v>73.843914374999997</v>
      </c>
      <c r="L47" s="121">
        <f t="shared" si="4"/>
        <v>79.751427524999997</v>
      </c>
      <c r="M47" s="121">
        <f t="shared" si="5"/>
        <v>0</v>
      </c>
      <c r="N47" s="121">
        <f t="shared" si="3"/>
        <v>0</v>
      </c>
      <c r="O47" s="312"/>
      <c r="P47" s="306">
        <v>468.85024999999996</v>
      </c>
      <c r="Q47" s="108">
        <v>200</v>
      </c>
    </row>
    <row r="48" spans="2:17" ht="40.799999999999997" hidden="1">
      <c r="B48" s="295">
        <v>33696500</v>
      </c>
      <c r="C48" s="120" t="s">
        <v>292</v>
      </c>
      <c r="D48" s="284"/>
      <c r="E48" s="284"/>
      <c r="F48" s="284"/>
      <c r="G48" s="288" t="s">
        <v>251</v>
      </c>
      <c r="H48" s="289"/>
      <c r="I48" s="288" t="s">
        <v>779</v>
      </c>
      <c r="J48" s="288" t="s">
        <v>780</v>
      </c>
      <c r="K48" s="121">
        <f t="shared" si="2"/>
        <v>48.310675874999994</v>
      </c>
      <c r="L48" s="121">
        <f t="shared" si="4"/>
        <v>52.175529944999994</v>
      </c>
      <c r="M48" s="121">
        <f t="shared" si="5"/>
        <v>0</v>
      </c>
      <c r="N48" s="121">
        <f t="shared" si="3"/>
        <v>0</v>
      </c>
      <c r="O48" s="312"/>
      <c r="P48" s="306">
        <v>306.73444999999998</v>
      </c>
      <c r="Q48" s="108">
        <v>200</v>
      </c>
    </row>
    <row r="49" spans="2:17" ht="40.799999999999997" hidden="1">
      <c r="B49" s="295">
        <v>33696500</v>
      </c>
      <c r="C49" s="120" t="s">
        <v>293</v>
      </c>
      <c r="D49" s="284"/>
      <c r="E49" s="284"/>
      <c r="F49" s="284"/>
      <c r="G49" s="288" t="s">
        <v>251</v>
      </c>
      <c r="H49" s="289"/>
      <c r="I49" s="288" t="s">
        <v>779</v>
      </c>
      <c r="J49" s="288" t="s">
        <v>780</v>
      </c>
      <c r="K49" s="121">
        <f t="shared" si="2"/>
        <v>57.856750874999996</v>
      </c>
      <c r="L49" s="121">
        <f t="shared" si="4"/>
        <v>62.485290945000003</v>
      </c>
      <c r="M49" s="121">
        <f t="shared" si="5"/>
        <v>0</v>
      </c>
      <c r="N49" s="121">
        <f t="shared" si="3"/>
        <v>0</v>
      </c>
      <c r="O49" s="312"/>
      <c r="P49" s="306">
        <v>367.34444999999999</v>
      </c>
      <c r="Q49" s="108">
        <v>200</v>
      </c>
    </row>
    <row r="50" spans="2:17" ht="40.799999999999997" hidden="1">
      <c r="B50" s="295">
        <v>33696500</v>
      </c>
      <c r="C50" s="120" t="s">
        <v>294</v>
      </c>
      <c r="D50" s="284"/>
      <c r="E50" s="284"/>
      <c r="F50" s="284"/>
      <c r="G50" s="288" t="s">
        <v>251</v>
      </c>
      <c r="H50" s="289"/>
      <c r="I50" s="288" t="s">
        <v>779</v>
      </c>
      <c r="J50" s="288" t="s">
        <v>780</v>
      </c>
      <c r="K50" s="121">
        <f t="shared" si="2"/>
        <v>98.857142999999994</v>
      </c>
      <c r="L50" s="121">
        <f t="shared" si="4"/>
        <v>106.76571444</v>
      </c>
      <c r="M50" s="121">
        <f t="shared" si="5"/>
        <v>0</v>
      </c>
      <c r="N50" s="121">
        <f t="shared" si="3"/>
        <v>0</v>
      </c>
      <c r="O50" s="312"/>
      <c r="P50" s="306">
        <v>627.6644</v>
      </c>
      <c r="Q50" s="108">
        <v>200</v>
      </c>
    </row>
    <row r="51" spans="2:17" ht="40.799999999999997" hidden="1">
      <c r="B51" s="295">
        <v>33696500</v>
      </c>
      <c r="C51" s="120" t="s">
        <v>295</v>
      </c>
      <c r="D51" s="284"/>
      <c r="E51" s="284"/>
      <c r="F51" s="284"/>
      <c r="G51" s="288" t="s">
        <v>251</v>
      </c>
      <c r="H51" s="289"/>
      <c r="I51" s="288" t="s">
        <v>779</v>
      </c>
      <c r="J51" s="288" t="s">
        <v>780</v>
      </c>
      <c r="K51" s="121">
        <f t="shared" si="2"/>
        <v>123.978393</v>
      </c>
      <c r="L51" s="121">
        <f t="shared" si="4"/>
        <v>133.89666444</v>
      </c>
      <c r="M51" s="121">
        <f t="shared" si="5"/>
        <v>0</v>
      </c>
      <c r="N51" s="121">
        <f t="shared" si="3"/>
        <v>0</v>
      </c>
      <c r="O51" s="312"/>
      <c r="P51" s="306">
        <v>787.1644</v>
      </c>
      <c r="Q51" s="108">
        <v>200</v>
      </c>
    </row>
    <row r="52" spans="2:17" ht="40.799999999999997" hidden="1">
      <c r="B52" s="295">
        <v>33696500</v>
      </c>
      <c r="C52" s="120" t="s">
        <v>296</v>
      </c>
      <c r="D52" s="284"/>
      <c r="E52" s="284"/>
      <c r="F52" s="284"/>
      <c r="G52" s="288" t="s">
        <v>251</v>
      </c>
      <c r="H52" s="289"/>
      <c r="I52" s="288" t="s">
        <v>779</v>
      </c>
      <c r="J52" s="288" t="s">
        <v>780</v>
      </c>
      <c r="K52" s="121">
        <f t="shared" si="2"/>
        <v>26.523015749999999</v>
      </c>
      <c r="L52" s="121">
        <f t="shared" si="4"/>
        <v>28.644857009999999</v>
      </c>
      <c r="M52" s="121">
        <f t="shared" si="5"/>
        <v>0</v>
      </c>
      <c r="N52" s="121">
        <f t="shared" si="3"/>
        <v>0</v>
      </c>
      <c r="O52" s="312"/>
      <c r="P52" s="306">
        <v>168.40009999999998</v>
      </c>
      <c r="Q52" s="108">
        <v>200</v>
      </c>
    </row>
    <row r="53" spans="2:17" ht="40.799999999999997" hidden="1">
      <c r="B53" s="295">
        <v>33696500</v>
      </c>
      <c r="C53" s="120" t="s">
        <v>297</v>
      </c>
      <c r="D53" s="284"/>
      <c r="E53" s="284"/>
      <c r="F53" s="284"/>
      <c r="G53" s="288" t="s">
        <v>251</v>
      </c>
      <c r="H53" s="289"/>
      <c r="I53" s="288" t="s">
        <v>779</v>
      </c>
      <c r="J53" s="288" t="s">
        <v>780</v>
      </c>
      <c r="K53" s="121">
        <f t="shared" si="2"/>
        <v>33.599671874999999</v>
      </c>
      <c r="L53" s="121">
        <f t="shared" si="4"/>
        <v>36.287645625000003</v>
      </c>
      <c r="M53" s="121">
        <f t="shared" si="5"/>
        <v>0</v>
      </c>
      <c r="N53" s="121">
        <f t="shared" si="3"/>
        <v>0</v>
      </c>
      <c r="O53" s="312"/>
      <c r="P53" s="306">
        <v>213.33124999999998</v>
      </c>
      <c r="Q53" s="108">
        <v>200</v>
      </c>
    </row>
    <row r="54" spans="2:17" ht="40.799999999999997" hidden="1">
      <c r="B54" s="295">
        <v>33696500</v>
      </c>
      <c r="C54" s="120" t="s">
        <v>298</v>
      </c>
      <c r="D54" s="284"/>
      <c r="E54" s="284"/>
      <c r="F54" s="284"/>
      <c r="G54" s="288" t="s">
        <v>251</v>
      </c>
      <c r="H54" s="287"/>
      <c r="I54" s="288" t="s">
        <v>779</v>
      </c>
      <c r="J54" s="288" t="s">
        <v>780</v>
      </c>
      <c r="K54" s="121">
        <f t="shared" si="2"/>
        <v>180.141971625</v>
      </c>
      <c r="L54" s="121">
        <f t="shared" si="4"/>
        <v>194.55332935500002</v>
      </c>
      <c r="M54" s="121">
        <f t="shared" si="5"/>
        <v>0</v>
      </c>
      <c r="N54" s="121">
        <f t="shared" si="3"/>
        <v>0</v>
      </c>
      <c r="O54" s="312"/>
      <c r="P54" s="306">
        <v>1143.75855</v>
      </c>
      <c r="Q54" s="108">
        <v>200</v>
      </c>
    </row>
    <row r="55" spans="2:17" ht="40.799999999999997" hidden="1">
      <c r="B55" s="295">
        <v>33696500</v>
      </c>
      <c r="C55" s="120" t="s">
        <v>299</v>
      </c>
      <c r="D55" s="284"/>
      <c r="E55" s="284"/>
      <c r="F55" s="284"/>
      <c r="G55" s="288" t="s">
        <v>251</v>
      </c>
      <c r="H55" s="289"/>
      <c r="I55" s="288" t="s">
        <v>779</v>
      </c>
      <c r="J55" s="288" t="s">
        <v>780</v>
      </c>
      <c r="K55" s="121">
        <f t="shared" si="2"/>
        <v>17.032207499999998</v>
      </c>
      <c r="L55" s="121">
        <f t="shared" si="4"/>
        <v>18.394784099999999</v>
      </c>
      <c r="M55" s="121">
        <f t="shared" si="5"/>
        <v>0</v>
      </c>
      <c r="N55" s="121">
        <f t="shared" si="3"/>
        <v>0</v>
      </c>
      <c r="O55" s="312"/>
      <c r="P55" s="306">
        <v>108.14099999999999</v>
      </c>
      <c r="Q55" s="108">
        <v>200</v>
      </c>
    </row>
    <row r="56" spans="2:17" ht="40.799999999999997" hidden="1">
      <c r="B56" s="295">
        <v>33696500</v>
      </c>
      <c r="C56" s="120" t="s">
        <v>300</v>
      </c>
      <c r="D56" s="284"/>
      <c r="E56" s="284"/>
      <c r="F56" s="284"/>
      <c r="G56" s="288" t="s">
        <v>251</v>
      </c>
      <c r="H56" s="289"/>
      <c r="I56" s="288" t="s">
        <v>779</v>
      </c>
      <c r="J56" s="288" t="s">
        <v>780</v>
      </c>
      <c r="K56" s="121">
        <f t="shared" si="2"/>
        <v>238.65187499999999</v>
      </c>
      <c r="L56" s="121">
        <f t="shared" si="4"/>
        <v>257.74402500000002</v>
      </c>
      <c r="M56" s="121">
        <f t="shared" si="5"/>
        <v>0</v>
      </c>
      <c r="N56" s="121">
        <f t="shared" si="3"/>
        <v>0</v>
      </c>
      <c r="O56" s="312"/>
      <c r="P56" s="306">
        <v>1515.25</v>
      </c>
      <c r="Q56" s="108">
        <v>200</v>
      </c>
    </row>
    <row r="57" spans="2:17" ht="40.799999999999997" hidden="1">
      <c r="B57" s="295">
        <v>33696500</v>
      </c>
      <c r="C57" s="120" t="s">
        <v>301</v>
      </c>
      <c r="D57" s="284"/>
      <c r="E57" s="284"/>
      <c r="F57" s="284"/>
      <c r="G57" s="288" t="s">
        <v>251</v>
      </c>
      <c r="H57" s="289"/>
      <c r="I57" s="288" t="s">
        <v>779</v>
      </c>
      <c r="J57" s="288" t="s">
        <v>780</v>
      </c>
      <c r="K57" s="121">
        <f t="shared" si="2"/>
        <v>36.842825250000004</v>
      </c>
      <c r="L57" s="121">
        <f t="shared" si="4"/>
        <v>39.790251270000006</v>
      </c>
      <c r="M57" s="121">
        <f t="shared" si="5"/>
        <v>0</v>
      </c>
      <c r="N57" s="121">
        <f t="shared" si="3"/>
        <v>0</v>
      </c>
      <c r="O57" s="312"/>
      <c r="P57" s="306">
        <v>233.92269999999999</v>
      </c>
      <c r="Q57" s="108">
        <v>200</v>
      </c>
    </row>
    <row r="58" spans="2:17" ht="40.799999999999997" hidden="1">
      <c r="B58" s="295">
        <v>33696500</v>
      </c>
      <c r="C58" s="120" t="s">
        <v>302</v>
      </c>
      <c r="D58" s="284"/>
      <c r="E58" s="284"/>
      <c r="F58" s="284"/>
      <c r="G58" s="288" t="s">
        <v>251</v>
      </c>
      <c r="H58" s="289"/>
      <c r="I58" s="288" t="s">
        <v>779</v>
      </c>
      <c r="J58" s="288" t="s">
        <v>780</v>
      </c>
      <c r="K58" s="121">
        <f t="shared" si="2"/>
        <v>25.701550875000002</v>
      </c>
      <c r="L58" s="121">
        <f t="shared" si="4"/>
        <v>27.757674945000005</v>
      </c>
      <c r="M58" s="121">
        <f t="shared" si="5"/>
        <v>0</v>
      </c>
      <c r="N58" s="121">
        <f t="shared" si="3"/>
        <v>0</v>
      </c>
      <c r="O58" s="312"/>
      <c r="P58" s="306">
        <v>163.18445</v>
      </c>
      <c r="Q58" s="108">
        <v>200</v>
      </c>
    </row>
    <row r="59" spans="2:17" ht="40.799999999999997" hidden="1">
      <c r="B59" s="295">
        <v>33696500</v>
      </c>
      <c r="C59" s="120" t="s">
        <v>303</v>
      </c>
      <c r="D59" s="284"/>
      <c r="E59" s="284"/>
      <c r="F59" s="284"/>
      <c r="G59" s="288" t="s">
        <v>251</v>
      </c>
      <c r="H59" s="289"/>
      <c r="I59" s="288" t="s">
        <v>779</v>
      </c>
      <c r="J59" s="288" t="s">
        <v>780</v>
      </c>
      <c r="K59" s="121">
        <f t="shared" si="2"/>
        <v>34.235239499999999</v>
      </c>
      <c r="L59" s="121">
        <f t="shared" si="4"/>
        <v>36.974058660000004</v>
      </c>
      <c r="M59" s="121">
        <f t="shared" si="5"/>
        <v>0</v>
      </c>
      <c r="N59" s="121">
        <f t="shared" si="3"/>
        <v>0</v>
      </c>
      <c r="O59" s="312"/>
      <c r="P59" s="306">
        <v>217.36660000000001</v>
      </c>
      <c r="Q59" s="108">
        <v>200</v>
      </c>
    </row>
    <row r="60" spans="2:17" ht="40.799999999999997" hidden="1">
      <c r="B60" s="295">
        <v>33696500</v>
      </c>
      <c r="C60" s="120" t="s">
        <v>304</v>
      </c>
      <c r="D60" s="284"/>
      <c r="E60" s="284"/>
      <c r="F60" s="284"/>
      <c r="G60" s="288" t="s">
        <v>251</v>
      </c>
      <c r="H60" s="289"/>
      <c r="I60" s="288" t="s">
        <v>779</v>
      </c>
      <c r="J60" s="288" t="s">
        <v>780</v>
      </c>
      <c r="K60" s="121">
        <f t="shared" si="2"/>
        <v>47.582159624999996</v>
      </c>
      <c r="L60" s="121">
        <f t="shared" si="4"/>
        <v>51.388732394999998</v>
      </c>
      <c r="M60" s="121">
        <f t="shared" si="5"/>
        <v>0</v>
      </c>
      <c r="N60" s="121">
        <f t="shared" si="3"/>
        <v>0</v>
      </c>
      <c r="O60" s="312"/>
      <c r="P60" s="306">
        <v>302.10894999999999</v>
      </c>
      <c r="Q60" s="108">
        <v>200</v>
      </c>
    </row>
    <row r="61" spans="2:17" ht="40.799999999999997" hidden="1">
      <c r="B61" s="295">
        <v>33696500</v>
      </c>
      <c r="C61" s="120" t="s">
        <v>305</v>
      </c>
      <c r="D61" s="284"/>
      <c r="E61" s="284"/>
      <c r="F61" s="284"/>
      <c r="G61" s="288" t="s">
        <v>251</v>
      </c>
      <c r="H61" s="289"/>
      <c r="I61" s="288" t="s">
        <v>779</v>
      </c>
      <c r="J61" s="288" t="s">
        <v>780</v>
      </c>
      <c r="K61" s="121">
        <f t="shared" si="2"/>
        <v>17.333662499999999</v>
      </c>
      <c r="L61" s="121">
        <f t="shared" si="4"/>
        <v>18.7203555</v>
      </c>
      <c r="M61" s="121">
        <f t="shared" si="5"/>
        <v>0</v>
      </c>
      <c r="N61" s="121">
        <f t="shared" si="3"/>
        <v>0</v>
      </c>
      <c r="O61" s="312"/>
      <c r="P61" s="306">
        <v>110.05499999999999</v>
      </c>
      <c r="Q61" s="108">
        <v>200</v>
      </c>
    </row>
    <row r="62" spans="2:17" ht="40.799999999999997" hidden="1">
      <c r="B62" s="295">
        <v>33696500</v>
      </c>
      <c r="C62" s="120" t="s">
        <v>306</v>
      </c>
      <c r="D62" s="284"/>
      <c r="E62" s="284"/>
      <c r="F62" s="284"/>
      <c r="G62" s="288" t="s">
        <v>251</v>
      </c>
      <c r="H62" s="289"/>
      <c r="I62" s="288" t="s">
        <v>779</v>
      </c>
      <c r="J62" s="288" t="s">
        <v>780</v>
      </c>
      <c r="K62" s="121">
        <f t="shared" si="2"/>
        <v>20.833052625000001</v>
      </c>
      <c r="L62" s="121">
        <f t="shared" si="4"/>
        <v>22.499696835000002</v>
      </c>
      <c r="M62" s="121">
        <f t="shared" si="5"/>
        <v>0</v>
      </c>
      <c r="N62" s="121">
        <f t="shared" si="3"/>
        <v>0</v>
      </c>
      <c r="O62" s="312"/>
      <c r="P62" s="306">
        <v>132.27335000000002</v>
      </c>
      <c r="Q62" s="108">
        <v>200</v>
      </c>
    </row>
    <row r="63" spans="2:17" ht="40.799999999999997" hidden="1">
      <c r="B63" s="295">
        <v>33696500</v>
      </c>
      <c r="C63" s="120" t="s">
        <v>307</v>
      </c>
      <c r="D63" s="284"/>
      <c r="E63" s="284"/>
      <c r="F63" s="284"/>
      <c r="G63" s="288" t="s">
        <v>251</v>
      </c>
      <c r="H63" s="289"/>
      <c r="I63" s="288" t="s">
        <v>779</v>
      </c>
      <c r="J63" s="288" t="s">
        <v>780</v>
      </c>
      <c r="K63" s="121">
        <f t="shared" si="2"/>
        <v>23.299959375000004</v>
      </c>
      <c r="L63" s="121">
        <f t="shared" si="4"/>
        <v>25.163956125000006</v>
      </c>
      <c r="M63" s="121">
        <f t="shared" si="5"/>
        <v>0</v>
      </c>
      <c r="N63" s="121">
        <f t="shared" si="3"/>
        <v>0</v>
      </c>
      <c r="O63" s="312"/>
      <c r="P63" s="306">
        <v>147.93625</v>
      </c>
      <c r="Q63" s="108">
        <v>200</v>
      </c>
    </row>
    <row r="64" spans="2:17" ht="40.799999999999997" hidden="1">
      <c r="B64" s="295">
        <v>33696500</v>
      </c>
      <c r="C64" s="120" t="s">
        <v>308</v>
      </c>
      <c r="D64" s="284"/>
      <c r="E64" s="284"/>
      <c r="F64" s="284"/>
      <c r="G64" s="288" t="s">
        <v>251</v>
      </c>
      <c r="H64" s="289"/>
      <c r="I64" s="288" t="s">
        <v>779</v>
      </c>
      <c r="J64" s="288" t="s">
        <v>780</v>
      </c>
      <c r="K64" s="121">
        <f t="shared" si="2"/>
        <v>110.701812375</v>
      </c>
      <c r="L64" s="121">
        <f t="shared" si="4"/>
        <v>119.55795736500001</v>
      </c>
      <c r="M64" s="121">
        <f t="shared" si="5"/>
        <v>0</v>
      </c>
      <c r="N64" s="121">
        <f t="shared" si="3"/>
        <v>0</v>
      </c>
      <c r="O64" s="312"/>
      <c r="P64" s="306">
        <v>702.86865</v>
      </c>
      <c r="Q64" s="108">
        <v>200</v>
      </c>
    </row>
    <row r="65" spans="2:17" ht="40.799999999999997" hidden="1">
      <c r="B65" s="295">
        <v>33696500</v>
      </c>
      <c r="C65" s="120" t="s">
        <v>309</v>
      </c>
      <c r="D65" s="284"/>
      <c r="E65" s="284"/>
      <c r="F65" s="284"/>
      <c r="G65" s="288" t="s">
        <v>251</v>
      </c>
      <c r="H65" s="289"/>
      <c r="I65" s="288" t="s">
        <v>779</v>
      </c>
      <c r="J65" s="288" t="s">
        <v>780</v>
      </c>
      <c r="K65" s="121">
        <f t="shared" si="2"/>
        <v>35.232553124999995</v>
      </c>
      <c r="L65" s="121">
        <f t="shared" si="4"/>
        <v>38.051157374999995</v>
      </c>
      <c r="M65" s="121">
        <f t="shared" si="5"/>
        <v>0</v>
      </c>
      <c r="N65" s="121">
        <f t="shared" si="3"/>
        <v>0</v>
      </c>
      <c r="O65" s="312"/>
      <c r="P65" s="306">
        <v>223.69874999999999</v>
      </c>
      <c r="Q65" s="108">
        <v>200</v>
      </c>
    </row>
    <row r="66" spans="2:17" ht="40.799999999999997" hidden="1">
      <c r="B66" s="295">
        <v>33696500</v>
      </c>
      <c r="C66" s="120" t="s">
        <v>704</v>
      </c>
      <c r="D66" s="284"/>
      <c r="E66" s="284"/>
      <c r="F66" s="284"/>
      <c r="G66" s="288" t="s">
        <v>251</v>
      </c>
      <c r="H66" s="289"/>
      <c r="I66" s="288" t="s">
        <v>779</v>
      </c>
      <c r="J66" s="288" t="s">
        <v>780</v>
      </c>
      <c r="K66" s="121">
        <f t="shared" si="2"/>
        <v>27.600717374999999</v>
      </c>
      <c r="L66" s="121">
        <f t="shared" si="4"/>
        <v>29.808774764999999</v>
      </c>
      <c r="M66" s="121">
        <f t="shared" si="5"/>
        <v>0</v>
      </c>
      <c r="N66" s="121">
        <f t="shared" si="3"/>
        <v>0</v>
      </c>
      <c r="O66" s="312"/>
      <c r="P66" s="306">
        <v>175.24265</v>
      </c>
      <c r="Q66" s="108">
        <v>200</v>
      </c>
    </row>
    <row r="67" spans="2:17" ht="40.799999999999997" hidden="1">
      <c r="B67" s="295">
        <v>33696500</v>
      </c>
      <c r="C67" s="120" t="s">
        <v>310</v>
      </c>
      <c r="D67" s="284"/>
      <c r="E67" s="284"/>
      <c r="F67" s="284"/>
      <c r="G67" s="288" t="s">
        <v>251</v>
      </c>
      <c r="H67" s="289"/>
      <c r="I67" s="288" t="s">
        <v>779</v>
      </c>
      <c r="J67" s="288" t="s">
        <v>780</v>
      </c>
      <c r="K67" s="121">
        <f t="shared" si="2"/>
        <v>26.862152625</v>
      </c>
      <c r="L67" s="121">
        <f t="shared" si="4"/>
        <v>29.011124835</v>
      </c>
      <c r="M67" s="121">
        <f t="shared" si="5"/>
        <v>0</v>
      </c>
      <c r="N67" s="121">
        <f t="shared" si="3"/>
        <v>0</v>
      </c>
      <c r="O67" s="312"/>
      <c r="P67" s="306">
        <v>170.55334999999999</v>
      </c>
      <c r="Q67" s="108">
        <v>200</v>
      </c>
    </row>
    <row r="68" spans="2:17" ht="40.799999999999997" hidden="1">
      <c r="B68" s="295">
        <v>33696500</v>
      </c>
      <c r="C68" s="120" t="s">
        <v>311</v>
      </c>
      <c r="D68" s="284"/>
      <c r="E68" s="284"/>
      <c r="F68" s="284"/>
      <c r="G68" s="288" t="s">
        <v>251</v>
      </c>
      <c r="H68" s="289"/>
      <c r="I68" s="288" t="s">
        <v>779</v>
      </c>
      <c r="J68" s="288" t="s">
        <v>780</v>
      </c>
      <c r="K68" s="121">
        <f t="shared" si="2"/>
        <v>17.177910749999999</v>
      </c>
      <c r="L68" s="121">
        <f t="shared" si="4"/>
        <v>18.552143610000002</v>
      </c>
      <c r="M68" s="121">
        <f t="shared" si="5"/>
        <v>0</v>
      </c>
      <c r="N68" s="121">
        <f t="shared" si="3"/>
        <v>0</v>
      </c>
      <c r="O68" s="312"/>
      <c r="P68" s="306">
        <v>109.06609999999999</v>
      </c>
      <c r="Q68" s="108">
        <v>200</v>
      </c>
    </row>
    <row r="69" spans="2:17" ht="40.799999999999997" hidden="1">
      <c r="B69" s="295">
        <v>33696500</v>
      </c>
      <c r="C69" s="120" t="s">
        <v>312</v>
      </c>
      <c r="D69" s="284"/>
      <c r="E69" s="284"/>
      <c r="F69" s="284"/>
      <c r="G69" s="288" t="s">
        <v>251</v>
      </c>
      <c r="H69" s="289"/>
      <c r="I69" s="288" t="s">
        <v>779</v>
      </c>
      <c r="J69" s="288" t="s">
        <v>780</v>
      </c>
      <c r="K69" s="121">
        <f t="shared" si="2"/>
        <v>13.897075499999998</v>
      </c>
      <c r="L69" s="121">
        <f t="shared" si="4"/>
        <v>15.008841539999999</v>
      </c>
      <c r="M69" s="121">
        <f t="shared" si="5"/>
        <v>0</v>
      </c>
      <c r="N69" s="121">
        <f t="shared" si="3"/>
        <v>0</v>
      </c>
      <c r="O69" s="312"/>
      <c r="P69" s="306">
        <v>88.235399999999998</v>
      </c>
      <c r="Q69" s="108">
        <v>200</v>
      </c>
    </row>
    <row r="70" spans="2:17" ht="40.799999999999997" hidden="1">
      <c r="B70" s="295">
        <v>33696500</v>
      </c>
      <c r="C70" s="120" t="s">
        <v>313</v>
      </c>
      <c r="D70" s="284"/>
      <c r="E70" s="284"/>
      <c r="F70" s="284"/>
      <c r="G70" s="288" t="s">
        <v>251</v>
      </c>
      <c r="H70" s="289"/>
      <c r="I70" s="288" t="s">
        <v>779</v>
      </c>
      <c r="J70" s="288" t="s">
        <v>780</v>
      </c>
      <c r="K70" s="121">
        <f t="shared" si="2"/>
        <v>32.167760625000007</v>
      </c>
      <c r="L70" s="121">
        <f t="shared" ref="L70:L80" si="6">K70*1.08</f>
        <v>34.741181475000012</v>
      </c>
      <c r="M70" s="121">
        <f t="shared" ref="M70:M82" si="7">ROUND(K70,2)*H70</f>
        <v>0</v>
      </c>
      <c r="N70" s="121">
        <f t="shared" si="3"/>
        <v>0</v>
      </c>
      <c r="O70" s="312"/>
      <c r="P70" s="306">
        <v>204.23975000000002</v>
      </c>
      <c r="Q70" s="108">
        <v>200</v>
      </c>
    </row>
    <row r="71" spans="2:17" ht="40.799999999999997" hidden="1">
      <c r="B71" s="295">
        <v>33696500</v>
      </c>
      <c r="C71" s="120" t="s">
        <v>314</v>
      </c>
      <c r="D71" s="284"/>
      <c r="E71" s="284"/>
      <c r="F71" s="284"/>
      <c r="G71" s="288" t="s">
        <v>251</v>
      </c>
      <c r="H71" s="289"/>
      <c r="I71" s="288" t="s">
        <v>779</v>
      </c>
      <c r="J71" s="288" t="s">
        <v>780</v>
      </c>
      <c r="K71" s="121">
        <f t="shared" si="2"/>
        <v>14.721052500000001</v>
      </c>
      <c r="L71" s="121">
        <f t="shared" si="6"/>
        <v>15.898736700000002</v>
      </c>
      <c r="M71" s="121">
        <f t="shared" si="7"/>
        <v>0</v>
      </c>
      <c r="N71" s="121">
        <f t="shared" ref="N71:N97" si="8">ROUND(L71,2)*H71</f>
        <v>0</v>
      </c>
      <c r="O71" s="312"/>
      <c r="P71" s="306">
        <v>93.466999999999999</v>
      </c>
      <c r="Q71" s="108">
        <v>200</v>
      </c>
    </row>
    <row r="72" spans="2:17" ht="40.799999999999997" hidden="1">
      <c r="B72" s="295">
        <v>33696500</v>
      </c>
      <c r="C72" s="120" t="s">
        <v>315</v>
      </c>
      <c r="D72" s="284"/>
      <c r="E72" s="284"/>
      <c r="F72" s="284"/>
      <c r="G72" s="288" t="s">
        <v>251</v>
      </c>
      <c r="H72" s="289"/>
      <c r="I72" s="288" t="s">
        <v>779</v>
      </c>
      <c r="J72" s="288" t="s">
        <v>780</v>
      </c>
      <c r="K72" s="121">
        <f t="shared" ref="K72:K97" si="9">P72*1.5*21/Q72</f>
        <v>13.665959999999998</v>
      </c>
      <c r="L72" s="121">
        <f t="shared" si="6"/>
        <v>14.7592368</v>
      </c>
      <c r="M72" s="121">
        <f t="shared" si="7"/>
        <v>0</v>
      </c>
      <c r="N72" s="121">
        <f t="shared" si="8"/>
        <v>0</v>
      </c>
      <c r="O72" s="312"/>
      <c r="P72" s="306">
        <v>86.768000000000001</v>
      </c>
      <c r="Q72" s="108">
        <v>200</v>
      </c>
    </row>
    <row r="73" spans="2:17" ht="40.799999999999997" hidden="1">
      <c r="B73" s="295">
        <v>33696500</v>
      </c>
      <c r="C73" s="120" t="s">
        <v>316</v>
      </c>
      <c r="D73" s="284"/>
      <c r="E73" s="284"/>
      <c r="F73" s="284"/>
      <c r="G73" s="288" t="s">
        <v>251</v>
      </c>
      <c r="H73" s="289"/>
      <c r="I73" s="288" t="s">
        <v>779</v>
      </c>
      <c r="J73" s="288" t="s">
        <v>780</v>
      </c>
      <c r="K73" s="121">
        <f t="shared" si="9"/>
        <v>23.613975</v>
      </c>
      <c r="L73" s="121">
        <f t="shared" si="6"/>
        <v>25.503093000000003</v>
      </c>
      <c r="M73" s="121">
        <f t="shared" si="7"/>
        <v>0</v>
      </c>
      <c r="N73" s="121">
        <f t="shared" si="8"/>
        <v>0</v>
      </c>
      <c r="O73" s="312"/>
      <c r="P73" s="306">
        <v>149.93</v>
      </c>
      <c r="Q73" s="108">
        <v>200</v>
      </c>
    </row>
    <row r="74" spans="2:17" ht="40.799999999999997" hidden="1">
      <c r="B74" s="295">
        <v>33696500</v>
      </c>
      <c r="C74" s="120" t="s">
        <v>317</v>
      </c>
      <c r="D74" s="284"/>
      <c r="E74" s="284"/>
      <c r="F74" s="284"/>
      <c r="G74" s="288" t="s">
        <v>251</v>
      </c>
      <c r="H74" s="289"/>
      <c r="I74" s="288" t="s">
        <v>779</v>
      </c>
      <c r="J74" s="288" t="s">
        <v>780</v>
      </c>
      <c r="K74" s="121">
        <f t="shared" si="9"/>
        <v>47.730375000000002</v>
      </c>
      <c r="L74" s="121">
        <f t="shared" si="6"/>
        <v>51.548805000000009</v>
      </c>
      <c r="M74" s="121">
        <f t="shared" si="7"/>
        <v>0</v>
      </c>
      <c r="N74" s="121">
        <f t="shared" si="8"/>
        <v>0</v>
      </c>
      <c r="O74" s="312"/>
      <c r="P74" s="306">
        <v>303.05</v>
      </c>
      <c r="Q74" s="108">
        <v>200</v>
      </c>
    </row>
    <row r="75" spans="2:17" ht="40.799999999999997" hidden="1">
      <c r="B75" s="295">
        <v>33696500</v>
      </c>
      <c r="C75" s="120" t="s">
        <v>705</v>
      </c>
      <c r="D75" s="284"/>
      <c r="E75" s="284"/>
      <c r="F75" s="284"/>
      <c r="G75" s="288" t="s">
        <v>251</v>
      </c>
      <c r="H75" s="289"/>
      <c r="I75" s="288" t="s">
        <v>779</v>
      </c>
      <c r="J75" s="288" t="s">
        <v>780</v>
      </c>
      <c r="K75" s="121">
        <f t="shared" si="9"/>
        <v>34.29050625</v>
      </c>
      <c r="L75" s="121">
        <f t="shared" si="6"/>
        <v>37.033746750000006</v>
      </c>
      <c r="M75" s="121">
        <f t="shared" si="7"/>
        <v>0</v>
      </c>
      <c r="N75" s="121">
        <f t="shared" si="8"/>
        <v>0</v>
      </c>
      <c r="O75" s="312"/>
      <c r="P75" s="306">
        <v>217.7175</v>
      </c>
      <c r="Q75" s="108">
        <v>200</v>
      </c>
    </row>
    <row r="76" spans="2:17" ht="40.799999999999997">
      <c r="B76" s="295">
        <v>33696500</v>
      </c>
      <c r="C76" s="120" t="s">
        <v>318</v>
      </c>
      <c r="D76" s="284"/>
      <c r="E76" s="284"/>
      <c r="F76" s="284"/>
      <c r="G76" s="288" t="s">
        <v>251</v>
      </c>
      <c r="H76" s="289">
        <v>3000</v>
      </c>
      <c r="I76" s="288" t="s">
        <v>779</v>
      </c>
      <c r="J76" s="288" t="s">
        <v>780</v>
      </c>
      <c r="K76" s="121">
        <f t="shared" si="9"/>
        <v>12.2089275</v>
      </c>
      <c r="L76" s="121">
        <f t="shared" si="6"/>
        <v>13.1856417</v>
      </c>
      <c r="M76" s="121">
        <f t="shared" si="7"/>
        <v>36630</v>
      </c>
      <c r="N76" s="121">
        <f t="shared" si="8"/>
        <v>39570</v>
      </c>
      <c r="O76" s="312"/>
      <c r="P76" s="306">
        <v>77.516999999999996</v>
      </c>
      <c r="Q76" s="108">
        <v>200</v>
      </c>
    </row>
    <row r="77" spans="2:17" ht="52.8" hidden="1">
      <c r="B77" s="295">
        <v>33696500</v>
      </c>
      <c r="C77" s="120" t="s">
        <v>706</v>
      </c>
      <c r="D77" s="284"/>
      <c r="E77" s="284"/>
      <c r="F77" s="284"/>
      <c r="G77" s="288" t="s">
        <v>251</v>
      </c>
      <c r="H77" s="289"/>
      <c r="I77" s="288" t="s">
        <v>779</v>
      </c>
      <c r="J77" s="288" t="s">
        <v>780</v>
      </c>
      <c r="K77" s="121">
        <f t="shared" si="9"/>
        <v>29.01504375</v>
      </c>
      <c r="L77" s="121">
        <f t="shared" si="6"/>
        <v>31.336247250000003</v>
      </c>
      <c r="M77" s="121">
        <f t="shared" si="7"/>
        <v>0</v>
      </c>
      <c r="N77" s="121">
        <f t="shared" si="8"/>
        <v>0</v>
      </c>
      <c r="O77" s="312"/>
      <c r="P77" s="306">
        <v>184.2225</v>
      </c>
      <c r="Q77" s="108">
        <v>200</v>
      </c>
    </row>
    <row r="78" spans="2:17" ht="40.799999999999997" hidden="1">
      <c r="B78" s="295">
        <v>33696500</v>
      </c>
      <c r="C78" s="120" t="s">
        <v>319</v>
      </c>
      <c r="D78" s="284"/>
      <c r="E78" s="284"/>
      <c r="F78" s="284"/>
      <c r="G78" s="288" t="s">
        <v>251</v>
      </c>
      <c r="H78" s="289"/>
      <c r="I78" s="288" t="s">
        <v>779</v>
      </c>
      <c r="J78" s="288" t="s">
        <v>780</v>
      </c>
      <c r="K78" s="121">
        <f t="shared" si="9"/>
        <v>33.411262499999999</v>
      </c>
      <c r="L78" s="121">
        <f t="shared" si="6"/>
        <v>36.084163500000003</v>
      </c>
      <c r="M78" s="121">
        <f t="shared" si="7"/>
        <v>0</v>
      </c>
      <c r="N78" s="121">
        <f t="shared" si="8"/>
        <v>0</v>
      </c>
      <c r="O78" s="312"/>
      <c r="P78" s="306">
        <v>212.13499999999999</v>
      </c>
      <c r="Q78" s="108">
        <v>200</v>
      </c>
    </row>
    <row r="79" spans="2:17" ht="40.799999999999997" hidden="1">
      <c r="B79" s="295">
        <v>33696500</v>
      </c>
      <c r="C79" s="122" t="s">
        <v>707</v>
      </c>
      <c r="D79" s="284"/>
      <c r="E79" s="284"/>
      <c r="F79" s="284"/>
      <c r="G79" s="288" t="s">
        <v>44</v>
      </c>
      <c r="H79" s="289"/>
      <c r="I79" s="288" t="s">
        <v>779</v>
      </c>
      <c r="J79" s="288" t="s">
        <v>780</v>
      </c>
      <c r="K79" s="121">
        <f t="shared" si="9"/>
        <v>842.54624999999987</v>
      </c>
      <c r="L79" s="121">
        <f t="shared" si="6"/>
        <v>909.94994999999994</v>
      </c>
      <c r="M79" s="121">
        <f t="shared" si="7"/>
        <v>0</v>
      </c>
      <c r="N79" s="121">
        <f t="shared" si="8"/>
        <v>0</v>
      </c>
      <c r="O79" s="312"/>
      <c r="P79" s="307">
        <v>26.747499999999999</v>
      </c>
      <c r="Q79" s="108">
        <v>1</v>
      </c>
    </row>
    <row r="80" spans="2:17" ht="40.799999999999997" hidden="1">
      <c r="B80" s="295">
        <v>33696500</v>
      </c>
      <c r="C80" s="122" t="s">
        <v>708</v>
      </c>
      <c r="D80" s="284"/>
      <c r="E80" s="284"/>
      <c r="F80" s="284"/>
      <c r="G80" s="288" t="s">
        <v>44</v>
      </c>
      <c r="H80" s="289"/>
      <c r="I80" s="288" t="s">
        <v>779</v>
      </c>
      <c r="J80" s="288" t="s">
        <v>780</v>
      </c>
      <c r="K80" s="121">
        <f t="shared" si="9"/>
        <v>1159.0740000000001</v>
      </c>
      <c r="L80" s="121">
        <f t="shared" si="6"/>
        <v>1251.7999200000002</v>
      </c>
      <c r="M80" s="121">
        <f t="shared" si="7"/>
        <v>0</v>
      </c>
      <c r="N80" s="121">
        <f t="shared" si="8"/>
        <v>0</v>
      </c>
      <c r="O80" s="312"/>
      <c r="P80" s="307">
        <v>36.795999999999999</v>
      </c>
      <c r="Q80" s="108">
        <v>1</v>
      </c>
    </row>
    <row r="81" spans="2:23" ht="40.799999999999997" hidden="1">
      <c r="B81" s="295">
        <v>33696500</v>
      </c>
      <c r="C81" s="122" t="s">
        <v>320</v>
      </c>
      <c r="D81" s="284"/>
      <c r="E81" s="284"/>
      <c r="F81" s="284"/>
      <c r="G81" s="288" t="s">
        <v>225</v>
      </c>
      <c r="H81" s="289"/>
      <c r="I81" s="288" t="s">
        <v>779</v>
      </c>
      <c r="J81" s="288" t="s">
        <v>780</v>
      </c>
      <c r="K81" s="121">
        <f t="shared" si="9"/>
        <v>1.1520605249999998</v>
      </c>
      <c r="L81" s="121">
        <f>K81*1.2</f>
        <v>1.3824726299999996</v>
      </c>
      <c r="M81" s="121">
        <f t="shared" si="7"/>
        <v>0</v>
      </c>
      <c r="N81" s="121">
        <f t="shared" si="8"/>
        <v>0</v>
      </c>
      <c r="O81" s="312"/>
      <c r="P81" s="307">
        <v>36.573349999999998</v>
      </c>
      <c r="Q81" s="108">
        <v>1000</v>
      </c>
    </row>
    <row r="82" spans="2:23" ht="40.799999999999997" hidden="1">
      <c r="B82" s="295">
        <v>33696500</v>
      </c>
      <c r="C82" s="122" t="s">
        <v>321</v>
      </c>
      <c r="D82" s="284"/>
      <c r="E82" s="284"/>
      <c r="F82" s="284"/>
      <c r="G82" s="288" t="s">
        <v>44</v>
      </c>
      <c r="H82" s="289"/>
      <c r="I82" s="288" t="s">
        <v>779</v>
      </c>
      <c r="J82" s="288" t="s">
        <v>780</v>
      </c>
      <c r="K82" s="121">
        <f t="shared" si="9"/>
        <v>12432.301874999999</v>
      </c>
      <c r="L82" s="121">
        <f t="shared" ref="L82:L97" si="10">K82*1.08</f>
        <v>13426.886025</v>
      </c>
      <c r="M82" s="121">
        <f t="shared" si="7"/>
        <v>0</v>
      </c>
      <c r="N82" s="121">
        <f t="shared" si="8"/>
        <v>0</v>
      </c>
      <c r="O82" s="312"/>
      <c r="P82" s="307">
        <v>394.67624999999998</v>
      </c>
      <c r="Q82" s="108">
        <v>1</v>
      </c>
    </row>
    <row r="83" spans="2:23" ht="40.799999999999997" hidden="1">
      <c r="B83" s="295">
        <v>33696500</v>
      </c>
      <c r="C83" s="3" t="s">
        <v>775</v>
      </c>
      <c r="D83" s="133"/>
      <c r="E83" s="134"/>
      <c r="F83" s="255"/>
      <c r="G83" s="255" t="s">
        <v>251</v>
      </c>
      <c r="H83" s="280"/>
      <c r="I83" s="288" t="s">
        <v>779</v>
      </c>
      <c r="J83" s="288" t="s">
        <v>780</v>
      </c>
      <c r="K83" s="121">
        <v>28</v>
      </c>
      <c r="L83" s="121">
        <f t="shared" si="10"/>
        <v>30.240000000000002</v>
      </c>
      <c r="M83" s="121">
        <f t="shared" ref="M83:M97" si="11">ROUND(K83,2)*H83</f>
        <v>0</v>
      </c>
      <c r="N83" s="121">
        <f t="shared" si="8"/>
        <v>0</v>
      </c>
      <c r="O83" s="313"/>
      <c r="P83" s="308"/>
      <c r="Q83" s="281" t="s">
        <v>251</v>
      </c>
      <c r="R83" s="134"/>
      <c r="S83" s="257">
        <v>34.56</v>
      </c>
      <c r="T83" s="257">
        <v>37.324800000000003</v>
      </c>
      <c r="U83" s="255">
        <v>0</v>
      </c>
      <c r="V83" s="255">
        <v>0</v>
      </c>
      <c r="W83" s="123"/>
    </row>
    <row r="84" spans="2:23" ht="40.799999999999997" hidden="1">
      <c r="B84" s="296"/>
      <c r="C84" s="120" t="s">
        <v>776</v>
      </c>
      <c r="D84" s="212"/>
      <c r="E84" s="212"/>
      <c r="F84" s="212"/>
      <c r="G84" s="290" t="s">
        <v>251</v>
      </c>
      <c r="H84" s="280"/>
      <c r="I84" s="288" t="s">
        <v>779</v>
      </c>
      <c r="J84" s="288" t="s">
        <v>780</v>
      </c>
      <c r="K84" s="121">
        <f t="shared" si="9"/>
        <v>103.62555</v>
      </c>
      <c r="L84" s="121">
        <f t="shared" si="10"/>
        <v>111.91559400000001</v>
      </c>
      <c r="M84" s="121">
        <f t="shared" si="11"/>
        <v>0</v>
      </c>
      <c r="N84" s="121">
        <f t="shared" si="8"/>
        <v>0</v>
      </c>
      <c r="O84" s="312"/>
      <c r="P84" s="306">
        <v>657.94</v>
      </c>
      <c r="Q84" s="108">
        <v>200</v>
      </c>
    </row>
    <row r="85" spans="2:23" ht="40.799999999999997" hidden="1">
      <c r="B85" s="296"/>
      <c r="C85" s="120" t="s">
        <v>777</v>
      </c>
      <c r="D85" s="212"/>
      <c r="E85" s="212"/>
      <c r="F85" s="212"/>
      <c r="G85" s="290" t="s">
        <v>251</v>
      </c>
      <c r="H85" s="289"/>
      <c r="I85" s="288" t="s">
        <v>779</v>
      </c>
      <c r="J85" s="288" t="s">
        <v>780</v>
      </c>
      <c r="K85" s="121">
        <f t="shared" si="9"/>
        <v>83.553749999999994</v>
      </c>
      <c r="L85" s="121">
        <f t="shared" si="10"/>
        <v>90.238050000000001</v>
      </c>
      <c r="M85" s="121">
        <f t="shared" si="11"/>
        <v>0</v>
      </c>
      <c r="N85" s="121">
        <f t="shared" si="8"/>
        <v>0</v>
      </c>
      <c r="O85" s="312"/>
      <c r="P85" s="306">
        <v>106.1</v>
      </c>
      <c r="Q85">
        <v>40</v>
      </c>
    </row>
    <row r="86" spans="2:23" ht="40.799999999999997">
      <c r="B86" s="368"/>
      <c r="C86" s="373" t="s">
        <v>805</v>
      </c>
      <c r="E86" s="369"/>
      <c r="F86" s="369"/>
      <c r="G86" s="290" t="s">
        <v>251</v>
      </c>
      <c r="H86" s="370">
        <v>200</v>
      </c>
      <c r="I86" s="288" t="s">
        <v>779</v>
      </c>
      <c r="J86" s="288" t="s">
        <v>780</v>
      </c>
      <c r="K86" s="371">
        <f t="shared" si="9"/>
        <v>154.8075375</v>
      </c>
      <c r="L86" s="371">
        <f t="shared" si="10"/>
        <v>167.19214049999999</v>
      </c>
      <c r="M86" s="371">
        <f t="shared" si="11"/>
        <v>30962</v>
      </c>
      <c r="N86" s="121">
        <f t="shared" si="8"/>
        <v>33438</v>
      </c>
      <c r="O86" s="372"/>
      <c r="P86" s="374">
        <v>98.29049999999998</v>
      </c>
      <c r="Q86" s="108">
        <v>20</v>
      </c>
    </row>
    <row r="87" spans="2:23" ht="40.799999999999997">
      <c r="B87" s="368"/>
      <c r="C87" s="373" t="s">
        <v>806</v>
      </c>
      <c r="E87" s="369"/>
      <c r="F87" s="369"/>
      <c r="G87" s="290" t="s">
        <v>251</v>
      </c>
      <c r="H87" s="370">
        <v>200</v>
      </c>
      <c r="I87" s="288" t="s">
        <v>779</v>
      </c>
      <c r="J87" s="288" t="s">
        <v>780</v>
      </c>
      <c r="K87" s="371">
        <f t="shared" si="9"/>
        <v>154.8075375</v>
      </c>
      <c r="L87" s="371">
        <f t="shared" si="10"/>
        <v>167.19214049999999</v>
      </c>
      <c r="M87" s="371">
        <f t="shared" si="11"/>
        <v>30962</v>
      </c>
      <c r="N87" s="121">
        <f t="shared" si="8"/>
        <v>33438</v>
      </c>
      <c r="O87" s="372"/>
      <c r="P87" s="374">
        <v>98.29049999999998</v>
      </c>
      <c r="Q87">
        <v>20</v>
      </c>
    </row>
    <row r="88" spans="2:23" ht="40.799999999999997">
      <c r="B88" s="368"/>
      <c r="C88" s="373" t="s">
        <v>807</v>
      </c>
      <c r="E88" s="369"/>
      <c r="F88" s="369"/>
      <c r="G88" s="290" t="s">
        <v>251</v>
      </c>
      <c r="H88" s="370">
        <v>200</v>
      </c>
      <c r="I88" s="288" t="s">
        <v>779</v>
      </c>
      <c r="J88" s="288" t="s">
        <v>780</v>
      </c>
      <c r="K88" s="371">
        <f t="shared" si="9"/>
        <v>154.8075375</v>
      </c>
      <c r="L88" s="371">
        <f t="shared" si="10"/>
        <v>167.19214049999999</v>
      </c>
      <c r="M88" s="371">
        <f t="shared" si="11"/>
        <v>30962</v>
      </c>
      <c r="N88" s="121">
        <f t="shared" si="8"/>
        <v>33438</v>
      </c>
      <c r="O88" s="372"/>
      <c r="P88" s="374">
        <v>98.29049999999998</v>
      </c>
      <c r="Q88" s="108">
        <v>20</v>
      </c>
    </row>
    <row r="89" spans="2:23" ht="40.799999999999997">
      <c r="B89" s="368"/>
      <c r="C89" s="373" t="s">
        <v>808</v>
      </c>
      <c r="E89" s="369"/>
      <c r="F89" s="369"/>
      <c r="G89" s="290" t="s">
        <v>251</v>
      </c>
      <c r="H89" s="370">
        <v>200</v>
      </c>
      <c r="I89" s="288" t="s">
        <v>779</v>
      </c>
      <c r="J89" s="288" t="s">
        <v>780</v>
      </c>
      <c r="K89" s="371">
        <f t="shared" si="9"/>
        <v>154.8075375</v>
      </c>
      <c r="L89" s="371">
        <f t="shared" si="10"/>
        <v>167.19214049999999</v>
      </c>
      <c r="M89" s="371">
        <f t="shared" si="11"/>
        <v>30962</v>
      </c>
      <c r="N89" s="121">
        <f t="shared" si="8"/>
        <v>33438</v>
      </c>
      <c r="O89" s="372"/>
      <c r="P89" s="374">
        <v>98.29049999999998</v>
      </c>
      <c r="Q89">
        <v>20</v>
      </c>
    </row>
    <row r="90" spans="2:23" ht="40.799999999999997">
      <c r="B90" s="368"/>
      <c r="C90" s="373" t="s">
        <v>809</v>
      </c>
      <c r="E90" s="369"/>
      <c r="F90" s="369"/>
      <c r="G90" s="290" t="s">
        <v>251</v>
      </c>
      <c r="H90" s="370">
        <v>200</v>
      </c>
      <c r="I90" s="288" t="s">
        <v>779</v>
      </c>
      <c r="J90" s="288" t="s">
        <v>780</v>
      </c>
      <c r="K90" s="371">
        <f t="shared" si="9"/>
        <v>154.8075375</v>
      </c>
      <c r="L90" s="371">
        <f t="shared" si="10"/>
        <v>167.19214049999999</v>
      </c>
      <c r="M90" s="371">
        <f t="shared" si="11"/>
        <v>30962</v>
      </c>
      <c r="N90" s="121">
        <f t="shared" si="8"/>
        <v>33438</v>
      </c>
      <c r="O90" s="372"/>
      <c r="P90" s="374">
        <v>98.29049999999998</v>
      </c>
      <c r="Q90" s="108">
        <v>20</v>
      </c>
    </row>
    <row r="91" spans="2:23" ht="40.799999999999997">
      <c r="B91" s="368"/>
      <c r="C91" s="373" t="s">
        <v>810</v>
      </c>
      <c r="E91" s="369"/>
      <c r="F91" s="369"/>
      <c r="G91" s="290" t="s">
        <v>251</v>
      </c>
      <c r="H91" s="370">
        <v>200</v>
      </c>
      <c r="I91" s="288" t="s">
        <v>779</v>
      </c>
      <c r="J91" s="288" t="s">
        <v>780</v>
      </c>
      <c r="K91" s="371">
        <f t="shared" si="9"/>
        <v>154.8075375</v>
      </c>
      <c r="L91" s="371">
        <f t="shared" si="10"/>
        <v>167.19214049999999</v>
      </c>
      <c r="M91" s="371">
        <f t="shared" si="11"/>
        <v>30962</v>
      </c>
      <c r="N91" s="121">
        <f t="shared" si="8"/>
        <v>33438</v>
      </c>
      <c r="O91" s="372"/>
      <c r="P91" s="374">
        <v>98.29049999999998</v>
      </c>
      <c r="Q91">
        <v>20</v>
      </c>
    </row>
    <row r="92" spans="2:23" ht="40.799999999999997" hidden="1">
      <c r="B92" s="368"/>
      <c r="C92" s="373" t="s">
        <v>811</v>
      </c>
      <c r="E92" s="369"/>
      <c r="F92" s="369"/>
      <c r="G92" s="290" t="s">
        <v>251</v>
      </c>
      <c r="H92" s="370"/>
      <c r="I92" s="288" t="s">
        <v>779</v>
      </c>
      <c r="J92" s="288" t="s">
        <v>780</v>
      </c>
      <c r="K92" s="371">
        <f t="shared" si="9"/>
        <v>154.8075375</v>
      </c>
      <c r="L92" s="371">
        <f t="shared" si="10"/>
        <v>167.19214049999999</v>
      </c>
      <c r="M92" s="371">
        <f t="shared" si="11"/>
        <v>0</v>
      </c>
      <c r="N92" s="121">
        <f t="shared" si="8"/>
        <v>0</v>
      </c>
      <c r="O92" s="372"/>
      <c r="P92" s="374">
        <v>98.29049999999998</v>
      </c>
      <c r="Q92" s="108">
        <v>20</v>
      </c>
    </row>
    <row r="93" spans="2:23" ht="40.799999999999997" hidden="1">
      <c r="B93" s="368"/>
      <c r="C93" s="373" t="s">
        <v>812</v>
      </c>
      <c r="E93" s="369"/>
      <c r="F93" s="369"/>
      <c r="G93" s="290" t="s">
        <v>251</v>
      </c>
      <c r="H93" s="370"/>
      <c r="I93" s="288" t="s">
        <v>779</v>
      </c>
      <c r="J93" s="288" t="s">
        <v>780</v>
      </c>
      <c r="K93" s="371">
        <f t="shared" si="9"/>
        <v>154.8075375</v>
      </c>
      <c r="L93" s="371">
        <f t="shared" si="10"/>
        <v>167.19214049999999</v>
      </c>
      <c r="M93" s="371">
        <f t="shared" si="11"/>
        <v>0</v>
      </c>
      <c r="N93" s="121">
        <f t="shared" si="8"/>
        <v>0</v>
      </c>
      <c r="O93" s="372"/>
      <c r="P93" s="374">
        <v>98.29049999999998</v>
      </c>
      <c r="Q93">
        <v>20</v>
      </c>
    </row>
    <row r="94" spans="2:23" ht="40.799999999999997" hidden="1">
      <c r="B94" s="368"/>
      <c r="C94" s="373" t="s">
        <v>813</v>
      </c>
      <c r="E94" s="369"/>
      <c r="F94" s="369"/>
      <c r="G94" s="290" t="s">
        <v>251</v>
      </c>
      <c r="H94" s="370"/>
      <c r="I94" s="288" t="s">
        <v>779</v>
      </c>
      <c r="J94" s="288" t="s">
        <v>780</v>
      </c>
      <c r="K94" s="371">
        <f t="shared" si="9"/>
        <v>154.8075375</v>
      </c>
      <c r="L94" s="371">
        <f t="shared" si="10"/>
        <v>167.19214049999999</v>
      </c>
      <c r="M94" s="371">
        <f t="shared" si="11"/>
        <v>0</v>
      </c>
      <c r="N94" s="121">
        <f t="shared" si="8"/>
        <v>0</v>
      </c>
      <c r="O94" s="372"/>
      <c r="P94" s="374">
        <v>98.29049999999998</v>
      </c>
      <c r="Q94" s="108">
        <v>20</v>
      </c>
    </row>
    <row r="95" spans="2:23" ht="40.799999999999997" hidden="1">
      <c r="B95" s="368"/>
      <c r="C95" s="373" t="s">
        <v>814</v>
      </c>
      <c r="E95" s="369"/>
      <c r="F95" s="369"/>
      <c r="G95" s="290" t="s">
        <v>251</v>
      </c>
      <c r="H95" s="370"/>
      <c r="I95" s="288" t="s">
        <v>779</v>
      </c>
      <c r="J95" s="288" t="s">
        <v>780</v>
      </c>
      <c r="K95" s="371">
        <f t="shared" si="9"/>
        <v>154.8075375</v>
      </c>
      <c r="L95" s="371">
        <f t="shared" si="10"/>
        <v>167.19214049999999</v>
      </c>
      <c r="M95" s="371">
        <f t="shared" si="11"/>
        <v>0</v>
      </c>
      <c r="N95" s="121">
        <f t="shared" si="8"/>
        <v>0</v>
      </c>
      <c r="O95" s="372"/>
      <c r="P95" s="374">
        <v>98.29049999999998</v>
      </c>
      <c r="Q95">
        <v>20</v>
      </c>
    </row>
    <row r="96" spans="2:23" ht="40.799999999999997" hidden="1">
      <c r="B96" s="368"/>
      <c r="C96" s="373" t="s">
        <v>815</v>
      </c>
      <c r="E96" s="369"/>
      <c r="F96" s="369"/>
      <c r="G96" s="290" t="s">
        <v>251</v>
      </c>
      <c r="H96" s="370"/>
      <c r="I96" s="288" t="s">
        <v>779</v>
      </c>
      <c r="J96" s="288" t="s">
        <v>780</v>
      </c>
      <c r="K96" s="371">
        <f t="shared" si="9"/>
        <v>154.8075375</v>
      </c>
      <c r="L96" s="371">
        <f t="shared" si="10"/>
        <v>167.19214049999999</v>
      </c>
      <c r="M96" s="371">
        <f t="shared" si="11"/>
        <v>0</v>
      </c>
      <c r="N96" s="121">
        <f t="shared" si="8"/>
        <v>0</v>
      </c>
      <c r="O96" s="372"/>
      <c r="P96" s="374">
        <v>98.29049999999998</v>
      </c>
      <c r="Q96" s="108">
        <v>20</v>
      </c>
    </row>
    <row r="97" spans="2:17" ht="40.799999999999997" hidden="1">
      <c r="B97" s="368"/>
      <c r="C97" s="373" t="s">
        <v>816</v>
      </c>
      <c r="E97" s="369"/>
      <c r="F97" s="369"/>
      <c r="G97" s="290" t="s">
        <v>251</v>
      </c>
      <c r="H97" s="370"/>
      <c r="I97" s="288" t="s">
        <v>779</v>
      </c>
      <c r="J97" s="288" t="s">
        <v>780</v>
      </c>
      <c r="K97" s="371">
        <f t="shared" si="9"/>
        <v>154.8075375</v>
      </c>
      <c r="L97" s="371">
        <f t="shared" si="10"/>
        <v>167.19214049999999</v>
      </c>
      <c r="M97" s="371">
        <f t="shared" si="11"/>
        <v>0</v>
      </c>
      <c r="N97" s="121">
        <f t="shared" si="8"/>
        <v>0</v>
      </c>
      <c r="O97" s="372"/>
      <c r="P97" s="374">
        <v>98.29049999999998</v>
      </c>
      <c r="Q97">
        <v>20</v>
      </c>
    </row>
    <row r="98" spans="2:17" ht="15" thickBot="1">
      <c r="B98" s="349"/>
      <c r="O98" s="350"/>
    </row>
    <row r="99" spans="2:17" ht="15" thickBot="1">
      <c r="B99" s="351"/>
      <c r="C99" s="194" t="s">
        <v>821</v>
      </c>
      <c r="D99" s="194"/>
      <c r="E99" s="194"/>
      <c r="F99" s="194"/>
      <c r="G99" s="194"/>
      <c r="H99" s="321"/>
      <c r="I99" s="194"/>
      <c r="J99" s="194"/>
      <c r="K99" s="194"/>
      <c r="L99" s="194"/>
      <c r="M99" s="348">
        <f>SUM(M5:M98)</f>
        <v>618002</v>
      </c>
      <c r="N99" s="348">
        <f>SUM(N5:N98)</f>
        <v>667498</v>
      </c>
      <c r="O99" s="196"/>
    </row>
  </sheetData>
  <autoFilter ref="H1:H97" xr:uid="{00000000-0009-0000-0000-000000000000}">
    <filterColumn colId="0">
      <customFilters and="1">
        <customFilter operator="notEqual" val=" "/>
      </customFilters>
    </filterColumn>
  </autoFilter>
  <mergeCells count="2">
    <mergeCell ref="B4:O4"/>
    <mergeCell ref="C2:O2"/>
  </mergeCells>
  <phoneticPr fontId="13" type="noConversion"/>
  <pageMargins left="0.23622047244094491" right="0.16" top="0.35" bottom="0.31" header="0.22" footer="0.16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87"/>
  <sheetViews>
    <sheetView topLeftCell="A61" workbookViewId="0">
      <selection activeCell="C86" sqref="C86"/>
    </sheetView>
  </sheetViews>
  <sheetFormatPr defaultRowHeight="14.4"/>
  <cols>
    <col min="1" max="1" width="6.33203125" style="340" bestFit="1" customWidth="1"/>
    <col min="2" max="2" width="3.5546875" style="331" bestFit="1" customWidth="1"/>
    <col min="3" max="3" width="22.88671875" customWidth="1"/>
    <col min="4" max="4" width="20.6640625" bestFit="1" customWidth="1"/>
    <col min="5" max="5" width="3.44140625" style="33" customWidth="1"/>
    <col min="6" max="6" width="4.88671875" style="2" customWidth="1"/>
    <col min="7" max="7" width="5.6640625" style="32" bestFit="1" customWidth="1"/>
    <col min="8" max="8" width="5.6640625" style="35" bestFit="1" customWidth="1"/>
    <col min="9" max="9" width="6.5546875" bestFit="1" customWidth="1"/>
    <col min="10" max="10" width="8.109375" bestFit="1" customWidth="1"/>
    <col min="11" max="11" width="7.88671875" style="32" customWidth="1"/>
    <col min="12" max="12" width="7.44140625" style="32" bestFit="1" customWidth="1"/>
    <col min="13" max="14" width="11.5546875" style="32" bestFit="1" customWidth="1"/>
    <col min="15" max="15" width="8" bestFit="1" customWidth="1"/>
    <col min="16" max="16" width="7.33203125" customWidth="1"/>
  </cols>
  <sheetData>
    <row r="1" spans="1:20" ht="106.5" customHeight="1">
      <c r="A1" s="333" t="s">
        <v>101</v>
      </c>
      <c r="B1" s="341"/>
      <c r="C1" s="42" t="s">
        <v>90</v>
      </c>
      <c r="D1" s="43" t="s">
        <v>195</v>
      </c>
      <c r="E1" s="44" t="s">
        <v>94</v>
      </c>
      <c r="F1" s="45" t="s">
        <v>196</v>
      </c>
      <c r="G1" s="139" t="s">
        <v>210</v>
      </c>
      <c r="H1" s="140" t="s">
        <v>206</v>
      </c>
      <c r="I1" s="43" t="s">
        <v>96</v>
      </c>
      <c r="J1" s="43" t="s">
        <v>97</v>
      </c>
      <c r="K1" s="139" t="s">
        <v>205</v>
      </c>
      <c r="L1" s="139" t="s">
        <v>99</v>
      </c>
      <c r="M1" s="160" t="s">
        <v>211</v>
      </c>
      <c r="N1" s="161" t="s">
        <v>212</v>
      </c>
      <c r="O1" s="95" t="s">
        <v>717</v>
      </c>
      <c r="P1" s="95" t="s">
        <v>718</v>
      </c>
      <c r="Q1" s="162" t="s">
        <v>216</v>
      </c>
    </row>
    <row r="2" spans="1:20" ht="20.100000000000001" customHeight="1" thickBot="1">
      <c r="A2" s="334">
        <v>1</v>
      </c>
      <c r="B2" s="342"/>
      <c r="C2" s="325">
        <v>1</v>
      </c>
      <c r="D2" s="324">
        <v>2</v>
      </c>
      <c r="E2" s="326">
        <v>3</v>
      </c>
      <c r="F2" s="327">
        <v>4</v>
      </c>
      <c r="G2" s="327">
        <v>5</v>
      </c>
      <c r="H2" s="327">
        <v>6</v>
      </c>
      <c r="I2" s="327">
        <v>7</v>
      </c>
      <c r="J2" s="327">
        <v>8</v>
      </c>
      <c r="K2" s="327">
        <v>9</v>
      </c>
      <c r="L2" s="327">
        <v>10</v>
      </c>
      <c r="M2" s="327">
        <v>11</v>
      </c>
      <c r="N2" s="328">
        <v>12</v>
      </c>
      <c r="O2" s="329">
        <v>14</v>
      </c>
      <c r="P2" s="329"/>
    </row>
    <row r="3" spans="1:20" ht="20.100000000000001" customHeight="1" thickBot="1">
      <c r="A3" s="335"/>
      <c r="B3" s="343"/>
      <c r="C3" s="532" t="s">
        <v>819</v>
      </c>
      <c r="D3" s="533"/>
      <c r="E3" s="533"/>
      <c r="F3" s="533"/>
      <c r="G3" s="533"/>
      <c r="H3" s="533"/>
      <c r="I3" s="533"/>
      <c r="J3" s="533"/>
      <c r="K3" s="533"/>
      <c r="L3" s="533"/>
      <c r="M3" s="533"/>
      <c r="N3" s="533"/>
      <c r="O3" s="533"/>
      <c r="P3" s="534"/>
    </row>
    <row r="4" spans="1:20" ht="26.4">
      <c r="A4" s="336" t="s">
        <v>0</v>
      </c>
      <c r="B4" s="344">
        <v>1</v>
      </c>
      <c r="C4" s="141" t="s">
        <v>180</v>
      </c>
      <c r="D4" s="24" t="s">
        <v>682</v>
      </c>
      <c r="E4" s="25" t="s">
        <v>1</v>
      </c>
      <c r="F4" s="26">
        <f>H4*Q4</f>
        <v>7000</v>
      </c>
      <c r="G4" s="317">
        <f>S4*1.5*20/Q4</f>
        <v>1.9110000000000003</v>
      </c>
      <c r="H4" s="34">
        <f t="shared" ref="H4:H11" si="0">R4/Q4</f>
        <v>14</v>
      </c>
      <c r="I4" s="27" t="s">
        <v>178</v>
      </c>
      <c r="J4" s="27" t="s">
        <v>178</v>
      </c>
      <c r="K4" s="38">
        <f t="shared" ref="K4:K35" si="1">ROUND(G4,2)*Q4</f>
        <v>955</v>
      </c>
      <c r="L4" s="38">
        <f>K4*1.08</f>
        <v>1031.4000000000001</v>
      </c>
      <c r="M4" s="38">
        <f t="shared" ref="M4:M35" si="2">K4*H4</f>
        <v>13370</v>
      </c>
      <c r="N4" s="38">
        <f t="shared" ref="N4:N35" si="3">L4*H4</f>
        <v>14439.600000000002</v>
      </c>
      <c r="O4" s="168" t="s">
        <v>719</v>
      </c>
      <c r="P4" s="158" t="s">
        <v>720</v>
      </c>
      <c r="Q4">
        <v>500</v>
      </c>
      <c r="R4" s="26">
        <v>7000</v>
      </c>
      <c r="S4" s="37">
        <v>31.85</v>
      </c>
    </row>
    <row r="5" spans="1:20" ht="26.4">
      <c r="A5" s="336" t="s">
        <v>0</v>
      </c>
      <c r="B5" s="345">
        <f>B4+1</f>
        <v>2</v>
      </c>
      <c r="C5" s="28" t="s">
        <v>179</v>
      </c>
      <c r="D5" s="332" t="s">
        <v>682</v>
      </c>
      <c r="E5" s="7" t="s">
        <v>1</v>
      </c>
      <c r="F5" s="5">
        <f>H5*Q5</f>
        <v>7000</v>
      </c>
      <c r="G5" s="154">
        <f t="shared" ref="G5:G66" si="4">S5*1.5*20/Q5</f>
        <v>1.9110000000000003</v>
      </c>
      <c r="H5" s="155">
        <f t="shared" si="0"/>
        <v>14</v>
      </c>
      <c r="I5" s="6"/>
      <c r="J5" s="6"/>
      <c r="K5" s="156">
        <f t="shared" si="1"/>
        <v>955</v>
      </c>
      <c r="L5" s="156">
        <f t="shared" ref="L5:L35" si="5">K5*1.08</f>
        <v>1031.4000000000001</v>
      </c>
      <c r="M5" s="156">
        <f t="shared" si="2"/>
        <v>13370</v>
      </c>
      <c r="N5" s="156">
        <f t="shared" si="3"/>
        <v>14439.600000000002</v>
      </c>
      <c r="O5" s="6" t="s">
        <v>719</v>
      </c>
      <c r="P5" s="159" t="s">
        <v>720</v>
      </c>
      <c r="Q5">
        <v>500</v>
      </c>
      <c r="R5" s="5">
        <v>7000</v>
      </c>
      <c r="S5" s="37">
        <v>31.85</v>
      </c>
    </row>
    <row r="6" spans="1:20" ht="26.4">
      <c r="A6" s="336" t="s">
        <v>0</v>
      </c>
      <c r="B6" s="345">
        <f t="shared" ref="B6:B66" si="6">B5+1</f>
        <v>3</v>
      </c>
      <c r="C6" s="29" t="s">
        <v>2</v>
      </c>
      <c r="D6" s="4" t="s">
        <v>683</v>
      </c>
      <c r="E6" s="9" t="s">
        <v>1</v>
      </c>
      <c r="F6" s="5">
        <v>5000</v>
      </c>
      <c r="G6" s="154">
        <f t="shared" si="4"/>
        <v>0.72750000000000004</v>
      </c>
      <c r="H6" s="155">
        <f t="shared" si="0"/>
        <v>12.5</v>
      </c>
      <c r="I6" s="10"/>
      <c r="J6" s="8"/>
      <c r="K6" s="156">
        <f t="shared" si="1"/>
        <v>292</v>
      </c>
      <c r="L6" s="156">
        <f t="shared" si="5"/>
        <v>315.36</v>
      </c>
      <c r="M6" s="156">
        <f t="shared" si="2"/>
        <v>3650</v>
      </c>
      <c r="N6" s="156">
        <f t="shared" si="3"/>
        <v>3942</v>
      </c>
      <c r="O6" s="6" t="s">
        <v>719</v>
      </c>
      <c r="P6" s="159" t="s">
        <v>720</v>
      </c>
      <c r="Q6">
        <v>400</v>
      </c>
      <c r="R6" s="5">
        <v>5000</v>
      </c>
      <c r="S6" s="37">
        <v>9.6999999999999993</v>
      </c>
    </row>
    <row r="7" spans="1:20" ht="26.4">
      <c r="A7" s="336" t="s">
        <v>0</v>
      </c>
      <c r="B7" s="345">
        <f t="shared" si="6"/>
        <v>4</v>
      </c>
      <c r="C7" s="29" t="s">
        <v>202</v>
      </c>
      <c r="D7" s="4" t="s">
        <v>682</v>
      </c>
      <c r="E7" s="9" t="s">
        <v>1</v>
      </c>
      <c r="F7" s="5">
        <f t="shared" ref="F7:F38" si="7">H7*Q7</f>
        <v>7000</v>
      </c>
      <c r="G7" s="154">
        <f t="shared" si="4"/>
        <v>1.254</v>
      </c>
      <c r="H7" s="155">
        <f t="shared" si="0"/>
        <v>14</v>
      </c>
      <c r="I7" s="10"/>
      <c r="J7" s="8"/>
      <c r="K7" s="156">
        <f t="shared" si="1"/>
        <v>625</v>
      </c>
      <c r="L7" s="156">
        <f t="shared" si="5"/>
        <v>675</v>
      </c>
      <c r="M7" s="156">
        <f t="shared" si="2"/>
        <v>8750</v>
      </c>
      <c r="N7" s="156">
        <f t="shared" si="3"/>
        <v>9450</v>
      </c>
      <c r="O7" s="6" t="s">
        <v>719</v>
      </c>
      <c r="P7" s="159" t="s">
        <v>720</v>
      </c>
      <c r="Q7">
        <v>500</v>
      </c>
      <c r="R7" s="5">
        <v>7000</v>
      </c>
      <c r="S7" s="37">
        <v>20.9</v>
      </c>
    </row>
    <row r="8" spans="1:20" ht="26.4">
      <c r="A8" s="336" t="s">
        <v>0</v>
      </c>
      <c r="B8" s="345">
        <f t="shared" si="6"/>
        <v>5</v>
      </c>
      <c r="C8" s="29" t="s">
        <v>213</v>
      </c>
      <c r="D8" s="4" t="s">
        <v>682</v>
      </c>
      <c r="E8" s="9" t="s">
        <v>1</v>
      </c>
      <c r="F8" s="5">
        <f t="shared" si="7"/>
        <v>7000</v>
      </c>
      <c r="G8" s="154">
        <f t="shared" si="4"/>
        <v>12.288000000000002</v>
      </c>
      <c r="H8" s="155">
        <f t="shared" si="0"/>
        <v>14</v>
      </c>
      <c r="I8" s="10"/>
      <c r="J8" s="8"/>
      <c r="K8" s="156">
        <f t="shared" si="1"/>
        <v>6145</v>
      </c>
      <c r="L8" s="156">
        <f t="shared" si="5"/>
        <v>6636.6</v>
      </c>
      <c r="M8" s="156">
        <f t="shared" si="2"/>
        <v>86030</v>
      </c>
      <c r="N8" s="156">
        <f t="shared" si="3"/>
        <v>92912.400000000009</v>
      </c>
      <c r="O8" s="6" t="s">
        <v>719</v>
      </c>
      <c r="P8" s="159" t="s">
        <v>720</v>
      </c>
      <c r="Q8">
        <v>500</v>
      </c>
      <c r="R8" s="5">
        <v>7000</v>
      </c>
      <c r="S8" s="37">
        <v>204.8</v>
      </c>
    </row>
    <row r="9" spans="1:20" ht="26.4">
      <c r="A9" s="336" t="s">
        <v>0</v>
      </c>
      <c r="B9" s="345">
        <f t="shared" si="6"/>
        <v>6</v>
      </c>
      <c r="C9" s="29" t="s">
        <v>204</v>
      </c>
      <c r="D9" s="4" t="s">
        <v>685</v>
      </c>
      <c r="E9" s="9" t="s">
        <v>1</v>
      </c>
      <c r="F9" s="5">
        <f t="shared" si="7"/>
        <v>7000</v>
      </c>
      <c r="G9" s="154">
        <f t="shared" si="4"/>
        <v>16.754999999999999</v>
      </c>
      <c r="H9" s="155">
        <f t="shared" si="0"/>
        <v>70</v>
      </c>
      <c r="I9" s="10"/>
      <c r="J9" s="8"/>
      <c r="K9" s="156">
        <f t="shared" si="1"/>
        <v>1676.0000000000002</v>
      </c>
      <c r="L9" s="156">
        <f t="shared" si="5"/>
        <v>1810.0800000000004</v>
      </c>
      <c r="M9" s="156">
        <f t="shared" si="2"/>
        <v>117320.00000000001</v>
      </c>
      <c r="N9" s="156">
        <f t="shared" si="3"/>
        <v>126705.60000000002</v>
      </c>
      <c r="O9" s="6" t="s">
        <v>719</v>
      </c>
      <c r="P9" s="159" t="s">
        <v>720</v>
      </c>
      <c r="Q9">
        <v>100</v>
      </c>
      <c r="R9" s="5">
        <v>7000</v>
      </c>
      <c r="S9" s="37">
        <v>55.85</v>
      </c>
    </row>
    <row r="10" spans="1:20" ht="26.4">
      <c r="A10" s="336" t="s">
        <v>0</v>
      </c>
      <c r="B10" s="345">
        <f t="shared" si="6"/>
        <v>7</v>
      </c>
      <c r="C10" s="29" t="s">
        <v>199</v>
      </c>
      <c r="D10" s="4" t="s">
        <v>682</v>
      </c>
      <c r="E10" s="9" t="s">
        <v>1</v>
      </c>
      <c r="F10" s="5">
        <f t="shared" si="7"/>
        <v>7000</v>
      </c>
      <c r="G10" s="154">
        <f t="shared" si="4"/>
        <v>2.5950000000000002</v>
      </c>
      <c r="H10" s="155">
        <f t="shared" si="0"/>
        <v>14</v>
      </c>
      <c r="I10" s="10"/>
      <c r="J10" s="8"/>
      <c r="K10" s="156">
        <f t="shared" si="1"/>
        <v>1300</v>
      </c>
      <c r="L10" s="156">
        <f t="shared" si="5"/>
        <v>1404</v>
      </c>
      <c r="M10" s="156">
        <f t="shared" si="2"/>
        <v>18200</v>
      </c>
      <c r="N10" s="156">
        <f t="shared" si="3"/>
        <v>19656</v>
      </c>
      <c r="O10" s="6" t="s">
        <v>719</v>
      </c>
      <c r="P10" s="159" t="s">
        <v>720</v>
      </c>
      <c r="Q10">
        <v>500</v>
      </c>
      <c r="R10" s="5">
        <v>7000</v>
      </c>
      <c r="S10" s="37">
        <v>43.25</v>
      </c>
    </row>
    <row r="11" spans="1:20" ht="26.4">
      <c r="A11" s="336" t="s">
        <v>0</v>
      </c>
      <c r="B11" s="345">
        <f t="shared" si="6"/>
        <v>8</v>
      </c>
      <c r="C11" s="29" t="s">
        <v>203</v>
      </c>
      <c r="D11" s="4" t="s">
        <v>682</v>
      </c>
      <c r="E11" s="9" t="s">
        <v>1</v>
      </c>
      <c r="F11" s="5">
        <f t="shared" si="7"/>
        <v>7000</v>
      </c>
      <c r="G11" s="154">
        <f t="shared" si="4"/>
        <v>2.4060000000000001</v>
      </c>
      <c r="H11" s="155">
        <f t="shared" si="0"/>
        <v>14</v>
      </c>
      <c r="I11" s="10"/>
      <c r="J11" s="8"/>
      <c r="K11" s="156">
        <f t="shared" si="1"/>
        <v>1205</v>
      </c>
      <c r="L11" s="156">
        <f t="shared" si="5"/>
        <v>1301.4000000000001</v>
      </c>
      <c r="M11" s="156">
        <f t="shared" si="2"/>
        <v>16870</v>
      </c>
      <c r="N11" s="156">
        <f t="shared" si="3"/>
        <v>18219.600000000002</v>
      </c>
      <c r="O11" s="6" t="s">
        <v>719</v>
      </c>
      <c r="P11" s="159" t="s">
        <v>720</v>
      </c>
      <c r="Q11">
        <v>500</v>
      </c>
      <c r="R11" s="5">
        <v>7000</v>
      </c>
      <c r="S11" s="37">
        <v>40.1</v>
      </c>
    </row>
    <row r="12" spans="1:20" ht="26.4">
      <c r="A12" s="336" t="s">
        <v>0</v>
      </c>
      <c r="B12" s="345">
        <f t="shared" si="6"/>
        <v>9</v>
      </c>
      <c r="C12" s="29" t="s">
        <v>197</v>
      </c>
      <c r="D12" s="4" t="s">
        <v>683</v>
      </c>
      <c r="E12" s="9" t="s">
        <v>1</v>
      </c>
      <c r="F12" s="5">
        <f t="shared" si="7"/>
        <v>4800</v>
      </c>
      <c r="G12" s="154">
        <f t="shared" si="4"/>
        <v>1.40625</v>
      </c>
      <c r="H12" s="155">
        <v>12</v>
      </c>
      <c r="I12" s="10"/>
      <c r="J12" s="8"/>
      <c r="K12" s="156">
        <f t="shared" si="1"/>
        <v>564</v>
      </c>
      <c r="L12" s="156">
        <f t="shared" si="5"/>
        <v>609.12</v>
      </c>
      <c r="M12" s="156">
        <f t="shared" si="2"/>
        <v>6768</v>
      </c>
      <c r="N12" s="156">
        <f t="shared" si="3"/>
        <v>7309.4400000000005</v>
      </c>
      <c r="O12" s="6" t="s">
        <v>719</v>
      </c>
      <c r="P12" s="159" t="s">
        <v>720</v>
      </c>
      <c r="Q12">
        <v>400</v>
      </c>
      <c r="R12" s="5">
        <v>5000</v>
      </c>
      <c r="S12" s="37">
        <v>18.75</v>
      </c>
    </row>
    <row r="13" spans="1:20" ht="26.4">
      <c r="A13" s="336" t="s">
        <v>0</v>
      </c>
      <c r="B13" s="345">
        <f t="shared" si="6"/>
        <v>10</v>
      </c>
      <c r="C13" s="29" t="s">
        <v>3</v>
      </c>
      <c r="D13" s="4" t="s">
        <v>683</v>
      </c>
      <c r="E13" s="9" t="s">
        <v>1</v>
      </c>
      <c r="F13" s="5">
        <f t="shared" si="7"/>
        <v>6000</v>
      </c>
      <c r="G13" s="154">
        <f t="shared" si="4"/>
        <v>1.8862499999999998</v>
      </c>
      <c r="H13" s="155">
        <f t="shared" ref="H13:H22" si="8">R13/Q13</f>
        <v>15</v>
      </c>
      <c r="I13" s="10"/>
      <c r="J13" s="8"/>
      <c r="K13" s="156">
        <f t="shared" si="1"/>
        <v>756</v>
      </c>
      <c r="L13" s="156">
        <f t="shared" si="5"/>
        <v>816.48</v>
      </c>
      <c r="M13" s="156">
        <f t="shared" si="2"/>
        <v>11340</v>
      </c>
      <c r="N13" s="156">
        <f t="shared" si="3"/>
        <v>12247.2</v>
      </c>
      <c r="O13" s="6" t="s">
        <v>719</v>
      </c>
      <c r="P13" s="159" t="s">
        <v>720</v>
      </c>
      <c r="Q13">
        <v>400</v>
      </c>
      <c r="R13" s="5">
        <v>6000</v>
      </c>
      <c r="S13" s="37">
        <v>25.15</v>
      </c>
    </row>
    <row r="14" spans="1:20" ht="26.4">
      <c r="A14" s="336" t="s">
        <v>0</v>
      </c>
      <c r="B14" s="345">
        <f t="shared" si="6"/>
        <v>11</v>
      </c>
      <c r="C14" s="29" t="s">
        <v>198</v>
      </c>
      <c r="D14" s="4" t="s">
        <v>686</v>
      </c>
      <c r="E14" s="9" t="s">
        <v>1</v>
      </c>
      <c r="F14" s="5">
        <f t="shared" si="7"/>
        <v>36</v>
      </c>
      <c r="G14" s="154">
        <f t="shared" si="4"/>
        <v>9.0833333333333339</v>
      </c>
      <c r="H14" s="155">
        <f t="shared" si="8"/>
        <v>12</v>
      </c>
      <c r="I14" s="10"/>
      <c r="J14" s="8"/>
      <c r="K14" s="156">
        <f t="shared" si="1"/>
        <v>27.240000000000002</v>
      </c>
      <c r="L14" s="156">
        <f t="shared" si="5"/>
        <v>29.419200000000004</v>
      </c>
      <c r="M14" s="156">
        <f t="shared" si="2"/>
        <v>326.88</v>
      </c>
      <c r="N14" s="156">
        <f t="shared" si="3"/>
        <v>353.03040000000004</v>
      </c>
      <c r="O14" s="6" t="s">
        <v>719</v>
      </c>
      <c r="P14" s="159" t="s">
        <v>720</v>
      </c>
      <c r="Q14">
        <v>3</v>
      </c>
      <c r="R14" s="5">
        <v>36</v>
      </c>
      <c r="S14" s="37">
        <f>T14/6</f>
        <v>0.90833333333333333</v>
      </c>
      <c r="T14">
        <v>5.45</v>
      </c>
    </row>
    <row r="15" spans="1:20" ht="26.4">
      <c r="A15" s="336" t="s">
        <v>0</v>
      </c>
      <c r="B15" s="345">
        <f t="shared" si="6"/>
        <v>12</v>
      </c>
      <c r="C15" s="29" t="s">
        <v>200</v>
      </c>
      <c r="D15" s="4" t="s">
        <v>682</v>
      </c>
      <c r="E15" s="9" t="s">
        <v>1</v>
      </c>
      <c r="F15" s="5">
        <f t="shared" si="7"/>
        <v>7000</v>
      </c>
      <c r="G15" s="154">
        <f t="shared" si="4"/>
        <v>0.81899999999999995</v>
      </c>
      <c r="H15" s="155">
        <f t="shared" si="8"/>
        <v>14</v>
      </c>
      <c r="I15" s="10"/>
      <c r="J15" s="8"/>
      <c r="K15" s="156">
        <f t="shared" si="1"/>
        <v>410</v>
      </c>
      <c r="L15" s="156">
        <f t="shared" si="5"/>
        <v>442.8</v>
      </c>
      <c r="M15" s="156">
        <f t="shared" si="2"/>
        <v>5740</v>
      </c>
      <c r="N15" s="156">
        <f t="shared" si="3"/>
        <v>6199.2</v>
      </c>
      <c r="O15" s="6" t="s">
        <v>719</v>
      </c>
      <c r="P15" s="159" t="s">
        <v>720</v>
      </c>
      <c r="Q15">
        <v>500</v>
      </c>
      <c r="R15" s="5">
        <v>7000</v>
      </c>
      <c r="S15" s="37">
        <v>13.65</v>
      </c>
    </row>
    <row r="16" spans="1:20" ht="26.4">
      <c r="A16" s="336" t="s">
        <v>0</v>
      </c>
      <c r="B16" s="345">
        <f t="shared" si="6"/>
        <v>13</v>
      </c>
      <c r="C16" s="29" t="s">
        <v>201</v>
      </c>
      <c r="D16" s="4" t="s">
        <v>686</v>
      </c>
      <c r="E16" s="9" t="s">
        <v>1</v>
      </c>
      <c r="F16" s="5">
        <f t="shared" si="7"/>
        <v>36</v>
      </c>
      <c r="G16" s="154">
        <f t="shared" si="4"/>
        <v>9.0833333333333339</v>
      </c>
      <c r="H16" s="155">
        <f t="shared" si="8"/>
        <v>12</v>
      </c>
      <c r="I16" s="10"/>
      <c r="J16" s="8"/>
      <c r="K16" s="156">
        <f t="shared" si="1"/>
        <v>27.240000000000002</v>
      </c>
      <c r="L16" s="156">
        <f t="shared" si="5"/>
        <v>29.419200000000004</v>
      </c>
      <c r="M16" s="156">
        <f t="shared" si="2"/>
        <v>326.88</v>
      </c>
      <c r="N16" s="156">
        <f t="shared" si="3"/>
        <v>353.03040000000004</v>
      </c>
      <c r="O16" s="6" t="s">
        <v>719</v>
      </c>
      <c r="P16" s="159" t="s">
        <v>720</v>
      </c>
      <c r="Q16">
        <v>3</v>
      </c>
      <c r="R16" s="5">
        <v>36</v>
      </c>
      <c r="S16" s="37">
        <f>T16/6</f>
        <v>0.90833333333333333</v>
      </c>
      <c r="T16" s="37">
        <v>5.45</v>
      </c>
    </row>
    <row r="17" spans="1:20" ht="26.4">
      <c r="A17" s="336" t="s">
        <v>0</v>
      </c>
      <c r="B17" s="345">
        <f t="shared" si="6"/>
        <v>14</v>
      </c>
      <c r="C17" s="29" t="s">
        <v>187</v>
      </c>
      <c r="D17" s="4" t="s">
        <v>682</v>
      </c>
      <c r="E17" s="9" t="s">
        <v>1</v>
      </c>
      <c r="F17" s="5">
        <f t="shared" si="7"/>
        <v>7000</v>
      </c>
      <c r="G17" s="154">
        <f t="shared" si="4"/>
        <v>2.5049999999999999</v>
      </c>
      <c r="H17" s="155">
        <f t="shared" si="8"/>
        <v>14</v>
      </c>
      <c r="I17" s="10"/>
      <c r="J17" s="8"/>
      <c r="K17" s="156">
        <f t="shared" si="1"/>
        <v>1255</v>
      </c>
      <c r="L17" s="156">
        <f t="shared" si="5"/>
        <v>1355.4</v>
      </c>
      <c r="M17" s="156">
        <f t="shared" si="2"/>
        <v>17570</v>
      </c>
      <c r="N17" s="156">
        <f t="shared" si="3"/>
        <v>18975.600000000002</v>
      </c>
      <c r="O17" s="6" t="s">
        <v>719</v>
      </c>
      <c r="P17" s="159" t="s">
        <v>720</v>
      </c>
      <c r="Q17">
        <v>500</v>
      </c>
      <c r="R17" s="5">
        <v>7000</v>
      </c>
      <c r="S17" s="37">
        <v>41.75</v>
      </c>
    </row>
    <row r="18" spans="1:20" ht="26.4">
      <c r="A18" s="336" t="s">
        <v>0</v>
      </c>
      <c r="B18" s="345">
        <f t="shared" si="6"/>
        <v>15</v>
      </c>
      <c r="C18" s="29" t="s">
        <v>188</v>
      </c>
      <c r="D18" s="4" t="s">
        <v>682</v>
      </c>
      <c r="E18" s="9" t="s">
        <v>1</v>
      </c>
      <c r="F18" s="5">
        <f t="shared" si="7"/>
        <v>8000</v>
      </c>
      <c r="G18" s="154">
        <f t="shared" si="4"/>
        <v>2.0939999999999999</v>
      </c>
      <c r="H18" s="155">
        <f t="shared" si="8"/>
        <v>16</v>
      </c>
      <c r="I18" s="10"/>
      <c r="J18" s="8"/>
      <c r="K18" s="156">
        <f t="shared" si="1"/>
        <v>1045</v>
      </c>
      <c r="L18" s="156">
        <f t="shared" si="5"/>
        <v>1128.6000000000001</v>
      </c>
      <c r="M18" s="156">
        <f t="shared" si="2"/>
        <v>16720</v>
      </c>
      <c r="N18" s="156">
        <f t="shared" si="3"/>
        <v>18057.600000000002</v>
      </c>
      <c r="O18" s="6" t="s">
        <v>719</v>
      </c>
      <c r="P18" s="159" t="s">
        <v>720</v>
      </c>
      <c r="Q18">
        <v>500</v>
      </c>
      <c r="R18" s="5">
        <v>8000</v>
      </c>
      <c r="S18" s="37">
        <v>34.9</v>
      </c>
    </row>
    <row r="19" spans="1:20" ht="26.4">
      <c r="A19" s="336" t="s">
        <v>0</v>
      </c>
      <c r="B19" s="345">
        <f t="shared" si="6"/>
        <v>16</v>
      </c>
      <c r="C19" s="29" t="s">
        <v>189</v>
      </c>
      <c r="D19" s="4" t="s">
        <v>686</v>
      </c>
      <c r="E19" s="9" t="s">
        <v>1</v>
      </c>
      <c r="F19" s="5">
        <f t="shared" si="7"/>
        <v>18</v>
      </c>
      <c r="G19" s="154">
        <f t="shared" si="4"/>
        <v>9.0833333333333339</v>
      </c>
      <c r="H19" s="155">
        <f t="shared" si="8"/>
        <v>6</v>
      </c>
      <c r="I19" s="10"/>
      <c r="J19" s="8"/>
      <c r="K19" s="156">
        <f t="shared" si="1"/>
        <v>27.240000000000002</v>
      </c>
      <c r="L19" s="156">
        <f t="shared" si="5"/>
        <v>29.419200000000004</v>
      </c>
      <c r="M19" s="156">
        <f t="shared" si="2"/>
        <v>163.44</v>
      </c>
      <c r="N19" s="156">
        <f t="shared" si="3"/>
        <v>176.51520000000002</v>
      </c>
      <c r="O19" s="6" t="s">
        <v>719</v>
      </c>
      <c r="P19" s="159" t="s">
        <v>720</v>
      </c>
      <c r="Q19">
        <v>3</v>
      </c>
      <c r="R19" s="5">
        <v>18</v>
      </c>
      <c r="S19" s="37">
        <f>T19/6</f>
        <v>0.90833333333333333</v>
      </c>
      <c r="T19">
        <v>5.45</v>
      </c>
    </row>
    <row r="20" spans="1:20" ht="26.4">
      <c r="A20" s="336" t="s">
        <v>0</v>
      </c>
      <c r="B20" s="345">
        <f t="shared" si="6"/>
        <v>17</v>
      </c>
      <c r="C20" s="29" t="s">
        <v>190</v>
      </c>
      <c r="D20" s="4" t="s">
        <v>682</v>
      </c>
      <c r="E20" s="9" t="s">
        <v>1</v>
      </c>
      <c r="F20" s="5">
        <f t="shared" si="7"/>
        <v>7000</v>
      </c>
      <c r="G20" s="154">
        <f t="shared" si="4"/>
        <v>2.0070000000000001</v>
      </c>
      <c r="H20" s="155">
        <f t="shared" si="8"/>
        <v>14</v>
      </c>
      <c r="I20" s="10"/>
      <c r="J20" s="8"/>
      <c r="K20" s="156">
        <f t="shared" si="1"/>
        <v>1004.9999999999999</v>
      </c>
      <c r="L20" s="156">
        <f t="shared" si="5"/>
        <v>1085.3999999999999</v>
      </c>
      <c r="M20" s="156">
        <f t="shared" si="2"/>
        <v>14069.999999999998</v>
      </c>
      <c r="N20" s="156">
        <f t="shared" si="3"/>
        <v>15195.599999999999</v>
      </c>
      <c r="O20" s="6" t="s">
        <v>719</v>
      </c>
      <c r="P20" s="159" t="s">
        <v>720</v>
      </c>
      <c r="Q20">
        <v>500</v>
      </c>
      <c r="R20" s="5">
        <v>7000</v>
      </c>
      <c r="S20" s="37">
        <v>33.450000000000003</v>
      </c>
    </row>
    <row r="21" spans="1:20" ht="26.4">
      <c r="A21" s="336" t="s">
        <v>0</v>
      </c>
      <c r="B21" s="345">
        <f t="shared" si="6"/>
        <v>18</v>
      </c>
      <c r="C21" s="29" t="s">
        <v>191</v>
      </c>
      <c r="D21" s="4" t="s">
        <v>682</v>
      </c>
      <c r="E21" s="9" t="s">
        <v>1</v>
      </c>
      <c r="F21" s="5">
        <f t="shared" si="7"/>
        <v>6000</v>
      </c>
      <c r="G21" s="154">
        <f t="shared" si="4"/>
        <v>1.9079999999999999</v>
      </c>
      <c r="H21" s="155">
        <f t="shared" si="8"/>
        <v>12</v>
      </c>
      <c r="I21" s="10"/>
      <c r="J21" s="8"/>
      <c r="K21" s="156">
        <f t="shared" si="1"/>
        <v>955</v>
      </c>
      <c r="L21" s="156">
        <f t="shared" si="5"/>
        <v>1031.4000000000001</v>
      </c>
      <c r="M21" s="156">
        <f t="shared" si="2"/>
        <v>11460</v>
      </c>
      <c r="N21" s="156">
        <f t="shared" si="3"/>
        <v>12376.800000000001</v>
      </c>
      <c r="O21" s="6" t="s">
        <v>719</v>
      </c>
      <c r="P21" s="159" t="s">
        <v>720</v>
      </c>
      <c r="Q21">
        <v>500</v>
      </c>
      <c r="R21" s="5">
        <v>6000</v>
      </c>
      <c r="S21" s="37">
        <v>31.8</v>
      </c>
    </row>
    <row r="22" spans="1:20" ht="26.4">
      <c r="A22" s="336" t="s">
        <v>0</v>
      </c>
      <c r="B22" s="345">
        <f t="shared" si="6"/>
        <v>19</v>
      </c>
      <c r="C22" s="29" t="s">
        <v>193</v>
      </c>
      <c r="D22" s="4" t="s">
        <v>685</v>
      </c>
      <c r="E22" s="9" t="s">
        <v>1</v>
      </c>
      <c r="F22" s="5">
        <f t="shared" si="7"/>
        <v>5000</v>
      </c>
      <c r="G22" s="154">
        <f t="shared" si="4"/>
        <v>15.15</v>
      </c>
      <c r="H22" s="155">
        <f t="shared" si="8"/>
        <v>50</v>
      </c>
      <c r="I22" s="10"/>
      <c r="J22" s="8"/>
      <c r="K22" s="156">
        <f t="shared" si="1"/>
        <v>1515</v>
      </c>
      <c r="L22" s="156">
        <f t="shared" si="5"/>
        <v>1636.2</v>
      </c>
      <c r="M22" s="156">
        <f t="shared" si="2"/>
        <v>75750</v>
      </c>
      <c r="N22" s="156">
        <f t="shared" si="3"/>
        <v>81810</v>
      </c>
      <c r="O22" s="6" t="s">
        <v>719</v>
      </c>
      <c r="P22" s="159" t="s">
        <v>720</v>
      </c>
      <c r="Q22">
        <v>100</v>
      </c>
      <c r="R22" s="5">
        <v>5000</v>
      </c>
      <c r="S22" s="37">
        <v>50.5</v>
      </c>
    </row>
    <row r="23" spans="1:20" ht="26.4">
      <c r="A23" s="336" t="s">
        <v>0</v>
      </c>
      <c r="B23" s="345">
        <f t="shared" si="6"/>
        <v>20</v>
      </c>
      <c r="C23" s="29" t="s">
        <v>192</v>
      </c>
      <c r="D23" s="4" t="s">
        <v>683</v>
      </c>
      <c r="E23" s="9" t="s">
        <v>1</v>
      </c>
      <c r="F23" s="5">
        <f t="shared" si="7"/>
        <v>2800</v>
      </c>
      <c r="G23" s="154">
        <f t="shared" si="4"/>
        <v>1.40625</v>
      </c>
      <c r="H23" s="155">
        <v>7</v>
      </c>
      <c r="I23" s="10"/>
      <c r="J23" s="8"/>
      <c r="K23" s="156">
        <f t="shared" si="1"/>
        <v>564</v>
      </c>
      <c r="L23" s="156">
        <f t="shared" si="5"/>
        <v>609.12</v>
      </c>
      <c r="M23" s="156">
        <f t="shared" si="2"/>
        <v>3948</v>
      </c>
      <c r="N23" s="156">
        <f t="shared" si="3"/>
        <v>4263.84</v>
      </c>
      <c r="O23" s="6" t="s">
        <v>719</v>
      </c>
      <c r="P23" s="159" t="s">
        <v>720</v>
      </c>
      <c r="Q23">
        <v>400</v>
      </c>
      <c r="R23" s="5">
        <v>3000</v>
      </c>
      <c r="S23" s="37">
        <v>18.75</v>
      </c>
    </row>
    <row r="24" spans="1:20" ht="26.4">
      <c r="A24" s="336" t="s">
        <v>0</v>
      </c>
      <c r="B24" s="345">
        <f t="shared" si="6"/>
        <v>21</v>
      </c>
      <c r="C24" s="29" t="s">
        <v>4</v>
      </c>
      <c r="D24" s="4" t="s">
        <v>682</v>
      </c>
      <c r="E24" s="9" t="s">
        <v>1</v>
      </c>
      <c r="F24" s="5">
        <f t="shared" si="7"/>
        <v>6000</v>
      </c>
      <c r="G24" s="154">
        <f t="shared" si="4"/>
        <v>0.81899999999999995</v>
      </c>
      <c r="H24" s="155">
        <f t="shared" ref="H24:H30" si="9">R24/Q24</f>
        <v>12</v>
      </c>
      <c r="I24" s="11"/>
      <c r="J24" s="8"/>
      <c r="K24" s="156">
        <f t="shared" si="1"/>
        <v>410</v>
      </c>
      <c r="L24" s="156">
        <f t="shared" si="5"/>
        <v>442.8</v>
      </c>
      <c r="M24" s="156">
        <f t="shared" si="2"/>
        <v>4920</v>
      </c>
      <c r="N24" s="156">
        <f t="shared" si="3"/>
        <v>5313.6</v>
      </c>
      <c r="O24" s="6" t="s">
        <v>719</v>
      </c>
      <c r="P24" s="159" t="s">
        <v>720</v>
      </c>
      <c r="Q24">
        <v>500</v>
      </c>
      <c r="R24" s="5">
        <v>6000</v>
      </c>
      <c r="S24" s="37">
        <v>13.65</v>
      </c>
    </row>
    <row r="25" spans="1:20" ht="26.4">
      <c r="A25" s="336" t="s">
        <v>0</v>
      </c>
      <c r="B25" s="345">
        <f t="shared" si="6"/>
        <v>22</v>
      </c>
      <c r="C25" s="29" t="s">
        <v>5</v>
      </c>
      <c r="D25" s="4" t="s">
        <v>686</v>
      </c>
      <c r="E25" s="9" t="s">
        <v>1</v>
      </c>
      <c r="F25" s="5">
        <f t="shared" si="7"/>
        <v>36</v>
      </c>
      <c r="G25" s="154">
        <f t="shared" si="4"/>
        <v>9.0833333333333339</v>
      </c>
      <c r="H25" s="155">
        <f t="shared" si="9"/>
        <v>12</v>
      </c>
      <c r="I25" s="10"/>
      <c r="J25" s="8"/>
      <c r="K25" s="156">
        <f t="shared" si="1"/>
        <v>27.240000000000002</v>
      </c>
      <c r="L25" s="156">
        <f t="shared" si="5"/>
        <v>29.419200000000004</v>
      </c>
      <c r="M25" s="156">
        <f t="shared" si="2"/>
        <v>326.88</v>
      </c>
      <c r="N25" s="156">
        <f t="shared" si="3"/>
        <v>353.03040000000004</v>
      </c>
      <c r="O25" s="6" t="s">
        <v>719</v>
      </c>
      <c r="P25" s="159" t="s">
        <v>720</v>
      </c>
      <c r="Q25">
        <v>3</v>
      </c>
      <c r="R25" s="5">
        <v>36</v>
      </c>
      <c r="S25" s="37">
        <f>T25/6</f>
        <v>0.90833333333333333</v>
      </c>
      <c r="T25">
        <v>5.45</v>
      </c>
    </row>
    <row r="26" spans="1:20" ht="26.4">
      <c r="A26" s="336" t="s">
        <v>0</v>
      </c>
      <c r="B26" s="345">
        <f t="shared" si="6"/>
        <v>23</v>
      </c>
      <c r="C26" s="29" t="s">
        <v>6</v>
      </c>
      <c r="D26" s="4" t="s">
        <v>686</v>
      </c>
      <c r="E26" s="9" t="s">
        <v>1</v>
      </c>
      <c r="F26" s="5">
        <f t="shared" si="7"/>
        <v>36</v>
      </c>
      <c r="G26" s="154">
        <f t="shared" si="4"/>
        <v>11.333333333333334</v>
      </c>
      <c r="H26" s="155">
        <f t="shared" si="9"/>
        <v>12</v>
      </c>
      <c r="I26" s="13"/>
      <c r="J26" s="8"/>
      <c r="K26" s="156">
        <f t="shared" si="1"/>
        <v>33.99</v>
      </c>
      <c r="L26" s="156">
        <f t="shared" si="5"/>
        <v>36.709200000000003</v>
      </c>
      <c r="M26" s="156">
        <f t="shared" si="2"/>
        <v>407.88</v>
      </c>
      <c r="N26" s="156">
        <f t="shared" si="3"/>
        <v>440.5104</v>
      </c>
      <c r="O26" s="6" t="s">
        <v>719</v>
      </c>
      <c r="P26" s="159" t="s">
        <v>720</v>
      </c>
      <c r="Q26">
        <v>3</v>
      </c>
      <c r="R26" s="5">
        <v>36</v>
      </c>
      <c r="S26" s="37">
        <f>T26/6</f>
        <v>1.1333333333333333</v>
      </c>
      <c r="T26">
        <v>6.8</v>
      </c>
    </row>
    <row r="27" spans="1:20" ht="26.4">
      <c r="A27" s="336" t="s">
        <v>0</v>
      </c>
      <c r="B27" s="345">
        <f t="shared" si="6"/>
        <v>24</v>
      </c>
      <c r="C27" s="29" t="s">
        <v>66</v>
      </c>
      <c r="D27" s="4" t="s">
        <v>683</v>
      </c>
      <c r="E27" s="9" t="s">
        <v>1</v>
      </c>
      <c r="F27" s="5">
        <f t="shared" si="7"/>
        <v>4000</v>
      </c>
      <c r="G27" s="154">
        <f t="shared" si="4"/>
        <v>3.1237499999999998</v>
      </c>
      <c r="H27" s="155">
        <f t="shared" si="9"/>
        <v>10</v>
      </c>
      <c r="I27" s="11"/>
      <c r="J27" s="8"/>
      <c r="K27" s="156">
        <f t="shared" si="1"/>
        <v>1248</v>
      </c>
      <c r="L27" s="156">
        <f t="shared" si="5"/>
        <v>1347.8400000000001</v>
      </c>
      <c r="M27" s="156">
        <f t="shared" si="2"/>
        <v>12480</v>
      </c>
      <c r="N27" s="156">
        <f t="shared" si="3"/>
        <v>13478.400000000001</v>
      </c>
      <c r="O27" s="6" t="s">
        <v>719</v>
      </c>
      <c r="P27" s="159" t="s">
        <v>720</v>
      </c>
      <c r="Q27">
        <v>400</v>
      </c>
      <c r="R27" s="5">
        <v>4000</v>
      </c>
      <c r="S27" s="37">
        <v>41.65</v>
      </c>
    </row>
    <row r="28" spans="1:20" ht="26.4">
      <c r="A28" s="336" t="s">
        <v>0</v>
      </c>
      <c r="B28" s="345">
        <f t="shared" si="6"/>
        <v>25</v>
      </c>
      <c r="C28" s="29" t="s">
        <v>7</v>
      </c>
      <c r="D28" s="4" t="s">
        <v>682</v>
      </c>
      <c r="E28" s="9" t="s">
        <v>1</v>
      </c>
      <c r="F28" s="5">
        <f t="shared" si="7"/>
        <v>6000</v>
      </c>
      <c r="G28" s="154">
        <f t="shared" si="4"/>
        <v>1.875</v>
      </c>
      <c r="H28" s="155">
        <f t="shared" si="9"/>
        <v>12</v>
      </c>
      <c r="I28" s="12"/>
      <c r="J28" s="8"/>
      <c r="K28" s="156">
        <f t="shared" si="1"/>
        <v>940</v>
      </c>
      <c r="L28" s="156">
        <f t="shared" si="5"/>
        <v>1015.2</v>
      </c>
      <c r="M28" s="156">
        <f t="shared" si="2"/>
        <v>11280</v>
      </c>
      <c r="N28" s="156">
        <f t="shared" si="3"/>
        <v>12182.400000000001</v>
      </c>
      <c r="O28" s="6" t="s">
        <v>719</v>
      </c>
      <c r="P28" s="159" t="s">
        <v>720</v>
      </c>
      <c r="Q28">
        <v>500</v>
      </c>
      <c r="R28" s="5">
        <v>6000</v>
      </c>
      <c r="S28" s="37">
        <v>31.25</v>
      </c>
    </row>
    <row r="29" spans="1:20" ht="26.4">
      <c r="A29" s="336" t="s">
        <v>0</v>
      </c>
      <c r="B29" s="345">
        <f t="shared" si="6"/>
        <v>26</v>
      </c>
      <c r="C29" s="29" t="s">
        <v>194</v>
      </c>
      <c r="D29" s="4" t="s">
        <v>686</v>
      </c>
      <c r="E29" s="9" t="s">
        <v>1</v>
      </c>
      <c r="F29" s="5">
        <f t="shared" si="7"/>
        <v>36</v>
      </c>
      <c r="G29" s="154">
        <f t="shared" si="4"/>
        <v>9.0833333333333339</v>
      </c>
      <c r="H29" s="155">
        <f t="shared" si="9"/>
        <v>12</v>
      </c>
      <c r="I29" s="10"/>
      <c r="J29" s="8"/>
      <c r="K29" s="156">
        <f t="shared" si="1"/>
        <v>27.240000000000002</v>
      </c>
      <c r="L29" s="156">
        <f t="shared" si="5"/>
        <v>29.419200000000004</v>
      </c>
      <c r="M29" s="156">
        <f t="shared" si="2"/>
        <v>326.88</v>
      </c>
      <c r="N29" s="156">
        <f t="shared" si="3"/>
        <v>353.03040000000004</v>
      </c>
      <c r="O29" s="6" t="s">
        <v>719</v>
      </c>
      <c r="P29" s="159" t="s">
        <v>720</v>
      </c>
      <c r="Q29">
        <v>3</v>
      </c>
      <c r="R29" s="5">
        <v>36</v>
      </c>
      <c r="S29" s="37">
        <f>T29/6</f>
        <v>0.90833333333333333</v>
      </c>
      <c r="T29">
        <v>5.45</v>
      </c>
    </row>
    <row r="30" spans="1:20" ht="26.4">
      <c r="A30" s="336" t="s">
        <v>0</v>
      </c>
      <c r="B30" s="345">
        <f t="shared" si="6"/>
        <v>27</v>
      </c>
      <c r="C30" s="29" t="s">
        <v>121</v>
      </c>
      <c r="D30" s="4" t="s">
        <v>682</v>
      </c>
      <c r="E30" s="9" t="s">
        <v>1</v>
      </c>
      <c r="F30" s="5">
        <f t="shared" si="7"/>
        <v>4000</v>
      </c>
      <c r="G30" s="154">
        <f t="shared" si="4"/>
        <v>3.2129999999999996</v>
      </c>
      <c r="H30" s="155">
        <f t="shared" si="9"/>
        <v>8</v>
      </c>
      <c r="I30" s="11"/>
      <c r="J30" s="8"/>
      <c r="K30" s="156">
        <f t="shared" si="1"/>
        <v>1605</v>
      </c>
      <c r="L30" s="156">
        <f t="shared" si="5"/>
        <v>1733.4</v>
      </c>
      <c r="M30" s="156">
        <f t="shared" si="2"/>
        <v>12840</v>
      </c>
      <c r="N30" s="156">
        <f t="shared" si="3"/>
        <v>13867.2</v>
      </c>
      <c r="O30" s="6" t="s">
        <v>719</v>
      </c>
      <c r="P30" s="159" t="s">
        <v>720</v>
      </c>
      <c r="Q30">
        <v>500</v>
      </c>
      <c r="R30" s="5">
        <v>4000</v>
      </c>
      <c r="S30" s="37">
        <v>53.55</v>
      </c>
    </row>
    <row r="31" spans="1:20" ht="26.4">
      <c r="A31" s="336" t="s">
        <v>0</v>
      </c>
      <c r="B31" s="345">
        <f t="shared" si="6"/>
        <v>28</v>
      </c>
      <c r="C31" s="29" t="s">
        <v>8</v>
      </c>
      <c r="D31" s="4" t="s">
        <v>687</v>
      </c>
      <c r="E31" s="9" t="s">
        <v>1</v>
      </c>
      <c r="F31" s="5">
        <f t="shared" si="7"/>
        <v>1440</v>
      </c>
      <c r="G31" s="154">
        <f t="shared" si="4"/>
        <v>73</v>
      </c>
      <c r="H31" s="155">
        <v>16</v>
      </c>
      <c r="I31" s="14"/>
      <c r="J31" s="8"/>
      <c r="K31" s="156">
        <f t="shared" si="1"/>
        <v>6570</v>
      </c>
      <c r="L31" s="156">
        <f t="shared" si="5"/>
        <v>7095.6</v>
      </c>
      <c r="M31" s="156">
        <f t="shared" si="2"/>
        <v>105120</v>
      </c>
      <c r="N31" s="156">
        <f t="shared" si="3"/>
        <v>113529.60000000001</v>
      </c>
      <c r="O31" s="6" t="s">
        <v>719</v>
      </c>
      <c r="P31" s="159" t="s">
        <v>720</v>
      </c>
      <c r="Q31">
        <v>90</v>
      </c>
      <c r="R31" s="5">
        <v>1500</v>
      </c>
      <c r="S31" s="37">
        <v>219</v>
      </c>
    </row>
    <row r="32" spans="1:20" ht="26.4">
      <c r="A32" s="336" t="s">
        <v>0</v>
      </c>
      <c r="B32" s="345">
        <f t="shared" si="6"/>
        <v>29</v>
      </c>
      <c r="C32" s="29" t="s">
        <v>9</v>
      </c>
      <c r="D32" s="4" t="s">
        <v>130</v>
      </c>
      <c r="E32" s="9" t="s">
        <v>1</v>
      </c>
      <c r="F32" s="5">
        <f t="shared" si="7"/>
        <v>5</v>
      </c>
      <c r="G32" s="154">
        <f t="shared" si="4"/>
        <v>523.20000000000005</v>
      </c>
      <c r="H32" s="155">
        <v>1</v>
      </c>
      <c r="I32" s="13"/>
      <c r="J32" s="8"/>
      <c r="K32" s="156">
        <f t="shared" si="1"/>
        <v>2616</v>
      </c>
      <c r="L32" s="156">
        <f t="shared" si="5"/>
        <v>2825.28</v>
      </c>
      <c r="M32" s="156">
        <f t="shared" si="2"/>
        <v>2616</v>
      </c>
      <c r="N32" s="156">
        <f t="shared" si="3"/>
        <v>2825.28</v>
      </c>
      <c r="O32" s="6" t="s">
        <v>719</v>
      </c>
      <c r="P32" s="159" t="s">
        <v>720</v>
      </c>
      <c r="Q32">
        <v>5</v>
      </c>
      <c r="R32" s="5">
        <v>5</v>
      </c>
      <c r="S32" s="37">
        <v>87.2</v>
      </c>
      <c r="T32" s="37"/>
    </row>
    <row r="33" spans="1:20" ht="26.4">
      <c r="A33" s="336" t="s">
        <v>0</v>
      </c>
      <c r="B33" s="345">
        <f t="shared" si="6"/>
        <v>30</v>
      </c>
      <c r="C33" s="29" t="s">
        <v>10</v>
      </c>
      <c r="D33" s="4" t="s">
        <v>106</v>
      </c>
      <c r="E33" s="9" t="s">
        <v>1</v>
      </c>
      <c r="F33" s="5">
        <f t="shared" si="7"/>
        <v>2000</v>
      </c>
      <c r="G33" s="154">
        <f t="shared" si="4"/>
        <v>27.738</v>
      </c>
      <c r="H33" s="155">
        <v>4</v>
      </c>
      <c r="I33" s="14"/>
      <c r="J33" s="8"/>
      <c r="K33" s="156">
        <f t="shared" si="1"/>
        <v>13870</v>
      </c>
      <c r="L33" s="156">
        <f t="shared" si="5"/>
        <v>14979.6</v>
      </c>
      <c r="M33" s="156">
        <f t="shared" si="2"/>
        <v>55480</v>
      </c>
      <c r="N33" s="156">
        <f t="shared" si="3"/>
        <v>59918.400000000001</v>
      </c>
      <c r="O33" s="6" t="s">
        <v>719</v>
      </c>
      <c r="P33" s="159" t="s">
        <v>720</v>
      </c>
      <c r="Q33">
        <v>500</v>
      </c>
      <c r="R33" s="5">
        <v>2200</v>
      </c>
      <c r="S33" s="37">
        <v>462.3</v>
      </c>
    </row>
    <row r="34" spans="1:20" ht="26.4">
      <c r="A34" s="336" t="s">
        <v>0</v>
      </c>
      <c r="B34" s="345">
        <f t="shared" si="6"/>
        <v>31</v>
      </c>
      <c r="C34" s="29" t="s">
        <v>11</v>
      </c>
      <c r="D34" s="4" t="s">
        <v>106</v>
      </c>
      <c r="E34" s="9" t="s">
        <v>1</v>
      </c>
      <c r="F34" s="5">
        <f t="shared" si="7"/>
        <v>2000</v>
      </c>
      <c r="G34" s="154">
        <f t="shared" si="4"/>
        <v>17.100000000000001</v>
      </c>
      <c r="H34" s="155">
        <v>4</v>
      </c>
      <c r="I34" s="14"/>
      <c r="J34" s="8"/>
      <c r="K34" s="156">
        <f t="shared" si="1"/>
        <v>8550</v>
      </c>
      <c r="L34" s="156">
        <f t="shared" si="5"/>
        <v>9234</v>
      </c>
      <c r="M34" s="156">
        <f t="shared" si="2"/>
        <v>34200</v>
      </c>
      <c r="N34" s="156">
        <f t="shared" si="3"/>
        <v>36936</v>
      </c>
      <c r="O34" s="6" t="s">
        <v>719</v>
      </c>
      <c r="P34" s="159" t="s">
        <v>720</v>
      </c>
      <c r="Q34">
        <v>500</v>
      </c>
      <c r="R34" s="5">
        <v>2200</v>
      </c>
      <c r="S34" s="37">
        <v>285</v>
      </c>
    </row>
    <row r="35" spans="1:20" ht="26.4">
      <c r="A35" s="336" t="s">
        <v>0</v>
      </c>
      <c r="B35" s="345">
        <f t="shared" si="6"/>
        <v>32</v>
      </c>
      <c r="C35" s="29" t="s">
        <v>12</v>
      </c>
      <c r="D35" s="4" t="s">
        <v>108</v>
      </c>
      <c r="E35" s="9" t="s">
        <v>1</v>
      </c>
      <c r="F35" s="5">
        <f t="shared" si="7"/>
        <v>30</v>
      </c>
      <c r="G35" s="154">
        <f t="shared" si="4"/>
        <v>354.5</v>
      </c>
      <c r="H35" s="155">
        <f>R35/Q35</f>
        <v>10</v>
      </c>
      <c r="I35" s="13"/>
      <c r="J35" s="8"/>
      <c r="K35" s="156">
        <f t="shared" si="1"/>
        <v>1063.5</v>
      </c>
      <c r="L35" s="156">
        <f t="shared" si="5"/>
        <v>1148.5800000000002</v>
      </c>
      <c r="M35" s="156">
        <f t="shared" si="2"/>
        <v>10635</v>
      </c>
      <c r="N35" s="156">
        <f t="shared" si="3"/>
        <v>11485.800000000001</v>
      </c>
      <c r="O35" s="6" t="s">
        <v>719</v>
      </c>
      <c r="P35" s="159" t="s">
        <v>720</v>
      </c>
      <c r="Q35">
        <v>3</v>
      </c>
      <c r="R35" s="5">
        <v>30</v>
      </c>
      <c r="S35" s="37">
        <f>T35/3</f>
        <v>35.449999999999996</v>
      </c>
      <c r="T35">
        <v>106.35</v>
      </c>
    </row>
    <row r="36" spans="1:20" ht="26.4">
      <c r="A36" s="336" t="s">
        <v>0</v>
      </c>
      <c r="B36" s="345">
        <f t="shared" si="6"/>
        <v>33</v>
      </c>
      <c r="C36" s="29" t="s">
        <v>13</v>
      </c>
      <c r="D36" s="4" t="s">
        <v>109</v>
      </c>
      <c r="E36" s="9" t="s">
        <v>1</v>
      </c>
      <c r="F36" s="5">
        <f t="shared" si="7"/>
        <v>576</v>
      </c>
      <c r="G36" s="154">
        <f t="shared" si="4"/>
        <v>19.765625</v>
      </c>
      <c r="H36" s="155">
        <v>6</v>
      </c>
      <c r="I36" s="13"/>
      <c r="J36" s="8"/>
      <c r="K36" s="156">
        <f t="shared" ref="K36:K65" si="10">ROUND(G36,2)*Q36</f>
        <v>1897.92</v>
      </c>
      <c r="L36" s="156">
        <f t="shared" ref="L36:L65" si="11">K36*1.08</f>
        <v>2049.7536</v>
      </c>
      <c r="M36" s="156">
        <f t="shared" ref="M36:M65" si="12">K36*H36</f>
        <v>11387.52</v>
      </c>
      <c r="N36" s="156">
        <f t="shared" ref="N36:N65" si="13">L36*H36</f>
        <v>12298.5216</v>
      </c>
      <c r="O36" s="6" t="s">
        <v>719</v>
      </c>
      <c r="P36" s="159" t="s">
        <v>720</v>
      </c>
      <c r="Q36">
        <v>96</v>
      </c>
      <c r="R36" s="5">
        <v>600</v>
      </c>
      <c r="S36" s="37">
        <v>63.25</v>
      </c>
    </row>
    <row r="37" spans="1:20" ht="26.4">
      <c r="A37" s="336" t="s">
        <v>0</v>
      </c>
      <c r="B37" s="345">
        <f t="shared" si="6"/>
        <v>34</v>
      </c>
      <c r="C37" s="29" t="s">
        <v>14</v>
      </c>
      <c r="D37" s="4" t="s">
        <v>109</v>
      </c>
      <c r="E37" s="9" t="s">
        <v>1</v>
      </c>
      <c r="F37" s="5">
        <f t="shared" si="7"/>
        <v>576</v>
      </c>
      <c r="G37" s="154">
        <f t="shared" si="4"/>
        <v>12.1875</v>
      </c>
      <c r="H37" s="155">
        <v>6</v>
      </c>
      <c r="I37" s="10"/>
      <c r="J37" s="8"/>
      <c r="K37" s="156">
        <f t="shared" si="10"/>
        <v>1170.24</v>
      </c>
      <c r="L37" s="156">
        <f t="shared" si="11"/>
        <v>1263.8592000000001</v>
      </c>
      <c r="M37" s="156">
        <f t="shared" si="12"/>
        <v>7021.4400000000005</v>
      </c>
      <c r="N37" s="156">
        <f t="shared" si="13"/>
        <v>7583.1552000000011</v>
      </c>
      <c r="O37" s="6" t="s">
        <v>719</v>
      </c>
      <c r="P37" s="159" t="s">
        <v>720</v>
      </c>
      <c r="Q37">
        <v>96</v>
      </c>
      <c r="R37" s="5">
        <v>600</v>
      </c>
      <c r="S37" s="37">
        <v>39</v>
      </c>
    </row>
    <row r="38" spans="1:20" ht="26.4">
      <c r="A38" s="336" t="s">
        <v>0</v>
      </c>
      <c r="B38" s="345">
        <f t="shared" si="6"/>
        <v>35</v>
      </c>
      <c r="C38" s="29" t="s">
        <v>15</v>
      </c>
      <c r="D38" s="4" t="s">
        <v>218</v>
      </c>
      <c r="E38" s="9" t="s">
        <v>1</v>
      </c>
      <c r="F38" s="5">
        <f t="shared" si="7"/>
        <v>12</v>
      </c>
      <c r="G38" s="154">
        <f t="shared" si="4"/>
        <v>310</v>
      </c>
      <c r="H38" s="155">
        <v>2</v>
      </c>
      <c r="I38" s="13"/>
      <c r="J38" s="8"/>
      <c r="K38" s="156">
        <f t="shared" si="10"/>
        <v>1860</v>
      </c>
      <c r="L38" s="156">
        <f t="shared" si="11"/>
        <v>2008.8000000000002</v>
      </c>
      <c r="M38" s="156">
        <f t="shared" si="12"/>
        <v>3720</v>
      </c>
      <c r="N38" s="156">
        <f t="shared" si="13"/>
        <v>4017.6000000000004</v>
      </c>
      <c r="O38" s="6" t="s">
        <v>719</v>
      </c>
      <c r="P38" s="159" t="s">
        <v>720</v>
      </c>
      <c r="Q38">
        <v>6</v>
      </c>
      <c r="R38" s="5">
        <v>15</v>
      </c>
      <c r="S38" s="37">
        <v>62</v>
      </c>
      <c r="T38" s="37"/>
    </row>
    <row r="39" spans="1:20" ht="26.4">
      <c r="A39" s="336" t="s">
        <v>0</v>
      </c>
      <c r="B39" s="345">
        <f t="shared" si="6"/>
        <v>36</v>
      </c>
      <c r="C39" s="29" t="s">
        <v>16</v>
      </c>
      <c r="D39" s="4" t="s">
        <v>107</v>
      </c>
      <c r="E39" s="9" t="s">
        <v>1</v>
      </c>
      <c r="F39" s="5">
        <f t="shared" ref="F39:F68" si="14">H39*Q39</f>
        <v>2976</v>
      </c>
      <c r="G39" s="154">
        <f t="shared" si="4"/>
        <v>17.593749999999996</v>
      </c>
      <c r="H39" s="155">
        <v>31</v>
      </c>
      <c r="I39" s="10"/>
      <c r="J39" s="8"/>
      <c r="K39" s="156">
        <f t="shared" si="10"/>
        <v>1688.6399999999999</v>
      </c>
      <c r="L39" s="156">
        <f t="shared" si="11"/>
        <v>1823.7311999999999</v>
      </c>
      <c r="M39" s="156">
        <f t="shared" si="12"/>
        <v>52347.839999999997</v>
      </c>
      <c r="N39" s="156">
        <f t="shared" si="13"/>
        <v>56535.667199999996</v>
      </c>
      <c r="O39" s="6" t="s">
        <v>719</v>
      </c>
      <c r="P39" s="159" t="s">
        <v>720</v>
      </c>
      <c r="Q39">
        <v>96</v>
      </c>
      <c r="R39" s="5">
        <v>2000</v>
      </c>
      <c r="S39" s="37">
        <v>56.3</v>
      </c>
    </row>
    <row r="40" spans="1:20" ht="26.4">
      <c r="A40" s="336" t="s">
        <v>0</v>
      </c>
      <c r="B40" s="345">
        <f t="shared" si="6"/>
        <v>37</v>
      </c>
      <c r="C40" s="29" t="s">
        <v>17</v>
      </c>
      <c r="D40" s="4" t="s">
        <v>107</v>
      </c>
      <c r="E40" s="9" t="s">
        <v>1</v>
      </c>
      <c r="F40" s="5">
        <f t="shared" si="14"/>
        <v>2976</v>
      </c>
      <c r="G40" s="154">
        <f t="shared" si="4"/>
        <v>13.046875</v>
      </c>
      <c r="H40" s="155">
        <v>31</v>
      </c>
      <c r="I40" s="8"/>
      <c r="J40" s="8"/>
      <c r="K40" s="156">
        <f t="shared" si="10"/>
        <v>1252.8000000000002</v>
      </c>
      <c r="L40" s="156">
        <f t="shared" si="11"/>
        <v>1353.0240000000003</v>
      </c>
      <c r="M40" s="156">
        <f t="shared" si="12"/>
        <v>38836.800000000003</v>
      </c>
      <c r="N40" s="156">
        <f t="shared" si="13"/>
        <v>41943.744000000013</v>
      </c>
      <c r="O40" s="6" t="s">
        <v>719</v>
      </c>
      <c r="P40" s="159" t="s">
        <v>720</v>
      </c>
      <c r="Q40">
        <v>96</v>
      </c>
      <c r="R40" s="5">
        <v>2000</v>
      </c>
      <c r="S40" s="37">
        <v>41.75</v>
      </c>
    </row>
    <row r="41" spans="1:20" ht="26.4">
      <c r="A41" s="336" t="s">
        <v>0</v>
      </c>
      <c r="B41" s="345">
        <f t="shared" si="6"/>
        <v>38</v>
      </c>
      <c r="C41" s="29" t="s">
        <v>18</v>
      </c>
      <c r="D41" s="4" t="s">
        <v>107</v>
      </c>
      <c r="E41" s="9" t="s">
        <v>1</v>
      </c>
      <c r="F41" s="5">
        <f t="shared" si="14"/>
        <v>2976</v>
      </c>
      <c r="G41" s="154">
        <f t="shared" si="4"/>
        <v>20.281250000000004</v>
      </c>
      <c r="H41" s="155">
        <v>31</v>
      </c>
      <c r="I41" s="14"/>
      <c r="J41" s="8"/>
      <c r="K41" s="156">
        <f t="shared" si="10"/>
        <v>1946.88</v>
      </c>
      <c r="L41" s="156">
        <f t="shared" si="11"/>
        <v>2102.6304000000005</v>
      </c>
      <c r="M41" s="156">
        <f t="shared" si="12"/>
        <v>60353.280000000006</v>
      </c>
      <c r="N41" s="156">
        <f t="shared" si="13"/>
        <v>65181.542400000013</v>
      </c>
      <c r="O41" s="6" t="s">
        <v>719</v>
      </c>
      <c r="P41" s="159" t="s">
        <v>720</v>
      </c>
      <c r="Q41">
        <v>96</v>
      </c>
      <c r="R41" s="5">
        <v>2000</v>
      </c>
      <c r="S41" s="37">
        <v>64.900000000000006</v>
      </c>
    </row>
    <row r="42" spans="1:20" ht="26.4">
      <c r="A42" s="336" t="s">
        <v>0</v>
      </c>
      <c r="B42" s="345">
        <f t="shared" si="6"/>
        <v>39</v>
      </c>
      <c r="C42" s="29" t="s">
        <v>19</v>
      </c>
      <c r="D42" s="4" t="s">
        <v>111</v>
      </c>
      <c r="E42" s="9" t="s">
        <v>1</v>
      </c>
      <c r="F42" s="5">
        <f t="shared" si="14"/>
        <v>20</v>
      </c>
      <c r="G42" s="154">
        <f t="shared" si="4"/>
        <v>458.1</v>
      </c>
      <c r="H42" s="155">
        <v>4</v>
      </c>
      <c r="I42" s="13"/>
      <c r="J42" s="8"/>
      <c r="K42" s="156">
        <f t="shared" si="10"/>
        <v>2290.5</v>
      </c>
      <c r="L42" s="156">
        <f t="shared" si="11"/>
        <v>2473.7400000000002</v>
      </c>
      <c r="M42" s="156">
        <f t="shared" si="12"/>
        <v>9162</v>
      </c>
      <c r="N42" s="156">
        <f t="shared" si="13"/>
        <v>9894.9600000000009</v>
      </c>
      <c r="O42" s="6" t="s">
        <v>719</v>
      </c>
      <c r="P42" s="159" t="s">
        <v>720</v>
      </c>
      <c r="Q42">
        <v>5</v>
      </c>
      <c r="R42" s="5">
        <v>10</v>
      </c>
      <c r="S42" s="37">
        <v>76.349999999999994</v>
      </c>
      <c r="T42" s="37"/>
    </row>
    <row r="43" spans="1:20" ht="26.4">
      <c r="A43" s="336" t="s">
        <v>0</v>
      </c>
      <c r="B43" s="345">
        <f t="shared" si="6"/>
        <v>40</v>
      </c>
      <c r="C43" s="29" t="s">
        <v>122</v>
      </c>
      <c r="D43" s="4" t="s">
        <v>110</v>
      </c>
      <c r="E43" s="9" t="s">
        <v>1</v>
      </c>
      <c r="F43" s="5">
        <f t="shared" si="14"/>
        <v>40</v>
      </c>
      <c r="G43" s="154">
        <f t="shared" si="4"/>
        <v>148.19999999999999</v>
      </c>
      <c r="H43" s="155">
        <v>4</v>
      </c>
      <c r="I43" s="13"/>
      <c r="J43" s="8"/>
      <c r="K43" s="156">
        <f t="shared" si="10"/>
        <v>1482</v>
      </c>
      <c r="L43" s="156">
        <f t="shared" si="11"/>
        <v>1600.5600000000002</v>
      </c>
      <c r="M43" s="156">
        <f t="shared" si="12"/>
        <v>5928</v>
      </c>
      <c r="N43" s="156">
        <f t="shared" si="13"/>
        <v>6402.2400000000007</v>
      </c>
      <c r="O43" s="6" t="s">
        <v>719</v>
      </c>
      <c r="P43" s="159" t="s">
        <v>720</v>
      </c>
      <c r="Q43">
        <v>10</v>
      </c>
      <c r="R43" s="5">
        <v>20</v>
      </c>
      <c r="S43" s="37">
        <v>49.4</v>
      </c>
    </row>
    <row r="44" spans="1:20" ht="26.4">
      <c r="A44" s="336" t="s">
        <v>0</v>
      </c>
      <c r="B44" s="345">
        <f t="shared" si="6"/>
        <v>41</v>
      </c>
      <c r="C44" s="29" t="s">
        <v>123</v>
      </c>
      <c r="D44" s="4" t="s">
        <v>111</v>
      </c>
      <c r="E44" s="9" t="s">
        <v>1</v>
      </c>
      <c r="F44" s="5">
        <f t="shared" si="14"/>
        <v>20</v>
      </c>
      <c r="G44" s="154">
        <f t="shared" si="4"/>
        <v>165</v>
      </c>
      <c r="H44" s="155">
        <v>4</v>
      </c>
      <c r="I44" s="13"/>
      <c r="J44" s="8"/>
      <c r="K44" s="156">
        <f t="shared" si="10"/>
        <v>825</v>
      </c>
      <c r="L44" s="156">
        <f t="shared" si="11"/>
        <v>891.00000000000011</v>
      </c>
      <c r="M44" s="156">
        <f t="shared" si="12"/>
        <v>3300</v>
      </c>
      <c r="N44" s="156">
        <f t="shared" si="13"/>
        <v>3564.0000000000005</v>
      </c>
      <c r="O44" s="6" t="s">
        <v>719</v>
      </c>
      <c r="P44" s="159" t="s">
        <v>720</v>
      </c>
      <c r="Q44">
        <v>5</v>
      </c>
      <c r="R44" s="5">
        <v>8</v>
      </c>
      <c r="S44" s="37">
        <v>27.5</v>
      </c>
      <c r="T44" s="37"/>
    </row>
    <row r="45" spans="1:20" ht="26.4">
      <c r="A45" s="336" t="s">
        <v>0</v>
      </c>
      <c r="B45" s="345">
        <f t="shared" si="6"/>
        <v>42</v>
      </c>
      <c r="C45" s="29" t="s">
        <v>21</v>
      </c>
      <c r="D45" s="4" t="s">
        <v>112</v>
      </c>
      <c r="E45" s="9" t="s">
        <v>1</v>
      </c>
      <c r="F45" s="5">
        <f t="shared" si="14"/>
        <v>540</v>
      </c>
      <c r="G45" s="154">
        <f t="shared" si="4"/>
        <v>136.85</v>
      </c>
      <c r="H45" s="155">
        <v>6</v>
      </c>
      <c r="I45" s="14"/>
      <c r="J45" s="8"/>
      <c r="K45" s="156">
        <f t="shared" si="10"/>
        <v>12316.5</v>
      </c>
      <c r="L45" s="156">
        <f t="shared" si="11"/>
        <v>13301.820000000002</v>
      </c>
      <c r="M45" s="156">
        <f t="shared" si="12"/>
        <v>73899</v>
      </c>
      <c r="N45" s="156">
        <f t="shared" si="13"/>
        <v>79810.920000000013</v>
      </c>
      <c r="O45" s="6" t="s">
        <v>719</v>
      </c>
      <c r="P45" s="159" t="s">
        <v>720</v>
      </c>
      <c r="Q45">
        <v>90</v>
      </c>
      <c r="R45" s="5">
        <v>500</v>
      </c>
      <c r="S45" s="37">
        <v>410.55</v>
      </c>
    </row>
    <row r="46" spans="1:20" ht="26.4">
      <c r="A46" s="336" t="s">
        <v>0</v>
      </c>
      <c r="B46" s="345">
        <f t="shared" si="6"/>
        <v>43</v>
      </c>
      <c r="C46" s="29" t="s">
        <v>124</v>
      </c>
      <c r="D46" s="4" t="s">
        <v>111</v>
      </c>
      <c r="E46" s="9" t="s">
        <v>1</v>
      </c>
      <c r="F46" s="5">
        <f t="shared" si="14"/>
        <v>10</v>
      </c>
      <c r="G46" s="154">
        <f t="shared" si="4"/>
        <v>427.2</v>
      </c>
      <c r="H46" s="155">
        <v>2</v>
      </c>
      <c r="I46" s="11"/>
      <c r="J46" s="8"/>
      <c r="K46" s="156">
        <f t="shared" si="10"/>
        <v>2136</v>
      </c>
      <c r="L46" s="156">
        <f t="shared" si="11"/>
        <v>2306.88</v>
      </c>
      <c r="M46" s="156">
        <f t="shared" si="12"/>
        <v>4272</v>
      </c>
      <c r="N46" s="156">
        <f t="shared" si="13"/>
        <v>4613.76</v>
      </c>
      <c r="O46" s="6" t="s">
        <v>719</v>
      </c>
      <c r="P46" s="159" t="s">
        <v>720</v>
      </c>
      <c r="Q46">
        <v>5</v>
      </c>
      <c r="R46" s="5">
        <v>8</v>
      </c>
      <c r="S46" s="37">
        <v>71.2</v>
      </c>
    </row>
    <row r="47" spans="1:20" ht="26.4">
      <c r="A47" s="336" t="s">
        <v>0</v>
      </c>
      <c r="B47" s="345">
        <f t="shared" si="6"/>
        <v>44</v>
      </c>
      <c r="C47" s="29" t="s">
        <v>22</v>
      </c>
      <c r="D47" s="4" t="s">
        <v>107</v>
      </c>
      <c r="E47" s="9" t="s">
        <v>1</v>
      </c>
      <c r="F47" s="5">
        <f t="shared" si="14"/>
        <v>1632</v>
      </c>
      <c r="G47" s="154">
        <f t="shared" si="4"/>
        <v>21.796875</v>
      </c>
      <c r="H47" s="155">
        <v>17</v>
      </c>
      <c r="I47" s="14"/>
      <c r="J47" s="8"/>
      <c r="K47" s="156">
        <f t="shared" si="10"/>
        <v>2092.8000000000002</v>
      </c>
      <c r="L47" s="156">
        <f t="shared" si="11"/>
        <v>2260.2240000000002</v>
      </c>
      <c r="M47" s="156">
        <f t="shared" si="12"/>
        <v>35577.600000000006</v>
      </c>
      <c r="N47" s="156">
        <f t="shared" si="13"/>
        <v>38423.808000000005</v>
      </c>
      <c r="O47" s="6" t="s">
        <v>719</v>
      </c>
      <c r="P47" s="159" t="s">
        <v>720</v>
      </c>
      <c r="Q47">
        <v>96</v>
      </c>
      <c r="R47" s="5">
        <v>1600</v>
      </c>
      <c r="S47" s="37">
        <v>69.75</v>
      </c>
    </row>
    <row r="48" spans="1:20" ht="26.4">
      <c r="A48" s="336" t="s">
        <v>0</v>
      </c>
      <c r="B48" s="345">
        <f t="shared" si="6"/>
        <v>45</v>
      </c>
      <c r="C48" s="29" t="s">
        <v>23</v>
      </c>
      <c r="D48" s="4" t="s">
        <v>107</v>
      </c>
      <c r="E48" s="9" t="s">
        <v>1</v>
      </c>
      <c r="F48" s="5">
        <f t="shared" si="14"/>
        <v>1632</v>
      </c>
      <c r="G48" s="154">
        <f t="shared" si="4"/>
        <v>16.71875</v>
      </c>
      <c r="H48" s="155">
        <v>17</v>
      </c>
      <c r="I48" s="14"/>
      <c r="J48" s="8"/>
      <c r="K48" s="156">
        <f t="shared" si="10"/>
        <v>1605.12</v>
      </c>
      <c r="L48" s="156">
        <f t="shared" si="11"/>
        <v>1733.5296000000001</v>
      </c>
      <c r="M48" s="156">
        <f t="shared" si="12"/>
        <v>27287.039999999997</v>
      </c>
      <c r="N48" s="156">
        <f t="shared" si="13"/>
        <v>29470.003200000003</v>
      </c>
      <c r="O48" s="6" t="s">
        <v>719</v>
      </c>
      <c r="P48" s="159" t="s">
        <v>720</v>
      </c>
      <c r="Q48">
        <v>96</v>
      </c>
      <c r="R48" s="5">
        <v>1600</v>
      </c>
      <c r="S48" s="37">
        <v>53.5</v>
      </c>
    </row>
    <row r="49" spans="1:20" ht="26.4">
      <c r="A49" s="336" t="s">
        <v>0</v>
      </c>
      <c r="B49" s="345">
        <f t="shared" si="6"/>
        <v>46</v>
      </c>
      <c r="C49" s="29" t="s">
        <v>24</v>
      </c>
      <c r="D49" s="4" t="s">
        <v>107</v>
      </c>
      <c r="E49" s="9" t="s">
        <v>1</v>
      </c>
      <c r="F49" s="5">
        <f t="shared" si="14"/>
        <v>1632</v>
      </c>
      <c r="G49" s="154">
        <f t="shared" si="4"/>
        <v>21.796875</v>
      </c>
      <c r="H49" s="155">
        <v>17</v>
      </c>
      <c r="I49" s="14"/>
      <c r="J49" s="8"/>
      <c r="K49" s="156">
        <f t="shared" si="10"/>
        <v>2092.8000000000002</v>
      </c>
      <c r="L49" s="156">
        <f t="shared" si="11"/>
        <v>2260.2240000000002</v>
      </c>
      <c r="M49" s="156">
        <f t="shared" si="12"/>
        <v>35577.600000000006</v>
      </c>
      <c r="N49" s="156">
        <f t="shared" si="13"/>
        <v>38423.808000000005</v>
      </c>
      <c r="O49" s="6" t="s">
        <v>719</v>
      </c>
      <c r="P49" s="159" t="s">
        <v>720</v>
      </c>
      <c r="Q49">
        <v>96</v>
      </c>
      <c r="R49" s="5">
        <v>1600</v>
      </c>
      <c r="S49" s="37">
        <v>69.75</v>
      </c>
    </row>
    <row r="50" spans="1:20" ht="26.4">
      <c r="A50" s="336" t="s">
        <v>0</v>
      </c>
      <c r="B50" s="345">
        <v>49</v>
      </c>
      <c r="C50" s="29" t="s">
        <v>181</v>
      </c>
      <c r="D50" s="4" t="s">
        <v>111</v>
      </c>
      <c r="E50" s="9" t="s">
        <v>1</v>
      </c>
      <c r="F50" s="5">
        <f t="shared" si="14"/>
        <v>15</v>
      </c>
      <c r="G50" s="154">
        <f t="shared" si="4"/>
        <v>708</v>
      </c>
      <c r="H50" s="155">
        <f>R50/Q50</f>
        <v>3</v>
      </c>
      <c r="I50" s="11"/>
      <c r="J50" s="8"/>
      <c r="K50" s="156">
        <f t="shared" si="10"/>
        <v>3540</v>
      </c>
      <c r="L50" s="156">
        <f t="shared" si="11"/>
        <v>3823.2000000000003</v>
      </c>
      <c r="M50" s="156">
        <f t="shared" si="12"/>
        <v>10620</v>
      </c>
      <c r="N50" s="156">
        <f t="shared" si="13"/>
        <v>11469.6</v>
      </c>
      <c r="O50" s="6" t="s">
        <v>719</v>
      </c>
      <c r="P50" s="159" t="s">
        <v>720</v>
      </c>
      <c r="Q50">
        <v>5</v>
      </c>
      <c r="R50" s="5">
        <v>15</v>
      </c>
      <c r="S50" s="37">
        <v>118</v>
      </c>
    </row>
    <row r="51" spans="1:20" ht="26.4">
      <c r="A51" s="336" t="s">
        <v>0</v>
      </c>
      <c r="B51" s="345">
        <f t="shared" si="6"/>
        <v>50</v>
      </c>
      <c r="C51" s="31" t="s">
        <v>104</v>
      </c>
      <c r="D51" s="4" t="s">
        <v>108</v>
      </c>
      <c r="E51" s="9" t="s">
        <v>1</v>
      </c>
      <c r="F51" s="5">
        <f t="shared" si="14"/>
        <v>90</v>
      </c>
      <c r="G51" s="154">
        <f t="shared" si="4"/>
        <v>47.550000000000004</v>
      </c>
      <c r="H51" s="155">
        <f>R51/Q51</f>
        <v>30</v>
      </c>
      <c r="I51" s="13"/>
      <c r="J51" s="8"/>
      <c r="K51" s="156">
        <f t="shared" si="10"/>
        <v>142.64999999999998</v>
      </c>
      <c r="L51" s="156">
        <f t="shared" si="11"/>
        <v>154.06199999999998</v>
      </c>
      <c r="M51" s="156">
        <f t="shared" si="12"/>
        <v>4279.4999999999991</v>
      </c>
      <c r="N51" s="156">
        <f t="shared" si="13"/>
        <v>4621.8599999999997</v>
      </c>
      <c r="O51" s="6" t="s">
        <v>719</v>
      </c>
      <c r="P51" s="159" t="s">
        <v>720</v>
      </c>
      <c r="Q51">
        <v>3</v>
      </c>
      <c r="R51" s="5">
        <v>90</v>
      </c>
      <c r="S51">
        <f>T51/20</f>
        <v>4.7549999999999999</v>
      </c>
      <c r="T51" s="37">
        <v>95.1</v>
      </c>
    </row>
    <row r="52" spans="1:20" ht="26.4">
      <c r="A52" s="336" t="s">
        <v>0</v>
      </c>
      <c r="B52" s="345">
        <f t="shared" si="6"/>
        <v>51</v>
      </c>
      <c r="C52" s="31" t="s">
        <v>102</v>
      </c>
      <c r="D52" s="4" t="s">
        <v>113</v>
      </c>
      <c r="E52" s="9" t="s">
        <v>1</v>
      </c>
      <c r="F52" s="5">
        <f t="shared" si="14"/>
        <v>400</v>
      </c>
      <c r="G52" s="154">
        <f t="shared" si="4"/>
        <v>34.515000000000001</v>
      </c>
      <c r="H52" s="155">
        <f>R52/Q52</f>
        <v>80</v>
      </c>
      <c r="I52" s="13"/>
      <c r="J52" s="8"/>
      <c r="K52" s="156">
        <f t="shared" si="10"/>
        <v>172.60000000000002</v>
      </c>
      <c r="L52" s="156">
        <f t="shared" si="11"/>
        <v>186.40800000000004</v>
      </c>
      <c r="M52" s="156">
        <f t="shared" si="12"/>
        <v>13808.000000000002</v>
      </c>
      <c r="N52" s="156">
        <f t="shared" si="13"/>
        <v>14912.640000000003</v>
      </c>
      <c r="O52" s="6" t="s">
        <v>719</v>
      </c>
      <c r="P52" s="159" t="s">
        <v>720</v>
      </c>
      <c r="Q52">
        <v>5</v>
      </c>
      <c r="R52" s="5">
        <v>400</v>
      </c>
      <c r="S52">
        <f>T52/20</f>
        <v>5.7524999999999995</v>
      </c>
      <c r="T52" s="37">
        <v>115.05</v>
      </c>
    </row>
    <row r="53" spans="1:20" ht="26.4">
      <c r="A53" s="336" t="s">
        <v>0</v>
      </c>
      <c r="B53" s="345">
        <f t="shared" si="6"/>
        <v>52</v>
      </c>
      <c r="C53" s="29" t="s">
        <v>103</v>
      </c>
      <c r="D53" s="4" t="s">
        <v>113</v>
      </c>
      <c r="E53" s="9" t="s">
        <v>1</v>
      </c>
      <c r="F53" s="5">
        <f t="shared" si="14"/>
        <v>400</v>
      </c>
      <c r="G53" s="154">
        <f t="shared" si="4"/>
        <v>37.349999999999994</v>
      </c>
      <c r="H53" s="155">
        <f>R53/Q53</f>
        <v>80</v>
      </c>
      <c r="I53" s="13"/>
      <c r="J53" s="8"/>
      <c r="K53" s="156">
        <f t="shared" si="10"/>
        <v>186.75</v>
      </c>
      <c r="L53" s="156">
        <f t="shared" si="11"/>
        <v>201.69000000000003</v>
      </c>
      <c r="M53" s="156">
        <f t="shared" si="12"/>
        <v>14940</v>
      </c>
      <c r="N53" s="156">
        <f t="shared" si="13"/>
        <v>16135.200000000003</v>
      </c>
      <c r="O53" s="6" t="s">
        <v>719</v>
      </c>
      <c r="P53" s="159" t="s">
        <v>720</v>
      </c>
      <c r="Q53">
        <v>5</v>
      </c>
      <c r="R53" s="5">
        <v>400</v>
      </c>
      <c r="S53">
        <f>T53/20</f>
        <v>6.2249999999999996</v>
      </c>
      <c r="T53" s="37">
        <v>124.5</v>
      </c>
    </row>
    <row r="54" spans="1:20" ht="27" customHeight="1">
      <c r="A54" s="336" t="s">
        <v>0</v>
      </c>
      <c r="B54" s="345">
        <f t="shared" si="6"/>
        <v>53</v>
      </c>
      <c r="C54" s="29" t="s">
        <v>182</v>
      </c>
      <c r="D54" s="4" t="s">
        <v>219</v>
      </c>
      <c r="E54" s="9" t="s">
        <v>1</v>
      </c>
      <c r="F54" s="5">
        <f t="shared" si="14"/>
        <v>12</v>
      </c>
      <c r="G54" s="154">
        <f t="shared" si="4"/>
        <v>474</v>
      </c>
      <c r="H54" s="155">
        <v>4</v>
      </c>
      <c r="I54" s="13"/>
      <c r="J54" s="8"/>
      <c r="K54" s="156">
        <f t="shared" si="10"/>
        <v>1422</v>
      </c>
      <c r="L54" s="156">
        <f t="shared" si="11"/>
        <v>1535.76</v>
      </c>
      <c r="M54" s="156">
        <f t="shared" si="12"/>
        <v>5688</v>
      </c>
      <c r="N54" s="156">
        <f t="shared" si="13"/>
        <v>6143.04</v>
      </c>
      <c r="O54" s="6" t="s">
        <v>719</v>
      </c>
      <c r="P54" s="159" t="s">
        <v>720</v>
      </c>
      <c r="Q54">
        <v>3</v>
      </c>
      <c r="R54" s="5">
        <v>12</v>
      </c>
      <c r="S54" s="37">
        <v>47.4</v>
      </c>
      <c r="T54" s="37"/>
    </row>
    <row r="55" spans="1:20" ht="26.4">
      <c r="A55" s="336" t="s">
        <v>0</v>
      </c>
      <c r="B55" s="345">
        <f t="shared" si="6"/>
        <v>54</v>
      </c>
      <c r="C55" s="29" t="s">
        <v>183</v>
      </c>
      <c r="D55" s="4" t="s">
        <v>219</v>
      </c>
      <c r="E55" s="9" t="s">
        <v>1</v>
      </c>
      <c r="F55" s="5">
        <f t="shared" si="14"/>
        <v>12</v>
      </c>
      <c r="G55" s="154">
        <f t="shared" si="4"/>
        <v>536.5</v>
      </c>
      <c r="H55" s="155">
        <v>4</v>
      </c>
      <c r="I55" s="13"/>
      <c r="J55" s="8"/>
      <c r="K55" s="156">
        <f t="shared" si="10"/>
        <v>1609.5</v>
      </c>
      <c r="L55" s="156">
        <f t="shared" si="11"/>
        <v>1738.2600000000002</v>
      </c>
      <c r="M55" s="156">
        <f t="shared" si="12"/>
        <v>6438</v>
      </c>
      <c r="N55" s="156">
        <f t="shared" si="13"/>
        <v>6953.0400000000009</v>
      </c>
      <c r="O55" s="6" t="s">
        <v>719</v>
      </c>
      <c r="P55" s="159" t="s">
        <v>720</v>
      </c>
      <c r="Q55">
        <v>3</v>
      </c>
      <c r="R55" s="5">
        <v>12</v>
      </c>
      <c r="S55" s="37">
        <v>53.65</v>
      </c>
      <c r="T55" s="37"/>
    </row>
    <row r="56" spans="1:20" ht="26.4">
      <c r="A56" s="336" t="s">
        <v>0</v>
      </c>
      <c r="B56" s="345">
        <f t="shared" si="6"/>
        <v>55</v>
      </c>
      <c r="C56" s="29" t="s">
        <v>26</v>
      </c>
      <c r="D56" s="4" t="s">
        <v>106</v>
      </c>
      <c r="E56" s="9" t="s">
        <v>1</v>
      </c>
      <c r="F56" s="5">
        <f t="shared" si="14"/>
        <v>1000</v>
      </c>
      <c r="G56" s="154">
        <f t="shared" si="4"/>
        <v>6.3570000000000002</v>
      </c>
      <c r="H56" s="155">
        <f>R56/Q56</f>
        <v>2</v>
      </c>
      <c r="I56" s="10"/>
      <c r="J56" s="8"/>
      <c r="K56" s="156">
        <f t="shared" si="10"/>
        <v>3180</v>
      </c>
      <c r="L56" s="156">
        <f t="shared" si="11"/>
        <v>3434.4</v>
      </c>
      <c r="M56" s="156">
        <f t="shared" si="12"/>
        <v>6360</v>
      </c>
      <c r="N56" s="156">
        <f t="shared" si="13"/>
        <v>6868.8</v>
      </c>
      <c r="O56" s="6" t="s">
        <v>719</v>
      </c>
      <c r="P56" s="159" t="s">
        <v>720</v>
      </c>
      <c r="Q56">
        <v>500</v>
      </c>
      <c r="R56" s="5">
        <v>1000</v>
      </c>
      <c r="S56" s="37">
        <v>105.95</v>
      </c>
    </row>
    <row r="57" spans="1:20" ht="26.4">
      <c r="A57" s="336" t="s">
        <v>0</v>
      </c>
      <c r="B57" s="345">
        <f t="shared" si="6"/>
        <v>56</v>
      </c>
      <c r="C57" s="29" t="s">
        <v>27</v>
      </c>
      <c r="D57" s="4" t="s">
        <v>107</v>
      </c>
      <c r="E57" s="9" t="s">
        <v>1</v>
      </c>
      <c r="F57" s="5">
        <f t="shared" si="14"/>
        <v>192</v>
      </c>
      <c r="G57" s="154">
        <f t="shared" si="4"/>
        <v>25.1875</v>
      </c>
      <c r="H57" s="155">
        <v>2</v>
      </c>
      <c r="I57" s="13"/>
      <c r="J57" s="8"/>
      <c r="K57" s="156">
        <f t="shared" si="10"/>
        <v>2418.2400000000002</v>
      </c>
      <c r="L57" s="156">
        <f t="shared" si="11"/>
        <v>2611.6992000000005</v>
      </c>
      <c r="M57" s="156">
        <f t="shared" si="12"/>
        <v>4836.4800000000005</v>
      </c>
      <c r="N57" s="156">
        <f t="shared" si="13"/>
        <v>5223.3984000000009</v>
      </c>
      <c r="O57" s="6" t="s">
        <v>719</v>
      </c>
      <c r="P57" s="159" t="s">
        <v>720</v>
      </c>
      <c r="Q57">
        <v>96</v>
      </c>
      <c r="R57" s="5">
        <v>150</v>
      </c>
      <c r="S57" s="37">
        <v>80.599999999999994</v>
      </c>
    </row>
    <row r="58" spans="1:20" ht="26.4">
      <c r="A58" s="336" t="s">
        <v>0</v>
      </c>
      <c r="B58" s="345">
        <f t="shared" si="6"/>
        <v>57</v>
      </c>
      <c r="C58" s="29" t="s">
        <v>28</v>
      </c>
      <c r="D58" s="4" t="s">
        <v>107</v>
      </c>
      <c r="E58" s="9" t="s">
        <v>1</v>
      </c>
      <c r="F58" s="5">
        <f t="shared" si="14"/>
        <v>192</v>
      </c>
      <c r="G58" s="154">
        <f t="shared" si="4"/>
        <v>25.1875</v>
      </c>
      <c r="H58" s="155">
        <v>2</v>
      </c>
      <c r="I58" s="13"/>
      <c r="J58" s="8"/>
      <c r="K58" s="156">
        <f t="shared" si="10"/>
        <v>2418.2400000000002</v>
      </c>
      <c r="L58" s="156">
        <f t="shared" si="11"/>
        <v>2611.6992000000005</v>
      </c>
      <c r="M58" s="156">
        <f t="shared" si="12"/>
        <v>4836.4800000000005</v>
      </c>
      <c r="N58" s="156">
        <f t="shared" si="13"/>
        <v>5223.3984000000009</v>
      </c>
      <c r="O58" s="6" t="s">
        <v>719</v>
      </c>
      <c r="P58" s="159" t="s">
        <v>720</v>
      </c>
      <c r="Q58">
        <v>96</v>
      </c>
      <c r="R58" s="5">
        <v>150</v>
      </c>
      <c r="S58" s="37">
        <v>80.599999999999994</v>
      </c>
    </row>
    <row r="59" spans="1:20" ht="26.4">
      <c r="A59" s="336" t="s">
        <v>0</v>
      </c>
      <c r="B59" s="345">
        <f t="shared" si="6"/>
        <v>58</v>
      </c>
      <c r="C59" s="29" t="s">
        <v>215</v>
      </c>
      <c r="D59" s="4" t="s">
        <v>111</v>
      </c>
      <c r="E59" s="9" t="s">
        <v>1</v>
      </c>
      <c r="F59" s="5">
        <f t="shared" si="14"/>
        <v>10</v>
      </c>
      <c r="G59" s="154">
        <f t="shared" si="4"/>
        <v>708</v>
      </c>
      <c r="H59" s="155">
        <v>2</v>
      </c>
      <c r="I59" s="11"/>
      <c r="J59" s="8"/>
      <c r="K59" s="156">
        <f t="shared" si="10"/>
        <v>3540</v>
      </c>
      <c r="L59" s="156">
        <f t="shared" si="11"/>
        <v>3823.2000000000003</v>
      </c>
      <c r="M59" s="156">
        <f t="shared" si="12"/>
        <v>7080</v>
      </c>
      <c r="N59" s="156">
        <f t="shared" si="13"/>
        <v>7646.4000000000005</v>
      </c>
      <c r="O59" s="6" t="s">
        <v>719</v>
      </c>
      <c r="P59" s="159" t="s">
        <v>720</v>
      </c>
      <c r="Q59">
        <v>5</v>
      </c>
      <c r="R59" s="5">
        <v>15</v>
      </c>
      <c r="S59" s="37">
        <v>118</v>
      </c>
    </row>
    <row r="60" spans="1:20" ht="26.4">
      <c r="A60" s="336" t="s">
        <v>0</v>
      </c>
      <c r="B60" s="345">
        <f t="shared" si="6"/>
        <v>59</v>
      </c>
      <c r="C60" s="29" t="s">
        <v>29</v>
      </c>
      <c r="D60" s="4" t="s">
        <v>107</v>
      </c>
      <c r="E60" s="9" t="s">
        <v>1</v>
      </c>
      <c r="F60" s="5">
        <f t="shared" si="14"/>
        <v>768</v>
      </c>
      <c r="G60" s="154">
        <f t="shared" si="4"/>
        <v>23.515625</v>
      </c>
      <c r="H60" s="155">
        <v>8</v>
      </c>
      <c r="I60" s="15"/>
      <c r="J60" s="8"/>
      <c r="K60" s="156">
        <f t="shared" si="10"/>
        <v>2257.92</v>
      </c>
      <c r="L60" s="156">
        <f t="shared" si="11"/>
        <v>2438.5536000000002</v>
      </c>
      <c r="M60" s="156">
        <f t="shared" si="12"/>
        <v>18063.36</v>
      </c>
      <c r="N60" s="156">
        <f t="shared" si="13"/>
        <v>19508.428800000002</v>
      </c>
      <c r="O60" s="6" t="s">
        <v>719</v>
      </c>
      <c r="P60" s="159" t="s">
        <v>720</v>
      </c>
      <c r="Q60">
        <v>96</v>
      </c>
      <c r="R60" s="5">
        <v>800</v>
      </c>
      <c r="S60" s="37">
        <v>75.25</v>
      </c>
    </row>
    <row r="61" spans="1:20" ht="24.75" customHeight="1">
      <c r="A61" s="336" t="s">
        <v>0</v>
      </c>
      <c r="B61" s="345">
        <f t="shared" si="6"/>
        <v>60</v>
      </c>
      <c r="C61" s="29" t="s">
        <v>30</v>
      </c>
      <c r="D61" s="4" t="s">
        <v>107</v>
      </c>
      <c r="E61" s="9" t="s">
        <v>1</v>
      </c>
      <c r="F61" s="5">
        <f t="shared" si="14"/>
        <v>1000</v>
      </c>
      <c r="G61" s="154">
        <f t="shared" si="4"/>
        <v>25.375</v>
      </c>
      <c r="H61" s="155">
        <f t="shared" ref="H61:H67" si="15">R61/Q61</f>
        <v>10.416666666666666</v>
      </c>
      <c r="I61" s="10"/>
      <c r="J61" s="8"/>
      <c r="K61" s="156">
        <f t="shared" si="10"/>
        <v>2436.48</v>
      </c>
      <c r="L61" s="156">
        <f t="shared" si="11"/>
        <v>2631.3984</v>
      </c>
      <c r="M61" s="156">
        <f t="shared" si="12"/>
        <v>25380</v>
      </c>
      <c r="N61" s="156">
        <f t="shared" si="13"/>
        <v>27410.399999999998</v>
      </c>
      <c r="O61" s="6" t="s">
        <v>719</v>
      </c>
      <c r="P61" s="159" t="s">
        <v>720</v>
      </c>
      <c r="Q61">
        <v>96</v>
      </c>
      <c r="R61" s="5">
        <v>1000</v>
      </c>
      <c r="S61" s="37">
        <v>81.2</v>
      </c>
    </row>
    <row r="62" spans="1:20" ht="26.4">
      <c r="A62" s="336" t="s">
        <v>0</v>
      </c>
      <c r="B62" s="345">
        <f t="shared" si="6"/>
        <v>61</v>
      </c>
      <c r="C62" s="29" t="s">
        <v>31</v>
      </c>
      <c r="D62" s="4" t="s">
        <v>114</v>
      </c>
      <c r="E62" s="9" t="s">
        <v>1</v>
      </c>
      <c r="F62" s="5">
        <f t="shared" si="14"/>
        <v>400</v>
      </c>
      <c r="G62" s="154">
        <f t="shared" si="4"/>
        <v>6.84</v>
      </c>
      <c r="H62" s="155">
        <f t="shared" si="15"/>
        <v>4</v>
      </c>
      <c r="I62" s="15"/>
      <c r="J62" s="8"/>
      <c r="K62" s="156">
        <f t="shared" si="10"/>
        <v>684</v>
      </c>
      <c r="L62" s="156">
        <f t="shared" si="11"/>
        <v>738.72</v>
      </c>
      <c r="M62" s="156">
        <f t="shared" si="12"/>
        <v>2736</v>
      </c>
      <c r="N62" s="156">
        <f t="shared" si="13"/>
        <v>2954.88</v>
      </c>
      <c r="O62" s="6" t="s">
        <v>719</v>
      </c>
      <c r="P62" s="159" t="s">
        <v>720</v>
      </c>
      <c r="Q62">
        <v>100</v>
      </c>
      <c r="R62" s="5">
        <v>400</v>
      </c>
      <c r="S62" s="37">
        <v>22.8</v>
      </c>
    </row>
    <row r="63" spans="1:20" ht="26.4">
      <c r="A63" s="336" t="s">
        <v>0</v>
      </c>
      <c r="B63" s="345">
        <f t="shared" si="6"/>
        <v>62</v>
      </c>
      <c r="C63" s="29" t="s">
        <v>32</v>
      </c>
      <c r="D63" s="4" t="s">
        <v>114</v>
      </c>
      <c r="E63" s="9" t="s">
        <v>1</v>
      </c>
      <c r="F63" s="5">
        <f t="shared" si="14"/>
        <v>500</v>
      </c>
      <c r="G63" s="154">
        <f t="shared" si="4"/>
        <v>4.95</v>
      </c>
      <c r="H63" s="155">
        <v>5</v>
      </c>
      <c r="I63" s="15"/>
      <c r="J63" s="8"/>
      <c r="K63" s="156">
        <f t="shared" si="10"/>
        <v>495</v>
      </c>
      <c r="L63" s="156">
        <f>K63*1.08</f>
        <v>534.6</v>
      </c>
      <c r="M63" s="156">
        <f t="shared" si="12"/>
        <v>2475</v>
      </c>
      <c r="N63" s="156">
        <f t="shared" si="13"/>
        <v>2673</v>
      </c>
      <c r="O63" s="6" t="s">
        <v>719</v>
      </c>
      <c r="P63" s="159" t="s">
        <v>720</v>
      </c>
      <c r="Q63">
        <v>100</v>
      </c>
      <c r="R63" s="5">
        <v>100</v>
      </c>
      <c r="S63" s="37">
        <v>16.5</v>
      </c>
    </row>
    <row r="64" spans="1:20" ht="26.4">
      <c r="A64" s="336" t="s">
        <v>0</v>
      </c>
      <c r="B64" s="345">
        <f t="shared" si="6"/>
        <v>63</v>
      </c>
      <c r="C64" s="29" t="s">
        <v>126</v>
      </c>
      <c r="D64" s="4" t="s">
        <v>116</v>
      </c>
      <c r="E64" s="9" t="s">
        <v>1</v>
      </c>
      <c r="F64" s="5">
        <f t="shared" si="14"/>
        <v>100</v>
      </c>
      <c r="G64" s="154">
        <f t="shared" si="4"/>
        <v>29.235000000000003</v>
      </c>
      <c r="H64" s="155">
        <f t="shared" si="15"/>
        <v>20</v>
      </c>
      <c r="I64" s="13"/>
      <c r="J64" s="8"/>
      <c r="K64" s="156">
        <f t="shared" si="10"/>
        <v>146.19999999999999</v>
      </c>
      <c r="L64" s="156">
        <f t="shared" si="11"/>
        <v>157.89599999999999</v>
      </c>
      <c r="M64" s="156">
        <f t="shared" si="12"/>
        <v>2924</v>
      </c>
      <c r="N64" s="156">
        <f t="shared" si="13"/>
        <v>3157.9199999999996</v>
      </c>
      <c r="O64" s="6" t="s">
        <v>719</v>
      </c>
      <c r="P64" s="159" t="s">
        <v>720</v>
      </c>
      <c r="Q64">
        <v>5</v>
      </c>
      <c r="R64" s="5">
        <v>100</v>
      </c>
      <c r="S64">
        <f>T64/20</f>
        <v>4.8725000000000005</v>
      </c>
      <c r="T64" s="37">
        <v>97.45</v>
      </c>
    </row>
    <row r="65" spans="1:20" ht="26.4">
      <c r="A65" s="336" t="s">
        <v>0</v>
      </c>
      <c r="B65" s="345">
        <f t="shared" si="6"/>
        <v>64</v>
      </c>
      <c r="C65" s="29" t="s">
        <v>33</v>
      </c>
      <c r="D65" s="4" t="s">
        <v>115</v>
      </c>
      <c r="E65" s="9" t="s">
        <v>1</v>
      </c>
      <c r="F65" s="5">
        <f t="shared" si="14"/>
        <v>1000.0000000000001</v>
      </c>
      <c r="G65" s="154">
        <f t="shared" si="4"/>
        <v>17.55</v>
      </c>
      <c r="H65" s="155">
        <f t="shared" si="15"/>
        <v>8.3333333333333339</v>
      </c>
      <c r="I65" s="17"/>
      <c r="J65" s="8"/>
      <c r="K65" s="156">
        <f t="shared" si="10"/>
        <v>2106</v>
      </c>
      <c r="L65" s="156">
        <f t="shared" si="11"/>
        <v>2274.48</v>
      </c>
      <c r="M65" s="156">
        <f t="shared" si="12"/>
        <v>17550</v>
      </c>
      <c r="N65" s="156">
        <f t="shared" si="13"/>
        <v>18954</v>
      </c>
      <c r="O65" s="6" t="s">
        <v>719</v>
      </c>
      <c r="P65" s="159" t="s">
        <v>720</v>
      </c>
      <c r="Q65">
        <v>120</v>
      </c>
      <c r="R65" s="16">
        <v>1000</v>
      </c>
      <c r="S65" s="37">
        <v>70.2</v>
      </c>
    </row>
    <row r="66" spans="1:20" ht="42" customHeight="1">
      <c r="A66" s="336"/>
      <c r="B66" s="345">
        <f t="shared" si="6"/>
        <v>65</v>
      </c>
      <c r="C66" s="29" t="s">
        <v>721</v>
      </c>
      <c r="D66" s="142" t="s">
        <v>111</v>
      </c>
      <c r="E66" s="9" t="s">
        <v>1</v>
      </c>
      <c r="F66" s="163">
        <f t="shared" si="14"/>
        <v>5</v>
      </c>
      <c r="G66" s="154">
        <f t="shared" si="4"/>
        <v>808.80000000000007</v>
      </c>
      <c r="H66" s="164">
        <f t="shared" si="15"/>
        <v>1</v>
      </c>
      <c r="I66" s="144"/>
      <c r="J66" s="145"/>
      <c r="K66" s="165">
        <f t="shared" ref="K66:K80" si="16">ROUND(G66,2)*Q66</f>
        <v>4044</v>
      </c>
      <c r="L66" s="165">
        <f t="shared" ref="L66:L80" si="17">K66*1.08</f>
        <v>4367.5200000000004</v>
      </c>
      <c r="M66" s="165">
        <f t="shared" ref="M66:M80" si="18">K66*H66</f>
        <v>4044</v>
      </c>
      <c r="N66" s="165">
        <f t="shared" ref="N66:N80" si="19">L66*H66</f>
        <v>4367.5200000000004</v>
      </c>
      <c r="O66" s="6" t="s">
        <v>719</v>
      </c>
      <c r="P66" s="159" t="s">
        <v>720</v>
      </c>
      <c r="Q66">
        <v>5</v>
      </c>
      <c r="R66" s="20">
        <v>5</v>
      </c>
      <c r="S66" s="37">
        <v>134.80000000000001</v>
      </c>
    </row>
    <row r="67" spans="1:20" ht="26.4">
      <c r="A67" s="336" t="s">
        <v>0</v>
      </c>
      <c r="B67" s="345">
        <f>B66+1</f>
        <v>66</v>
      </c>
      <c r="C67" s="29" t="s">
        <v>184</v>
      </c>
      <c r="D67" s="4" t="s">
        <v>120</v>
      </c>
      <c r="E67" s="9" t="s">
        <v>1</v>
      </c>
      <c r="F67" s="5">
        <f t="shared" si="14"/>
        <v>9</v>
      </c>
      <c r="G67" s="154">
        <f t="shared" ref="G67:G80" si="20">S67*1.5*20/Q67</f>
        <v>309.5</v>
      </c>
      <c r="H67" s="155">
        <f t="shared" si="15"/>
        <v>3</v>
      </c>
      <c r="I67" s="14"/>
      <c r="J67" s="8"/>
      <c r="K67" s="156">
        <f t="shared" si="16"/>
        <v>928.5</v>
      </c>
      <c r="L67" s="156">
        <f>K67*1.08</f>
        <v>1002.7800000000001</v>
      </c>
      <c r="M67" s="156">
        <f t="shared" si="18"/>
        <v>2785.5</v>
      </c>
      <c r="N67" s="156">
        <f t="shared" si="19"/>
        <v>3008.34</v>
      </c>
      <c r="O67" s="6" t="s">
        <v>719</v>
      </c>
      <c r="P67" s="159" t="s">
        <v>720</v>
      </c>
      <c r="Q67">
        <v>3</v>
      </c>
      <c r="R67" s="5">
        <v>9</v>
      </c>
      <c r="S67" s="37">
        <v>30.95</v>
      </c>
    </row>
    <row r="68" spans="1:20" ht="26.4">
      <c r="A68" s="336" t="s">
        <v>0</v>
      </c>
      <c r="B68" s="345">
        <f t="shared" ref="B68:B80" si="21">B67+1</f>
        <v>67</v>
      </c>
      <c r="C68" s="29" t="s">
        <v>185</v>
      </c>
      <c r="D68" s="4" t="s">
        <v>120</v>
      </c>
      <c r="E68" s="9" t="s">
        <v>1</v>
      </c>
      <c r="F68" s="5">
        <f t="shared" si="14"/>
        <v>9</v>
      </c>
      <c r="G68" s="154">
        <f t="shared" si="20"/>
        <v>380</v>
      </c>
      <c r="H68" s="155">
        <f t="shared" ref="H68:H80" si="22">R68/Q68</f>
        <v>3</v>
      </c>
      <c r="I68" s="14"/>
      <c r="J68" s="8"/>
      <c r="K68" s="156">
        <f t="shared" si="16"/>
        <v>1140</v>
      </c>
      <c r="L68" s="156">
        <f t="shared" si="17"/>
        <v>1231.2</v>
      </c>
      <c r="M68" s="156">
        <f t="shared" si="18"/>
        <v>3420</v>
      </c>
      <c r="N68" s="156">
        <f t="shared" si="19"/>
        <v>3693.6000000000004</v>
      </c>
      <c r="O68" s="6" t="s">
        <v>719</v>
      </c>
      <c r="P68" s="159" t="s">
        <v>720</v>
      </c>
      <c r="Q68">
        <v>3</v>
      </c>
      <c r="R68" s="5">
        <v>9</v>
      </c>
      <c r="S68" s="37">
        <v>38</v>
      </c>
    </row>
    <row r="69" spans="1:20" ht="26.4">
      <c r="A69" s="336" t="s">
        <v>0</v>
      </c>
      <c r="B69" s="345">
        <f t="shared" si="21"/>
        <v>68</v>
      </c>
      <c r="C69" s="29" t="s">
        <v>34</v>
      </c>
      <c r="D69" s="4" t="s">
        <v>117</v>
      </c>
      <c r="E69" s="9" t="s">
        <v>1</v>
      </c>
      <c r="F69" s="5">
        <f t="shared" ref="F69:F80" si="23">H69*Q69</f>
        <v>100</v>
      </c>
      <c r="G69" s="154">
        <f t="shared" si="20"/>
        <v>16.5625</v>
      </c>
      <c r="H69" s="155">
        <f t="shared" si="22"/>
        <v>1.0416666666666667</v>
      </c>
      <c r="I69" s="14"/>
      <c r="J69" s="8"/>
      <c r="K69" s="156">
        <f t="shared" si="16"/>
        <v>1589.7599999999998</v>
      </c>
      <c r="L69" s="156">
        <f t="shared" si="17"/>
        <v>1716.9407999999999</v>
      </c>
      <c r="M69" s="156">
        <f t="shared" si="18"/>
        <v>1655.9999999999998</v>
      </c>
      <c r="N69" s="156">
        <f t="shared" si="19"/>
        <v>1788.48</v>
      </c>
      <c r="O69" s="6" t="s">
        <v>719</v>
      </c>
      <c r="P69" s="159" t="s">
        <v>720</v>
      </c>
      <c r="Q69">
        <v>96</v>
      </c>
      <c r="R69" s="5">
        <v>100</v>
      </c>
      <c r="S69" s="37">
        <v>53</v>
      </c>
    </row>
    <row r="70" spans="1:20" ht="26.4">
      <c r="A70" s="336" t="s">
        <v>0</v>
      </c>
      <c r="B70" s="345">
        <v>69</v>
      </c>
      <c r="C70" s="29" t="s">
        <v>782</v>
      </c>
      <c r="D70" s="4"/>
      <c r="E70" s="9"/>
      <c r="F70" s="5"/>
      <c r="G70" s="154"/>
      <c r="H70" s="155"/>
      <c r="I70" s="14"/>
      <c r="J70" s="8"/>
      <c r="K70" s="156"/>
      <c r="L70" s="156"/>
      <c r="M70" s="156"/>
      <c r="N70" s="156"/>
      <c r="O70" s="6"/>
      <c r="P70" s="159"/>
      <c r="R70" s="5"/>
      <c r="S70" s="37"/>
    </row>
    <row r="71" spans="1:20" ht="15" customHeight="1">
      <c r="A71" s="336" t="s">
        <v>0</v>
      </c>
      <c r="B71" s="345">
        <v>69</v>
      </c>
      <c r="C71" s="29" t="s">
        <v>35</v>
      </c>
      <c r="D71" s="4" t="s">
        <v>219</v>
      </c>
      <c r="E71" s="9" t="s">
        <v>1</v>
      </c>
      <c r="F71" s="5">
        <f t="shared" si="23"/>
        <v>3</v>
      </c>
      <c r="G71" s="154">
        <f t="shared" si="20"/>
        <v>536.5</v>
      </c>
      <c r="H71" s="155">
        <v>1</v>
      </c>
      <c r="I71" s="13"/>
      <c r="J71" s="8"/>
      <c r="K71" s="156">
        <f t="shared" si="16"/>
        <v>1609.5</v>
      </c>
      <c r="L71" s="156">
        <f>K71*1.08</f>
        <v>1738.2600000000002</v>
      </c>
      <c r="M71" s="156">
        <f t="shared" si="18"/>
        <v>1609.5</v>
      </c>
      <c r="N71" s="156">
        <f t="shared" si="19"/>
        <v>1738.2600000000002</v>
      </c>
      <c r="O71" s="6" t="s">
        <v>719</v>
      </c>
      <c r="P71" s="159" t="s">
        <v>720</v>
      </c>
      <c r="Q71">
        <v>3</v>
      </c>
      <c r="R71" s="5">
        <v>3</v>
      </c>
      <c r="S71" s="37">
        <v>53.65</v>
      </c>
    </row>
    <row r="72" spans="1:20" ht="26.4">
      <c r="A72" s="336" t="s">
        <v>0</v>
      </c>
      <c r="B72" s="345">
        <v>71</v>
      </c>
      <c r="C72" s="29" t="s">
        <v>125</v>
      </c>
      <c r="D72" s="4" t="s">
        <v>111</v>
      </c>
      <c r="E72" s="9" t="s">
        <v>1</v>
      </c>
      <c r="F72" s="5">
        <f t="shared" si="23"/>
        <v>10</v>
      </c>
      <c r="G72" s="154">
        <f t="shared" si="20"/>
        <v>336.29999999999995</v>
      </c>
      <c r="H72" s="155">
        <f t="shared" si="22"/>
        <v>2</v>
      </c>
      <c r="I72" s="11"/>
      <c r="J72" s="8"/>
      <c r="K72" s="156">
        <f t="shared" si="16"/>
        <v>1681.5</v>
      </c>
      <c r="L72" s="156">
        <f t="shared" si="17"/>
        <v>1816.0200000000002</v>
      </c>
      <c r="M72" s="156">
        <f t="shared" si="18"/>
        <v>3363</v>
      </c>
      <c r="N72" s="156">
        <f t="shared" si="19"/>
        <v>3632.0400000000004</v>
      </c>
      <c r="O72" s="6" t="s">
        <v>719</v>
      </c>
      <c r="P72" s="159" t="s">
        <v>720</v>
      </c>
      <c r="Q72">
        <v>5</v>
      </c>
      <c r="R72" s="5">
        <v>10</v>
      </c>
      <c r="S72" s="37">
        <v>56.05</v>
      </c>
    </row>
    <row r="73" spans="1:20" ht="26.4">
      <c r="A73" s="336" t="s">
        <v>0</v>
      </c>
      <c r="B73" s="345">
        <f>B72+1</f>
        <v>72</v>
      </c>
      <c r="C73" s="31" t="s">
        <v>36</v>
      </c>
      <c r="D73" s="4" t="s">
        <v>118</v>
      </c>
      <c r="E73" s="9" t="s">
        <v>1</v>
      </c>
      <c r="F73" s="5">
        <f t="shared" si="23"/>
        <v>500</v>
      </c>
      <c r="G73" s="154">
        <f t="shared" si="20"/>
        <v>16.754999999999999</v>
      </c>
      <c r="H73" s="155">
        <f t="shared" si="22"/>
        <v>5</v>
      </c>
      <c r="I73" s="17"/>
      <c r="J73" s="8"/>
      <c r="K73" s="156">
        <f t="shared" si="16"/>
        <v>1676.0000000000002</v>
      </c>
      <c r="L73" s="156">
        <f t="shared" si="17"/>
        <v>1810.0800000000004</v>
      </c>
      <c r="M73" s="156">
        <f t="shared" si="18"/>
        <v>8380.0000000000018</v>
      </c>
      <c r="N73" s="156">
        <f t="shared" si="19"/>
        <v>9050.4000000000015</v>
      </c>
      <c r="O73" s="6" t="s">
        <v>719</v>
      </c>
      <c r="P73" s="159" t="s">
        <v>720</v>
      </c>
      <c r="Q73">
        <v>100</v>
      </c>
      <c r="R73" s="16">
        <v>500</v>
      </c>
      <c r="S73" s="37">
        <v>55.85</v>
      </c>
    </row>
    <row r="74" spans="1:20" ht="26.4">
      <c r="A74" s="336" t="s">
        <v>0</v>
      </c>
      <c r="B74" s="345">
        <v>77</v>
      </c>
      <c r="C74" s="31" t="s">
        <v>37</v>
      </c>
      <c r="D74" s="4" t="s">
        <v>106</v>
      </c>
      <c r="E74" s="9" t="s">
        <v>1</v>
      </c>
      <c r="F74" s="5">
        <f t="shared" si="23"/>
        <v>1000</v>
      </c>
      <c r="G74" s="154">
        <f t="shared" si="20"/>
        <v>0.78900000000000003</v>
      </c>
      <c r="H74" s="155">
        <f t="shared" si="22"/>
        <v>2</v>
      </c>
      <c r="I74" s="14"/>
      <c r="J74" s="8"/>
      <c r="K74" s="156">
        <f t="shared" si="16"/>
        <v>395</v>
      </c>
      <c r="L74" s="156">
        <f t="shared" si="17"/>
        <v>426.6</v>
      </c>
      <c r="M74" s="156">
        <f t="shared" si="18"/>
        <v>790</v>
      </c>
      <c r="N74" s="156">
        <f t="shared" si="19"/>
        <v>853.2</v>
      </c>
      <c r="O74" s="6" t="s">
        <v>719</v>
      </c>
      <c r="P74" s="159" t="s">
        <v>720</v>
      </c>
      <c r="Q74">
        <v>500</v>
      </c>
      <c r="R74" s="16">
        <v>1000</v>
      </c>
      <c r="S74" s="37">
        <v>13.15</v>
      </c>
    </row>
    <row r="75" spans="1:20" ht="26.4">
      <c r="A75" s="336" t="s">
        <v>0</v>
      </c>
      <c r="B75" s="345">
        <v>89</v>
      </c>
      <c r="C75" s="29" t="s">
        <v>38</v>
      </c>
      <c r="D75" s="18" t="s">
        <v>119</v>
      </c>
      <c r="E75" s="9" t="s">
        <v>1</v>
      </c>
      <c r="F75" s="5">
        <f t="shared" si="23"/>
        <v>405</v>
      </c>
      <c r="G75" s="154">
        <f t="shared" si="20"/>
        <v>15.555555555555555</v>
      </c>
      <c r="H75" s="155">
        <v>3</v>
      </c>
      <c r="I75" s="13"/>
      <c r="J75" s="8"/>
      <c r="K75" s="156">
        <f t="shared" si="16"/>
        <v>2100.6</v>
      </c>
      <c r="L75" s="156">
        <f t="shared" si="17"/>
        <v>2268.6480000000001</v>
      </c>
      <c r="M75" s="156">
        <f t="shared" si="18"/>
        <v>6301.7999999999993</v>
      </c>
      <c r="N75" s="156">
        <f t="shared" si="19"/>
        <v>6805.9440000000004</v>
      </c>
      <c r="O75" s="6" t="s">
        <v>719</v>
      </c>
      <c r="P75" s="159" t="s">
        <v>720</v>
      </c>
      <c r="Q75">
        <v>135</v>
      </c>
      <c r="R75" s="5">
        <v>400</v>
      </c>
      <c r="S75" s="37">
        <v>70</v>
      </c>
    </row>
    <row r="76" spans="1:20" ht="26.4">
      <c r="A76" s="336" t="s">
        <v>0</v>
      </c>
      <c r="B76" s="345">
        <f t="shared" si="21"/>
        <v>90</v>
      </c>
      <c r="C76" s="29" t="s">
        <v>39</v>
      </c>
      <c r="D76" s="18" t="s">
        <v>119</v>
      </c>
      <c r="E76" s="9" t="s">
        <v>1</v>
      </c>
      <c r="F76" s="5">
        <f t="shared" si="23"/>
        <v>270</v>
      </c>
      <c r="G76" s="154">
        <f t="shared" si="20"/>
        <v>17.777777777777779</v>
      </c>
      <c r="H76" s="155">
        <v>2</v>
      </c>
      <c r="I76" s="13"/>
      <c r="J76" s="8"/>
      <c r="K76" s="156">
        <f t="shared" si="16"/>
        <v>2400.3000000000002</v>
      </c>
      <c r="L76" s="156">
        <f t="shared" si="17"/>
        <v>2592.3240000000005</v>
      </c>
      <c r="M76" s="156">
        <f t="shared" si="18"/>
        <v>4800.6000000000004</v>
      </c>
      <c r="N76" s="156">
        <f t="shared" si="19"/>
        <v>5184.648000000001</v>
      </c>
      <c r="O76" s="6" t="s">
        <v>719</v>
      </c>
      <c r="P76" s="159" t="s">
        <v>720</v>
      </c>
      <c r="Q76">
        <v>135</v>
      </c>
      <c r="R76" s="5">
        <v>300</v>
      </c>
      <c r="S76" s="37">
        <v>80</v>
      </c>
    </row>
    <row r="77" spans="1:20" ht="26.4">
      <c r="A77" s="336" t="s">
        <v>0</v>
      </c>
      <c r="B77" s="345">
        <v>93</v>
      </c>
      <c r="C77" s="29" t="s">
        <v>40</v>
      </c>
      <c r="D77" s="18" t="s">
        <v>214</v>
      </c>
      <c r="E77" s="9" t="s">
        <v>1</v>
      </c>
      <c r="F77" s="5">
        <f t="shared" si="23"/>
        <v>600</v>
      </c>
      <c r="G77" s="154">
        <f t="shared" si="20"/>
        <v>4.5625</v>
      </c>
      <c r="H77" s="155">
        <f t="shared" si="22"/>
        <v>5</v>
      </c>
      <c r="I77" s="13"/>
      <c r="J77" s="8"/>
      <c r="K77" s="156">
        <f t="shared" si="16"/>
        <v>547.19999999999993</v>
      </c>
      <c r="L77" s="156">
        <f t="shared" si="17"/>
        <v>590.976</v>
      </c>
      <c r="M77" s="156">
        <f t="shared" si="18"/>
        <v>2735.9999999999995</v>
      </c>
      <c r="N77" s="156">
        <f t="shared" si="19"/>
        <v>2954.88</v>
      </c>
      <c r="O77" s="6" t="s">
        <v>719</v>
      </c>
      <c r="P77" s="159" t="s">
        <v>720</v>
      </c>
      <c r="Q77">
        <v>120</v>
      </c>
      <c r="R77" s="5">
        <v>600</v>
      </c>
      <c r="S77">
        <v>18.25</v>
      </c>
    </row>
    <row r="78" spans="1:20" ht="15.75" customHeight="1">
      <c r="A78" s="336" t="s">
        <v>0</v>
      </c>
      <c r="B78" s="345">
        <f t="shared" si="21"/>
        <v>94</v>
      </c>
      <c r="C78" s="29" t="s">
        <v>41</v>
      </c>
      <c r="D78" s="18" t="s">
        <v>108</v>
      </c>
      <c r="E78" s="9" t="s">
        <v>1</v>
      </c>
      <c r="F78" s="5">
        <f t="shared" si="23"/>
        <v>36</v>
      </c>
      <c r="G78" s="154">
        <f t="shared" si="20"/>
        <v>9.0833333333333339</v>
      </c>
      <c r="H78" s="155">
        <f t="shared" si="22"/>
        <v>12</v>
      </c>
      <c r="I78" s="8"/>
      <c r="J78" s="8"/>
      <c r="K78" s="156">
        <f t="shared" si="16"/>
        <v>27.240000000000002</v>
      </c>
      <c r="L78" s="156">
        <f t="shared" si="17"/>
        <v>29.419200000000004</v>
      </c>
      <c r="M78" s="156">
        <f t="shared" si="18"/>
        <v>326.88</v>
      </c>
      <c r="N78" s="156">
        <f t="shared" si="19"/>
        <v>353.03040000000004</v>
      </c>
      <c r="O78" s="6" t="s">
        <v>719</v>
      </c>
      <c r="P78" s="159" t="s">
        <v>720</v>
      </c>
      <c r="Q78">
        <v>3</v>
      </c>
      <c r="R78" s="5">
        <v>36</v>
      </c>
      <c r="S78" s="37">
        <f>T78/6</f>
        <v>0.90833333333333333</v>
      </c>
      <c r="T78">
        <v>5.45</v>
      </c>
    </row>
    <row r="79" spans="1:20" ht="26.4">
      <c r="A79" s="336" t="s">
        <v>0</v>
      </c>
      <c r="B79" s="345">
        <f t="shared" si="21"/>
        <v>95</v>
      </c>
      <c r="C79" s="29" t="s">
        <v>42</v>
      </c>
      <c r="D79" s="18" t="s">
        <v>214</v>
      </c>
      <c r="E79" s="9" t="s">
        <v>1</v>
      </c>
      <c r="F79" s="5">
        <f t="shared" si="23"/>
        <v>600</v>
      </c>
      <c r="G79" s="154">
        <f t="shared" si="20"/>
        <v>7.4749999999999988</v>
      </c>
      <c r="H79" s="155">
        <f t="shared" si="22"/>
        <v>5</v>
      </c>
      <c r="I79" s="13"/>
      <c r="J79" s="8"/>
      <c r="K79" s="156">
        <f t="shared" si="16"/>
        <v>897.6</v>
      </c>
      <c r="L79" s="156">
        <f t="shared" si="17"/>
        <v>969.40800000000013</v>
      </c>
      <c r="M79" s="156">
        <f t="shared" si="18"/>
        <v>4488</v>
      </c>
      <c r="N79" s="156">
        <f t="shared" si="19"/>
        <v>4847.0400000000009</v>
      </c>
      <c r="O79" s="6" t="s">
        <v>719</v>
      </c>
      <c r="P79" s="159" t="s">
        <v>720</v>
      </c>
      <c r="Q79">
        <v>120</v>
      </c>
      <c r="R79" s="5">
        <v>600</v>
      </c>
      <c r="S79" s="37">
        <v>29.9</v>
      </c>
    </row>
    <row r="80" spans="1:20" ht="26.4">
      <c r="A80" s="336" t="s">
        <v>0</v>
      </c>
      <c r="B80" s="345">
        <f t="shared" si="21"/>
        <v>96</v>
      </c>
      <c r="C80" s="29" t="s">
        <v>43</v>
      </c>
      <c r="D80" s="18" t="s">
        <v>108</v>
      </c>
      <c r="E80" s="9" t="s">
        <v>1</v>
      </c>
      <c r="F80" s="5">
        <f t="shared" si="23"/>
        <v>18</v>
      </c>
      <c r="G80" s="154">
        <f t="shared" si="20"/>
        <v>9.0833333333333339</v>
      </c>
      <c r="H80" s="155">
        <f t="shared" si="22"/>
        <v>6</v>
      </c>
      <c r="I80" s="19"/>
      <c r="J80" s="8"/>
      <c r="K80" s="156">
        <f t="shared" si="16"/>
        <v>27.240000000000002</v>
      </c>
      <c r="L80" s="156">
        <f t="shared" si="17"/>
        <v>29.419200000000004</v>
      </c>
      <c r="M80" s="156">
        <f t="shared" si="18"/>
        <v>163.44</v>
      </c>
      <c r="N80" s="156">
        <f t="shared" si="19"/>
        <v>176.51520000000002</v>
      </c>
      <c r="O80" s="6" t="s">
        <v>719</v>
      </c>
      <c r="P80" s="159" t="s">
        <v>720</v>
      </c>
      <c r="Q80">
        <v>3</v>
      </c>
      <c r="R80" s="5">
        <v>18</v>
      </c>
      <c r="S80" s="37">
        <f>T80/6</f>
        <v>0.90833333333333333</v>
      </c>
      <c r="T80">
        <v>5.45</v>
      </c>
    </row>
    <row r="81" spans="1:19" ht="26.4">
      <c r="A81" s="336" t="s">
        <v>0</v>
      </c>
      <c r="B81" s="33">
        <v>103</v>
      </c>
      <c r="C81" s="138" t="s">
        <v>783</v>
      </c>
      <c r="D81" s="142">
        <v>5</v>
      </c>
      <c r="E81" s="143"/>
      <c r="F81" s="163"/>
      <c r="G81" s="154"/>
      <c r="H81" s="164"/>
      <c r="I81" s="316"/>
      <c r="J81" s="145"/>
      <c r="K81" s="165"/>
      <c r="L81" s="165"/>
      <c r="M81" s="165"/>
      <c r="N81" s="165"/>
      <c r="O81" s="6" t="s">
        <v>719</v>
      </c>
      <c r="P81" s="159" t="s">
        <v>720</v>
      </c>
      <c r="R81" s="5"/>
      <c r="S81" s="37"/>
    </row>
    <row r="82" spans="1:19" ht="26.4">
      <c r="A82" s="336" t="s">
        <v>0</v>
      </c>
      <c r="B82" s="345">
        <v>102</v>
      </c>
      <c r="C82" s="315" t="s">
        <v>784</v>
      </c>
      <c r="D82" s="142">
        <v>30</v>
      </c>
      <c r="E82" s="143"/>
      <c r="F82" s="163"/>
      <c r="G82" s="154"/>
      <c r="H82" s="164"/>
      <c r="I82" s="316"/>
      <c r="J82" s="145"/>
      <c r="K82" s="165"/>
      <c r="L82" s="165"/>
      <c r="M82" s="165"/>
      <c r="N82" s="165"/>
      <c r="O82" s="6" t="s">
        <v>719</v>
      </c>
      <c r="P82" s="159" t="s">
        <v>720</v>
      </c>
      <c r="R82" s="5"/>
      <c r="S82" s="37"/>
    </row>
    <row r="83" spans="1:19" ht="26.4">
      <c r="A83" s="336" t="s">
        <v>0</v>
      </c>
      <c r="B83" s="345">
        <v>115</v>
      </c>
      <c r="C83" s="315" t="s">
        <v>787</v>
      </c>
      <c r="D83" s="142">
        <v>200</v>
      </c>
      <c r="E83" s="143"/>
      <c r="F83" s="163"/>
      <c r="G83" s="154"/>
      <c r="H83" s="164"/>
      <c r="I83" s="316"/>
      <c r="J83" s="145"/>
      <c r="K83" s="165"/>
      <c r="L83" s="165"/>
      <c r="M83" s="165"/>
      <c r="N83" s="165"/>
      <c r="O83" s="6" t="s">
        <v>719</v>
      </c>
      <c r="P83" s="159" t="s">
        <v>720</v>
      </c>
      <c r="R83" s="5"/>
      <c r="S83" s="37"/>
    </row>
    <row r="84" spans="1:19" ht="26.4">
      <c r="A84" s="336" t="s">
        <v>0</v>
      </c>
      <c r="B84" s="345">
        <v>300</v>
      </c>
      <c r="C84" s="315" t="s">
        <v>785</v>
      </c>
      <c r="D84" s="142">
        <v>300</v>
      </c>
      <c r="E84" s="143"/>
      <c r="F84" s="163"/>
      <c r="G84" s="154"/>
      <c r="H84" s="164"/>
      <c r="I84" s="316"/>
      <c r="J84" s="145"/>
      <c r="K84" s="165"/>
      <c r="L84" s="165"/>
      <c r="M84" s="165"/>
      <c r="N84" s="165"/>
      <c r="O84" s="6" t="s">
        <v>719</v>
      </c>
      <c r="P84" s="159" t="s">
        <v>720</v>
      </c>
      <c r="R84" s="5"/>
      <c r="S84" s="37"/>
    </row>
    <row r="85" spans="1:19" ht="27" thickBot="1">
      <c r="A85" s="337" t="s">
        <v>0</v>
      </c>
      <c r="B85" s="346">
        <v>50</v>
      </c>
      <c r="C85" s="315" t="s">
        <v>786</v>
      </c>
      <c r="D85" s="142">
        <v>50</v>
      </c>
      <c r="E85" s="143"/>
      <c r="F85" s="163"/>
      <c r="G85" s="323"/>
      <c r="H85" s="164"/>
      <c r="I85" s="316"/>
      <c r="J85" s="145"/>
      <c r="K85" s="165"/>
      <c r="L85" s="165"/>
      <c r="M85" s="165"/>
      <c r="N85" s="165"/>
      <c r="O85" s="6" t="s">
        <v>719</v>
      </c>
      <c r="P85" s="159" t="s">
        <v>720</v>
      </c>
      <c r="R85" s="5"/>
      <c r="S85" s="37"/>
    </row>
    <row r="86" spans="1:19" ht="20.100000000000001" customHeight="1" thickBot="1">
      <c r="A86" s="338"/>
      <c r="B86" s="330"/>
      <c r="C86" s="167" t="s">
        <v>820</v>
      </c>
      <c r="D86" s="166"/>
      <c r="E86" s="147"/>
      <c r="F86" s="148"/>
      <c r="G86" s="149"/>
      <c r="H86" s="150"/>
      <c r="I86" s="146"/>
      <c r="J86" s="146"/>
      <c r="K86" s="151"/>
      <c r="L86" s="152"/>
      <c r="M86" s="153">
        <f>SUM(M4:M85)</f>
        <v>1253925.5000000002</v>
      </c>
      <c r="N86" s="153">
        <f>SUM(N4:N85)</f>
        <v>1354239.5400000003</v>
      </c>
      <c r="O86" s="318"/>
      <c r="P86" s="319"/>
    </row>
    <row r="87" spans="1:19" ht="15" thickBot="1">
      <c r="A87" s="339"/>
      <c r="B87" s="347"/>
      <c r="C87" s="167" t="s">
        <v>727</v>
      </c>
      <c r="D87" s="194"/>
      <c r="E87" s="320"/>
      <c r="F87" s="321"/>
      <c r="G87" s="279"/>
      <c r="H87" s="322"/>
      <c r="I87" s="194"/>
      <c r="J87" s="194"/>
      <c r="K87" s="279"/>
      <c r="L87" s="279"/>
      <c r="M87" s="153">
        <f>M86+'LOT VI Immulite'!M99</f>
        <v>1871927.5000000002</v>
      </c>
      <c r="N87" s="153">
        <f>N86+'LOT VI Immulite'!N99</f>
        <v>2021737.5400000003</v>
      </c>
      <c r="O87" s="194"/>
      <c r="P87" s="196"/>
    </row>
  </sheetData>
  <mergeCells count="1">
    <mergeCell ref="C3:P3"/>
  </mergeCells>
  <phoneticPr fontId="13" type="noConversion"/>
  <pageMargins left="0.4" right="0.16" top="0.23" bottom="0.19" header="0.12" footer="0.15"/>
  <pageSetup paperSize="9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/>
  <dimension ref="A1:Y93"/>
  <sheetViews>
    <sheetView tabSelected="1" topLeftCell="A90" workbookViewId="0">
      <selection sqref="A1:S92"/>
    </sheetView>
  </sheetViews>
  <sheetFormatPr defaultRowHeight="14.4"/>
  <cols>
    <col min="1" max="1" width="3.88671875" customWidth="1"/>
    <col min="2" max="2" width="11" customWidth="1"/>
    <col min="3" max="3" width="15.44140625" customWidth="1"/>
    <col min="4" max="4" width="5.109375" hidden="1" customWidth="1"/>
    <col min="5" max="5" width="0.109375" hidden="1" customWidth="1"/>
    <col min="6" max="6" width="7.33203125" hidden="1" customWidth="1"/>
    <col min="7" max="7" width="5.33203125" hidden="1" customWidth="1"/>
    <col min="8" max="8" width="4.6640625" customWidth="1"/>
    <col min="9" max="9" width="4" bestFit="1" customWidth="1"/>
    <col min="10" max="10" width="0.109375" style="517" customWidth="1"/>
    <col min="11" max="11" width="9.6640625" hidden="1" customWidth="1"/>
    <col min="12" max="12" width="8.44140625" hidden="1" customWidth="1"/>
    <col min="13" max="13" width="7.44140625" bestFit="1" customWidth="1"/>
    <col min="14" max="14" width="8.21875" bestFit="1" customWidth="1"/>
    <col min="15" max="15" width="13.88671875" style="588" customWidth="1"/>
    <col min="16" max="16" width="13.88671875" style="589" customWidth="1"/>
    <col min="17" max="17" width="10.6640625" hidden="1" customWidth="1"/>
    <col min="18" max="18" width="11.44140625" hidden="1" customWidth="1"/>
    <col min="19" max="19" width="0.109375" customWidth="1"/>
    <col min="20" max="20" width="0.33203125" customWidth="1"/>
  </cols>
  <sheetData>
    <row r="1" spans="1:23" ht="15" thickBot="1">
      <c r="B1" t="s">
        <v>878</v>
      </c>
    </row>
    <row r="2" spans="1:23" ht="99" customHeight="1" thickBot="1">
      <c r="A2" s="172" t="s">
        <v>844</v>
      </c>
      <c r="B2" s="173" t="s">
        <v>101</v>
      </c>
      <c r="C2" s="173" t="s">
        <v>90</v>
      </c>
      <c r="D2" s="173"/>
      <c r="E2" s="173" t="s">
        <v>91</v>
      </c>
      <c r="F2" s="173" t="s">
        <v>92</v>
      </c>
      <c r="G2" s="173" t="s">
        <v>93</v>
      </c>
      <c r="H2" s="490" t="s">
        <v>94</v>
      </c>
      <c r="I2" s="475" t="s">
        <v>796</v>
      </c>
      <c r="K2" s="174" t="s">
        <v>799</v>
      </c>
      <c r="L2" s="174" t="s">
        <v>851</v>
      </c>
      <c r="M2" s="173" t="s">
        <v>718</v>
      </c>
      <c r="N2" s="472" t="s">
        <v>717</v>
      </c>
      <c r="O2" s="590" t="s">
        <v>847</v>
      </c>
      <c r="P2" s="173" t="s">
        <v>848</v>
      </c>
      <c r="Q2" s="173" t="s">
        <v>211</v>
      </c>
      <c r="R2" s="173" t="s">
        <v>845</v>
      </c>
      <c r="S2" s="175" t="s">
        <v>100</v>
      </c>
    </row>
    <row r="3" spans="1:23" ht="21.75" hidden="1" customHeight="1" thickBot="1">
      <c r="A3" s="375"/>
      <c r="B3" s="538" t="s">
        <v>817</v>
      </c>
      <c r="C3" s="539"/>
      <c r="D3" s="539"/>
      <c r="E3" s="539"/>
      <c r="F3" s="539"/>
      <c r="G3" s="539"/>
      <c r="H3" s="539"/>
      <c r="I3" s="540"/>
      <c r="J3" s="540"/>
      <c r="K3" s="540"/>
      <c r="L3" s="540"/>
      <c r="M3" s="540"/>
      <c r="N3" s="540"/>
      <c r="O3" s="539"/>
      <c r="P3" s="539"/>
      <c r="Q3" s="539"/>
      <c r="R3" s="541"/>
      <c r="S3" s="376"/>
    </row>
    <row r="4" spans="1:23" ht="15" hidden="1" thickBot="1">
      <c r="A4" s="535" t="s">
        <v>798</v>
      </c>
      <c r="B4" s="536"/>
      <c r="C4" s="536"/>
      <c r="D4" s="536"/>
      <c r="E4" s="536"/>
      <c r="F4" s="536"/>
      <c r="G4" s="536"/>
      <c r="H4" s="536"/>
      <c r="I4" s="533"/>
      <c r="J4" s="533"/>
      <c r="K4" s="533"/>
      <c r="L4" s="533"/>
      <c r="M4" s="533"/>
      <c r="N4" s="533"/>
      <c r="O4" s="536"/>
      <c r="P4" s="536"/>
      <c r="Q4" s="536"/>
      <c r="R4" s="536"/>
      <c r="S4" s="537"/>
    </row>
    <row r="5" spans="1:23" ht="40.200000000000003" thickBot="1">
      <c r="A5" s="491">
        <v>1</v>
      </c>
      <c r="B5" s="492" t="s">
        <v>0</v>
      </c>
      <c r="C5" s="493" t="s">
        <v>46</v>
      </c>
      <c r="D5" s="493">
        <v>1500</v>
      </c>
      <c r="E5" s="494">
        <v>600</v>
      </c>
      <c r="F5" s="494" t="s">
        <v>719</v>
      </c>
      <c r="G5" s="494" t="s">
        <v>720</v>
      </c>
      <c r="H5" s="495" t="s">
        <v>47</v>
      </c>
      <c r="I5" s="521">
        <v>8</v>
      </c>
      <c r="J5" s="518">
        <f t="shared" ref="J5:J15" si="0">T5/I5</f>
        <v>1912.5</v>
      </c>
      <c r="K5" s="450">
        <f t="shared" ref="K5:K9" si="1">V5/I5</f>
        <v>7425</v>
      </c>
      <c r="L5" s="450">
        <f>K5*W5</f>
        <v>8019.0000000000009</v>
      </c>
      <c r="M5" s="448" t="s">
        <v>720</v>
      </c>
      <c r="N5" s="473" t="s">
        <v>719</v>
      </c>
      <c r="O5" s="591" t="s">
        <v>849</v>
      </c>
      <c r="P5" s="592" t="s">
        <v>850</v>
      </c>
      <c r="Q5" s="501">
        <f t="shared" ref="Q5:Q9" si="2">K5*I5</f>
        <v>59400</v>
      </c>
      <c r="R5" s="501">
        <f t="shared" ref="R5:R9" si="3">L5*I5</f>
        <v>64152.000000000007</v>
      </c>
      <c r="S5" s="502"/>
      <c r="T5" s="37">
        <v>15300</v>
      </c>
      <c r="V5">
        <v>59400</v>
      </c>
      <c r="W5">
        <v>1.08</v>
      </c>
    </row>
    <row r="6" spans="1:23" ht="66.599999999999994" thickBot="1">
      <c r="A6" s="451">
        <f>A5+1</f>
        <v>2</v>
      </c>
      <c r="B6" s="452" t="s">
        <v>0</v>
      </c>
      <c r="C6" s="458" t="s">
        <v>855</v>
      </c>
      <c r="D6" s="452">
        <v>10</v>
      </c>
      <c r="E6" s="453">
        <v>5</v>
      </c>
      <c r="F6" s="453" t="s">
        <v>719</v>
      </c>
      <c r="G6" s="453" t="s">
        <v>720</v>
      </c>
      <c r="H6" s="495" t="s">
        <v>225</v>
      </c>
      <c r="I6" s="521">
        <v>2</v>
      </c>
      <c r="J6" s="518">
        <f t="shared" si="0"/>
        <v>2600</v>
      </c>
      <c r="K6" s="450">
        <f t="shared" ref="K6" si="4">V6/I6</f>
        <v>2150</v>
      </c>
      <c r="L6" s="450">
        <f t="shared" ref="L6:L10" si="5">K6*W6</f>
        <v>2322</v>
      </c>
      <c r="M6" s="448" t="s">
        <v>720</v>
      </c>
      <c r="N6" s="473" t="s">
        <v>719</v>
      </c>
      <c r="O6" s="591" t="s">
        <v>849</v>
      </c>
      <c r="P6" s="592" t="s">
        <v>850</v>
      </c>
      <c r="Q6" s="501">
        <f t="shared" ref="Q6" si="6">K6*I6</f>
        <v>4300</v>
      </c>
      <c r="R6" s="501">
        <f t="shared" ref="R6" si="7">L6*I6</f>
        <v>4644</v>
      </c>
      <c r="S6" s="30"/>
      <c r="T6" s="32">
        <v>5200</v>
      </c>
      <c r="V6">
        <v>4300</v>
      </c>
      <c r="W6">
        <v>1.08</v>
      </c>
    </row>
    <row r="7" spans="1:23" ht="66.599999999999994" thickBot="1">
      <c r="A7" s="451">
        <f t="shared" ref="A7:A60" si="8">A6+1</f>
        <v>3</v>
      </c>
      <c r="B7" s="452" t="s">
        <v>0</v>
      </c>
      <c r="C7" s="458" t="s">
        <v>48</v>
      </c>
      <c r="D7" s="458">
        <v>2000</v>
      </c>
      <c r="E7" s="453">
        <v>2280</v>
      </c>
      <c r="F7" s="453" t="s">
        <v>719</v>
      </c>
      <c r="G7" s="453" t="s">
        <v>720</v>
      </c>
      <c r="H7" s="495" t="s">
        <v>225</v>
      </c>
      <c r="I7" s="521">
        <v>13</v>
      </c>
      <c r="J7" s="518">
        <f t="shared" si="0"/>
        <v>1284.6153846153845</v>
      </c>
      <c r="K7" s="450">
        <f t="shared" si="1"/>
        <v>7407.6923076923076</v>
      </c>
      <c r="L7" s="450">
        <f t="shared" si="5"/>
        <v>8000.3076923076924</v>
      </c>
      <c r="M7" s="448" t="s">
        <v>720</v>
      </c>
      <c r="N7" s="473" t="s">
        <v>719</v>
      </c>
      <c r="O7" s="591" t="s">
        <v>849</v>
      </c>
      <c r="P7" s="592" t="s">
        <v>850</v>
      </c>
      <c r="Q7" s="501">
        <f t="shared" si="2"/>
        <v>96300</v>
      </c>
      <c r="R7" s="501">
        <f t="shared" si="3"/>
        <v>104004</v>
      </c>
      <c r="S7" s="30"/>
      <c r="T7" s="37">
        <v>16700</v>
      </c>
      <c r="V7">
        <v>96300</v>
      </c>
      <c r="W7">
        <v>1.08</v>
      </c>
    </row>
    <row r="8" spans="1:23" ht="66.599999999999994" thickBot="1">
      <c r="A8" s="451">
        <f t="shared" si="8"/>
        <v>4</v>
      </c>
      <c r="B8" s="452" t="s">
        <v>0</v>
      </c>
      <c r="C8" s="458" t="s">
        <v>856</v>
      </c>
      <c r="D8" s="452">
        <v>10</v>
      </c>
      <c r="E8" s="453">
        <v>5</v>
      </c>
      <c r="F8" s="453" t="s">
        <v>719</v>
      </c>
      <c r="G8" s="453" t="s">
        <v>720</v>
      </c>
      <c r="H8" s="495" t="s">
        <v>225</v>
      </c>
      <c r="I8" s="521">
        <v>2</v>
      </c>
      <c r="J8" s="518">
        <f t="shared" si="0"/>
        <v>1900</v>
      </c>
      <c r="K8" s="450">
        <f t="shared" si="1"/>
        <v>3600</v>
      </c>
      <c r="L8" s="450">
        <f t="shared" si="5"/>
        <v>3888.0000000000005</v>
      </c>
      <c r="M8" s="448" t="s">
        <v>720</v>
      </c>
      <c r="N8" s="473" t="s">
        <v>719</v>
      </c>
      <c r="O8" s="591" t="s">
        <v>849</v>
      </c>
      <c r="P8" s="592" t="s">
        <v>850</v>
      </c>
      <c r="Q8" s="501">
        <f t="shared" si="2"/>
        <v>7200</v>
      </c>
      <c r="R8" s="501">
        <f t="shared" si="3"/>
        <v>7776.0000000000009</v>
      </c>
      <c r="S8" s="30"/>
      <c r="T8" s="37">
        <v>3800</v>
      </c>
      <c r="V8">
        <v>7200</v>
      </c>
      <c r="W8">
        <v>1.08</v>
      </c>
    </row>
    <row r="9" spans="1:23" ht="66.599999999999994" thickBot="1">
      <c r="A9" s="451">
        <v>5</v>
      </c>
      <c r="B9" s="452" t="s">
        <v>0</v>
      </c>
      <c r="C9" s="458" t="s">
        <v>50</v>
      </c>
      <c r="D9" s="458">
        <v>2000</v>
      </c>
      <c r="E9" s="453">
        <v>1890</v>
      </c>
      <c r="F9" s="453" t="s">
        <v>719</v>
      </c>
      <c r="G9" s="453" t="s">
        <v>720</v>
      </c>
      <c r="H9" s="495" t="s">
        <v>225</v>
      </c>
      <c r="I9" s="521">
        <v>3</v>
      </c>
      <c r="J9" s="518">
        <f t="shared" si="0"/>
        <v>293.33333333333331</v>
      </c>
      <c r="K9" s="450">
        <f t="shared" si="1"/>
        <v>800</v>
      </c>
      <c r="L9" s="450">
        <f t="shared" si="5"/>
        <v>864</v>
      </c>
      <c r="M9" s="448" t="s">
        <v>720</v>
      </c>
      <c r="N9" s="473" t="s">
        <v>719</v>
      </c>
      <c r="O9" s="591" t="s">
        <v>849</v>
      </c>
      <c r="P9" s="592" t="s">
        <v>850</v>
      </c>
      <c r="Q9" s="501">
        <f t="shared" si="2"/>
        <v>2400</v>
      </c>
      <c r="R9" s="501">
        <f t="shared" si="3"/>
        <v>2592</v>
      </c>
      <c r="S9" s="30"/>
      <c r="T9" s="37">
        <v>880</v>
      </c>
      <c r="V9">
        <v>2400</v>
      </c>
      <c r="W9">
        <v>1.08</v>
      </c>
    </row>
    <row r="10" spans="1:23" ht="66.599999999999994" thickBot="1">
      <c r="A10" s="451">
        <v>6</v>
      </c>
      <c r="B10" s="452" t="s">
        <v>0</v>
      </c>
      <c r="C10" s="458" t="s">
        <v>51</v>
      </c>
      <c r="D10" s="458">
        <v>2000</v>
      </c>
      <c r="E10" s="453">
        <v>900</v>
      </c>
      <c r="F10" s="453" t="s">
        <v>719</v>
      </c>
      <c r="G10" s="453" t="s">
        <v>720</v>
      </c>
      <c r="H10" s="495" t="s">
        <v>225</v>
      </c>
      <c r="I10" s="521">
        <v>6</v>
      </c>
      <c r="J10" s="518">
        <f t="shared" si="0"/>
        <v>266.66666666666669</v>
      </c>
      <c r="K10" s="450">
        <f t="shared" ref="K10:K15" si="9">V10/I10</f>
        <v>716.66666666666663</v>
      </c>
      <c r="L10" s="450">
        <f t="shared" si="5"/>
        <v>774</v>
      </c>
      <c r="M10" s="448" t="s">
        <v>720</v>
      </c>
      <c r="N10" s="473" t="s">
        <v>719</v>
      </c>
      <c r="O10" s="591" t="s">
        <v>849</v>
      </c>
      <c r="P10" s="592" t="s">
        <v>850</v>
      </c>
      <c r="Q10" s="501">
        <f t="shared" ref="Q10:Q15" si="10">K10*I10</f>
        <v>4300</v>
      </c>
      <c r="R10" s="501">
        <f t="shared" ref="R10:R15" si="11">L10*I10</f>
        <v>4644</v>
      </c>
      <c r="S10" s="30"/>
      <c r="T10" s="37">
        <v>1600</v>
      </c>
      <c r="V10">
        <v>4300</v>
      </c>
      <c r="W10">
        <v>1.08</v>
      </c>
    </row>
    <row r="11" spans="1:23" ht="15" hidden="1" thickBot="1">
      <c r="A11" s="451"/>
      <c r="B11" s="452"/>
      <c r="C11" s="458"/>
      <c r="D11" s="458"/>
      <c r="E11" s="453"/>
      <c r="F11" s="453"/>
      <c r="G11" s="453"/>
      <c r="H11" s="495"/>
      <c r="I11" s="521"/>
      <c r="J11" s="518"/>
      <c r="K11" s="450"/>
      <c r="L11" s="450"/>
      <c r="M11" s="454"/>
      <c r="N11" s="474"/>
      <c r="O11" s="500"/>
      <c r="P11" s="457"/>
      <c r="Q11" s="501"/>
      <c r="R11" s="501"/>
      <c r="S11" s="30"/>
      <c r="T11" s="37"/>
    </row>
    <row r="12" spans="1:23" ht="66.599999999999994" thickBot="1">
      <c r="A12" s="451">
        <f>A10+1</f>
        <v>7</v>
      </c>
      <c r="B12" s="452" t="s">
        <v>0</v>
      </c>
      <c r="C12" s="458" t="s">
        <v>52</v>
      </c>
      <c r="D12" s="458">
        <v>1250</v>
      </c>
      <c r="E12" s="453">
        <v>900</v>
      </c>
      <c r="F12" s="453" t="s">
        <v>719</v>
      </c>
      <c r="G12" s="453" t="s">
        <v>720</v>
      </c>
      <c r="H12" s="495" t="s">
        <v>225</v>
      </c>
      <c r="I12" s="521">
        <v>5</v>
      </c>
      <c r="J12" s="518">
        <f t="shared" si="0"/>
        <v>240</v>
      </c>
      <c r="K12" s="450">
        <f t="shared" si="9"/>
        <v>780</v>
      </c>
      <c r="L12" s="450">
        <f t="shared" ref="L12:L28" si="12">K12*W12</f>
        <v>842.40000000000009</v>
      </c>
      <c r="M12" s="448" t="s">
        <v>720</v>
      </c>
      <c r="N12" s="473" t="s">
        <v>719</v>
      </c>
      <c r="O12" s="591" t="s">
        <v>849</v>
      </c>
      <c r="P12" s="592" t="s">
        <v>850</v>
      </c>
      <c r="Q12" s="501">
        <f t="shared" si="10"/>
        <v>3900</v>
      </c>
      <c r="R12" s="501">
        <f t="shared" si="11"/>
        <v>4212</v>
      </c>
      <c r="S12" s="30"/>
      <c r="T12" s="37">
        <v>1200</v>
      </c>
      <c r="V12">
        <v>3900</v>
      </c>
      <c r="W12">
        <v>1.08</v>
      </c>
    </row>
    <row r="13" spans="1:23" ht="66.599999999999994" thickBot="1">
      <c r="A13" s="451">
        <f t="shared" si="8"/>
        <v>8</v>
      </c>
      <c r="B13" s="458" t="s">
        <v>0</v>
      </c>
      <c r="C13" s="458" t="s">
        <v>53</v>
      </c>
      <c r="D13" s="458">
        <v>2000</v>
      </c>
      <c r="E13" s="453">
        <v>1890</v>
      </c>
      <c r="F13" s="453" t="s">
        <v>719</v>
      </c>
      <c r="G13" s="453" t="s">
        <v>720</v>
      </c>
      <c r="H13" s="495" t="s">
        <v>225</v>
      </c>
      <c r="I13" s="521">
        <v>3</v>
      </c>
      <c r="J13" s="518">
        <f t="shared" si="0"/>
        <v>4800</v>
      </c>
      <c r="K13" s="450">
        <f>V13/3</f>
        <v>9000</v>
      </c>
      <c r="L13" s="450">
        <f t="shared" si="12"/>
        <v>9720</v>
      </c>
      <c r="M13" s="448" t="s">
        <v>720</v>
      </c>
      <c r="N13" s="473" t="s">
        <v>719</v>
      </c>
      <c r="O13" s="591" t="s">
        <v>849</v>
      </c>
      <c r="P13" s="592" t="s">
        <v>850</v>
      </c>
      <c r="Q13" s="501">
        <f t="shared" si="10"/>
        <v>27000</v>
      </c>
      <c r="R13" s="501">
        <f t="shared" si="11"/>
        <v>29160</v>
      </c>
      <c r="S13" s="440"/>
      <c r="T13" s="441">
        <v>14400</v>
      </c>
      <c r="V13">
        <v>27000</v>
      </c>
      <c r="W13">
        <v>1.08</v>
      </c>
    </row>
    <row r="14" spans="1:23" ht="66.599999999999994" thickBot="1">
      <c r="A14" s="451">
        <f t="shared" si="8"/>
        <v>9</v>
      </c>
      <c r="B14" s="452" t="s">
        <v>0</v>
      </c>
      <c r="C14" s="458" t="s">
        <v>54</v>
      </c>
      <c r="D14" s="458">
        <v>2000</v>
      </c>
      <c r="E14" s="453">
        <v>900</v>
      </c>
      <c r="F14" s="453" t="s">
        <v>719</v>
      </c>
      <c r="G14" s="453" t="s">
        <v>720</v>
      </c>
      <c r="H14" s="495" t="s">
        <v>225</v>
      </c>
      <c r="I14" s="521">
        <v>5</v>
      </c>
      <c r="J14" s="518">
        <f t="shared" si="0"/>
        <v>4620</v>
      </c>
      <c r="K14" s="450">
        <f t="shared" si="9"/>
        <v>6460</v>
      </c>
      <c r="L14" s="450">
        <f t="shared" si="12"/>
        <v>6976.8</v>
      </c>
      <c r="M14" s="448" t="s">
        <v>720</v>
      </c>
      <c r="N14" s="473" t="s">
        <v>719</v>
      </c>
      <c r="O14" s="591" t="s">
        <v>849</v>
      </c>
      <c r="P14" s="592" t="s">
        <v>850</v>
      </c>
      <c r="Q14" s="501">
        <f t="shared" si="10"/>
        <v>32300</v>
      </c>
      <c r="R14" s="501">
        <f t="shared" si="11"/>
        <v>34884</v>
      </c>
      <c r="S14" s="30"/>
      <c r="T14" s="37">
        <v>23100</v>
      </c>
      <c r="V14">
        <v>32300</v>
      </c>
      <c r="W14">
        <v>1.08</v>
      </c>
    </row>
    <row r="15" spans="1:23" ht="66.599999999999994" thickBot="1">
      <c r="A15" s="496">
        <f t="shared" si="8"/>
        <v>10</v>
      </c>
      <c r="B15" s="497" t="s">
        <v>0</v>
      </c>
      <c r="C15" s="498" t="s">
        <v>55</v>
      </c>
      <c r="D15" s="498">
        <v>1000</v>
      </c>
      <c r="E15" s="499">
        <v>1320</v>
      </c>
      <c r="F15" s="499" t="s">
        <v>719</v>
      </c>
      <c r="G15" s="499" t="s">
        <v>720</v>
      </c>
      <c r="H15" s="495" t="s">
        <v>225</v>
      </c>
      <c r="I15" s="521">
        <v>4</v>
      </c>
      <c r="J15" s="518">
        <f t="shared" si="0"/>
        <v>237.5</v>
      </c>
      <c r="K15" s="450">
        <f t="shared" si="9"/>
        <v>1050</v>
      </c>
      <c r="L15" s="450">
        <f t="shared" si="12"/>
        <v>1134</v>
      </c>
      <c r="M15" s="448" t="s">
        <v>720</v>
      </c>
      <c r="N15" s="473" t="s">
        <v>719</v>
      </c>
      <c r="O15" s="591" t="s">
        <v>849</v>
      </c>
      <c r="P15" s="592" t="s">
        <v>850</v>
      </c>
      <c r="Q15" s="501">
        <f t="shared" si="10"/>
        <v>4200</v>
      </c>
      <c r="R15" s="501">
        <f t="shared" si="11"/>
        <v>4536</v>
      </c>
      <c r="S15" s="506"/>
      <c r="T15" s="37">
        <v>950</v>
      </c>
      <c r="V15">
        <v>4200</v>
      </c>
      <c r="W15">
        <v>1.08</v>
      </c>
    </row>
    <row r="16" spans="1:23" ht="66.599999999999994" thickBot="1">
      <c r="A16" s="491">
        <v>11</v>
      </c>
      <c r="B16" s="492" t="s">
        <v>0</v>
      </c>
      <c r="C16" s="493" t="s">
        <v>857</v>
      </c>
      <c r="D16" s="493">
        <v>12</v>
      </c>
      <c r="E16" s="494"/>
      <c r="F16" s="494" t="s">
        <v>719</v>
      </c>
      <c r="G16" s="494" t="s">
        <v>720</v>
      </c>
      <c r="H16" s="495" t="s">
        <v>225</v>
      </c>
      <c r="I16" s="521">
        <v>2</v>
      </c>
      <c r="J16" s="518">
        <f t="shared" ref="J16:J26" si="13">T16/I16</f>
        <v>2700</v>
      </c>
      <c r="K16" s="450">
        <f t="shared" ref="K16:K27" si="14">V16/I16</f>
        <v>2900</v>
      </c>
      <c r="L16" s="450">
        <f t="shared" si="12"/>
        <v>3132</v>
      </c>
      <c r="M16" s="448" t="s">
        <v>720</v>
      </c>
      <c r="N16" s="473" t="s">
        <v>719</v>
      </c>
      <c r="O16" s="591" t="s">
        <v>849</v>
      </c>
      <c r="P16" s="592" t="s">
        <v>850</v>
      </c>
      <c r="Q16" s="501">
        <f t="shared" ref="Q16:Q26" si="15">K16*I16</f>
        <v>5800</v>
      </c>
      <c r="R16" s="501">
        <f t="shared" ref="R16:R26" si="16">L16*I16</f>
        <v>6264</v>
      </c>
      <c r="S16" s="502"/>
      <c r="T16" s="37">
        <v>5400</v>
      </c>
      <c r="V16">
        <v>5800</v>
      </c>
      <c r="W16">
        <v>1.08</v>
      </c>
    </row>
    <row r="17" spans="1:23" ht="66.599999999999994" thickBot="1">
      <c r="A17" s="451">
        <v>12</v>
      </c>
      <c r="B17" s="452" t="s">
        <v>0</v>
      </c>
      <c r="C17" s="458" t="s">
        <v>56</v>
      </c>
      <c r="D17" s="458">
        <v>1500</v>
      </c>
      <c r="E17" s="453"/>
      <c r="F17" s="453" t="s">
        <v>719</v>
      </c>
      <c r="G17" s="453" t="s">
        <v>720</v>
      </c>
      <c r="H17" s="495" t="s">
        <v>225</v>
      </c>
      <c r="I17" s="521">
        <v>1</v>
      </c>
      <c r="J17" s="518">
        <f t="shared" si="13"/>
        <v>6500</v>
      </c>
      <c r="K17" s="450">
        <f t="shared" si="14"/>
        <v>3750</v>
      </c>
      <c r="L17" s="450">
        <f t="shared" si="12"/>
        <v>4050.0000000000005</v>
      </c>
      <c r="M17" s="448" t="s">
        <v>720</v>
      </c>
      <c r="N17" s="473" t="s">
        <v>719</v>
      </c>
      <c r="O17" s="591" t="s">
        <v>849</v>
      </c>
      <c r="P17" s="592" t="s">
        <v>850</v>
      </c>
      <c r="Q17" s="501">
        <f t="shared" si="15"/>
        <v>3750</v>
      </c>
      <c r="R17" s="501">
        <f t="shared" si="16"/>
        <v>4050.0000000000005</v>
      </c>
      <c r="S17" s="30"/>
      <c r="T17" s="37">
        <v>6500</v>
      </c>
      <c r="V17">
        <v>3750</v>
      </c>
      <c r="W17">
        <v>1.08</v>
      </c>
    </row>
    <row r="18" spans="1:23" ht="66.599999999999994" thickBot="1">
      <c r="A18" s="451">
        <v>13</v>
      </c>
      <c r="B18" s="452" t="s">
        <v>0</v>
      </c>
      <c r="C18" s="458" t="s">
        <v>57</v>
      </c>
      <c r="D18" s="458">
        <v>3000</v>
      </c>
      <c r="E18" s="453">
        <v>900</v>
      </c>
      <c r="F18" s="453" t="s">
        <v>719</v>
      </c>
      <c r="G18" s="453" t="s">
        <v>720</v>
      </c>
      <c r="H18" s="495" t="s">
        <v>225</v>
      </c>
      <c r="I18" s="521">
        <v>5</v>
      </c>
      <c r="J18" s="518">
        <f t="shared" si="13"/>
        <v>2400</v>
      </c>
      <c r="K18" s="450">
        <f t="shared" si="14"/>
        <v>3640</v>
      </c>
      <c r="L18" s="450">
        <f t="shared" si="12"/>
        <v>3931.2000000000003</v>
      </c>
      <c r="M18" s="448" t="s">
        <v>720</v>
      </c>
      <c r="N18" s="473" t="s">
        <v>719</v>
      </c>
      <c r="O18" s="591" t="s">
        <v>849</v>
      </c>
      <c r="P18" s="592" t="s">
        <v>850</v>
      </c>
      <c r="Q18" s="501">
        <f t="shared" si="15"/>
        <v>18200</v>
      </c>
      <c r="R18" s="501">
        <f t="shared" si="16"/>
        <v>19656</v>
      </c>
      <c r="S18" s="30"/>
      <c r="T18" s="37">
        <v>12000</v>
      </c>
      <c r="V18">
        <v>18200</v>
      </c>
      <c r="W18">
        <v>1.08</v>
      </c>
    </row>
    <row r="19" spans="1:23" ht="66.599999999999994" thickBot="1">
      <c r="A19" s="451">
        <f t="shared" si="8"/>
        <v>14</v>
      </c>
      <c r="B19" s="452" t="s">
        <v>0</v>
      </c>
      <c r="C19" s="458" t="s">
        <v>58</v>
      </c>
      <c r="D19" s="458">
        <v>2000</v>
      </c>
      <c r="E19" s="453">
        <v>1380</v>
      </c>
      <c r="F19" s="453" t="s">
        <v>719</v>
      </c>
      <c r="G19" s="453" t="s">
        <v>720</v>
      </c>
      <c r="H19" s="495" t="s">
        <v>225</v>
      </c>
      <c r="I19" s="521">
        <v>4</v>
      </c>
      <c r="J19" s="518">
        <f t="shared" si="13"/>
        <v>240</v>
      </c>
      <c r="K19" s="450">
        <f t="shared" si="14"/>
        <v>700</v>
      </c>
      <c r="L19" s="450">
        <f t="shared" si="12"/>
        <v>756</v>
      </c>
      <c r="M19" s="448" t="s">
        <v>720</v>
      </c>
      <c r="N19" s="473" t="s">
        <v>719</v>
      </c>
      <c r="O19" s="591" t="s">
        <v>849</v>
      </c>
      <c r="P19" s="592" t="s">
        <v>850</v>
      </c>
      <c r="Q19" s="501">
        <f t="shared" si="15"/>
        <v>2800</v>
      </c>
      <c r="R19" s="501">
        <f t="shared" si="16"/>
        <v>3024</v>
      </c>
      <c r="S19" s="30"/>
      <c r="T19" s="37">
        <v>960</v>
      </c>
      <c r="V19">
        <v>2800</v>
      </c>
      <c r="W19">
        <v>1.08</v>
      </c>
    </row>
    <row r="20" spans="1:23" ht="66.599999999999994" thickBot="1">
      <c r="A20" s="451">
        <f t="shared" si="8"/>
        <v>15</v>
      </c>
      <c r="B20" s="452" t="s">
        <v>0</v>
      </c>
      <c r="C20" s="458" t="s">
        <v>59</v>
      </c>
      <c r="D20" s="458">
        <v>2000</v>
      </c>
      <c r="E20" s="453">
        <v>1380</v>
      </c>
      <c r="F20" s="453" t="s">
        <v>719</v>
      </c>
      <c r="G20" s="453" t="s">
        <v>720</v>
      </c>
      <c r="H20" s="495" t="s">
        <v>225</v>
      </c>
      <c r="I20" s="521">
        <v>4</v>
      </c>
      <c r="J20" s="518">
        <f t="shared" si="13"/>
        <v>240</v>
      </c>
      <c r="K20" s="450">
        <f t="shared" si="14"/>
        <v>700</v>
      </c>
      <c r="L20" s="450">
        <f t="shared" si="12"/>
        <v>756</v>
      </c>
      <c r="M20" s="448" t="s">
        <v>720</v>
      </c>
      <c r="N20" s="473" t="s">
        <v>719</v>
      </c>
      <c r="O20" s="591" t="s">
        <v>849</v>
      </c>
      <c r="P20" s="592" t="s">
        <v>850</v>
      </c>
      <c r="Q20" s="501">
        <f t="shared" si="15"/>
        <v>2800</v>
      </c>
      <c r="R20" s="501">
        <f t="shared" si="16"/>
        <v>3024</v>
      </c>
      <c r="S20" s="30"/>
      <c r="T20" s="37">
        <v>960</v>
      </c>
      <c r="V20">
        <v>2800</v>
      </c>
      <c r="W20">
        <v>1.08</v>
      </c>
    </row>
    <row r="21" spans="1:23" ht="66.599999999999994" thickBot="1">
      <c r="A21" s="451">
        <f t="shared" si="8"/>
        <v>16</v>
      </c>
      <c r="B21" s="452" t="s">
        <v>0</v>
      </c>
      <c r="C21" s="458" t="s">
        <v>60</v>
      </c>
      <c r="D21" s="458">
        <v>1800</v>
      </c>
      <c r="E21" s="453">
        <v>2100</v>
      </c>
      <c r="F21" s="453" t="s">
        <v>719</v>
      </c>
      <c r="G21" s="453" t="s">
        <v>720</v>
      </c>
      <c r="H21" s="495" t="s">
        <v>225</v>
      </c>
      <c r="I21" s="521">
        <v>3</v>
      </c>
      <c r="J21" s="518">
        <f t="shared" si="13"/>
        <v>1433.3333333333333</v>
      </c>
      <c r="K21" s="450">
        <f t="shared" si="14"/>
        <v>4666.666666666667</v>
      </c>
      <c r="L21" s="450">
        <f t="shared" si="12"/>
        <v>5040.0000000000009</v>
      </c>
      <c r="M21" s="448" t="s">
        <v>720</v>
      </c>
      <c r="N21" s="473" t="s">
        <v>719</v>
      </c>
      <c r="O21" s="591" t="s">
        <v>849</v>
      </c>
      <c r="P21" s="592" t="s">
        <v>850</v>
      </c>
      <c r="Q21" s="501">
        <f t="shared" si="15"/>
        <v>14000</v>
      </c>
      <c r="R21" s="501">
        <f t="shared" si="16"/>
        <v>15120.000000000004</v>
      </c>
      <c r="S21" s="30"/>
      <c r="T21" s="37">
        <v>4300</v>
      </c>
      <c r="V21">
        <v>14000</v>
      </c>
      <c r="W21">
        <v>1.08</v>
      </c>
    </row>
    <row r="22" spans="1:23" ht="66.599999999999994" thickBot="1">
      <c r="A22" s="451">
        <v>17</v>
      </c>
      <c r="B22" s="452" t="s">
        <v>0</v>
      </c>
      <c r="C22" s="458" t="s">
        <v>61</v>
      </c>
      <c r="D22" s="458">
        <v>2000</v>
      </c>
      <c r="E22" s="453">
        <v>2120</v>
      </c>
      <c r="F22" s="453" t="s">
        <v>719</v>
      </c>
      <c r="G22" s="453" t="s">
        <v>720</v>
      </c>
      <c r="H22" s="495" t="s">
        <v>225</v>
      </c>
      <c r="I22" s="521">
        <v>3</v>
      </c>
      <c r="J22" s="518">
        <f t="shared" si="13"/>
        <v>200</v>
      </c>
      <c r="K22" s="450">
        <f t="shared" si="14"/>
        <v>600</v>
      </c>
      <c r="L22" s="450">
        <f t="shared" si="12"/>
        <v>648</v>
      </c>
      <c r="M22" s="448" t="s">
        <v>720</v>
      </c>
      <c r="N22" s="473" t="s">
        <v>719</v>
      </c>
      <c r="O22" s="591" t="s">
        <v>849</v>
      </c>
      <c r="P22" s="592" t="s">
        <v>850</v>
      </c>
      <c r="Q22" s="501">
        <f t="shared" si="15"/>
        <v>1800</v>
      </c>
      <c r="R22" s="501">
        <f t="shared" si="16"/>
        <v>1944</v>
      </c>
      <c r="S22" s="30"/>
      <c r="T22" s="37">
        <v>600</v>
      </c>
      <c r="V22">
        <v>1800</v>
      </c>
      <c r="W22">
        <v>1.08</v>
      </c>
    </row>
    <row r="23" spans="1:23" ht="66.599999999999994" thickBot="1">
      <c r="A23" s="451">
        <f t="shared" si="8"/>
        <v>18</v>
      </c>
      <c r="B23" s="452">
        <v>33696500</v>
      </c>
      <c r="C23" s="458" t="s">
        <v>62</v>
      </c>
      <c r="D23" s="458">
        <v>3000</v>
      </c>
      <c r="E23" s="453">
        <v>2760</v>
      </c>
      <c r="F23" s="453" t="s">
        <v>719</v>
      </c>
      <c r="G23" s="453" t="s">
        <v>720</v>
      </c>
      <c r="H23" s="495" t="s">
        <v>225</v>
      </c>
      <c r="I23" s="521">
        <v>3</v>
      </c>
      <c r="J23" s="518">
        <f t="shared" si="13"/>
        <v>1300</v>
      </c>
      <c r="K23" s="450">
        <f t="shared" si="14"/>
        <v>1266.6666666666667</v>
      </c>
      <c r="L23" s="450">
        <f t="shared" si="12"/>
        <v>1368.0000000000002</v>
      </c>
      <c r="M23" s="448" t="s">
        <v>720</v>
      </c>
      <c r="N23" s="473" t="s">
        <v>719</v>
      </c>
      <c r="O23" s="591" t="s">
        <v>849</v>
      </c>
      <c r="P23" s="592" t="s">
        <v>850</v>
      </c>
      <c r="Q23" s="501">
        <f t="shared" si="15"/>
        <v>3800</v>
      </c>
      <c r="R23" s="501">
        <f t="shared" si="16"/>
        <v>4104.0000000000009</v>
      </c>
      <c r="S23" s="30"/>
      <c r="T23" s="37">
        <v>3900</v>
      </c>
      <c r="V23">
        <v>3800</v>
      </c>
      <c r="W23">
        <v>1.08</v>
      </c>
    </row>
    <row r="24" spans="1:23" ht="66.599999999999994" thickBot="1">
      <c r="A24" s="451">
        <f t="shared" si="8"/>
        <v>19</v>
      </c>
      <c r="B24" s="452">
        <v>33696500</v>
      </c>
      <c r="C24" s="458" t="s">
        <v>63</v>
      </c>
      <c r="D24" s="458">
        <v>3000</v>
      </c>
      <c r="E24" s="453">
        <v>1890</v>
      </c>
      <c r="F24" s="453" t="s">
        <v>719</v>
      </c>
      <c r="G24" s="453" t="s">
        <v>720</v>
      </c>
      <c r="H24" s="495" t="s">
        <v>225</v>
      </c>
      <c r="I24" s="521">
        <v>3</v>
      </c>
      <c r="J24" s="518">
        <f t="shared" si="13"/>
        <v>5500</v>
      </c>
      <c r="K24" s="450">
        <f t="shared" si="14"/>
        <v>6500</v>
      </c>
      <c r="L24" s="450">
        <f t="shared" si="12"/>
        <v>7020.0000000000009</v>
      </c>
      <c r="M24" s="448" t="s">
        <v>720</v>
      </c>
      <c r="N24" s="473" t="s">
        <v>719</v>
      </c>
      <c r="O24" s="591" t="s">
        <v>849</v>
      </c>
      <c r="P24" s="592" t="s">
        <v>850</v>
      </c>
      <c r="Q24" s="501">
        <f t="shared" si="15"/>
        <v>19500</v>
      </c>
      <c r="R24" s="501">
        <f t="shared" si="16"/>
        <v>21060.000000000004</v>
      </c>
      <c r="S24" s="30"/>
      <c r="T24" s="37">
        <v>16500</v>
      </c>
      <c r="V24">
        <v>19500</v>
      </c>
      <c r="W24">
        <v>1.08</v>
      </c>
    </row>
    <row r="25" spans="1:23" ht="66.599999999999994" thickBot="1">
      <c r="A25" s="451">
        <f t="shared" si="8"/>
        <v>20</v>
      </c>
      <c r="B25" s="452" t="s">
        <v>0</v>
      </c>
      <c r="C25" s="458" t="s">
        <v>64</v>
      </c>
      <c r="D25" s="458">
        <v>1000</v>
      </c>
      <c r="E25" s="453">
        <v>2760</v>
      </c>
      <c r="F25" s="453" t="s">
        <v>719</v>
      </c>
      <c r="G25" s="453" t="s">
        <v>720</v>
      </c>
      <c r="H25" s="495" t="s">
        <v>225</v>
      </c>
      <c r="I25" s="521">
        <v>3</v>
      </c>
      <c r="J25" s="518">
        <f t="shared" si="13"/>
        <v>400</v>
      </c>
      <c r="K25" s="450">
        <f t="shared" si="14"/>
        <v>966.66666666666663</v>
      </c>
      <c r="L25" s="450">
        <f t="shared" si="12"/>
        <v>1044</v>
      </c>
      <c r="M25" s="448" t="s">
        <v>720</v>
      </c>
      <c r="N25" s="473" t="s">
        <v>719</v>
      </c>
      <c r="O25" s="591" t="s">
        <v>849</v>
      </c>
      <c r="P25" s="592" t="s">
        <v>850</v>
      </c>
      <c r="Q25" s="501">
        <f t="shared" si="15"/>
        <v>2900</v>
      </c>
      <c r="R25" s="501">
        <f t="shared" si="16"/>
        <v>3132</v>
      </c>
      <c r="S25" s="30"/>
      <c r="T25" s="37">
        <v>1200</v>
      </c>
      <c r="V25">
        <v>2900</v>
      </c>
      <c r="W25">
        <v>1.08</v>
      </c>
    </row>
    <row r="26" spans="1:23" ht="66.599999999999994" thickBot="1">
      <c r="A26" s="496">
        <f t="shared" si="8"/>
        <v>21</v>
      </c>
      <c r="B26" s="497" t="s">
        <v>0</v>
      </c>
      <c r="C26" s="498" t="s">
        <v>65</v>
      </c>
      <c r="D26" s="498">
        <v>1000</v>
      </c>
      <c r="E26" s="499">
        <v>1000</v>
      </c>
      <c r="F26" s="499" t="s">
        <v>719</v>
      </c>
      <c r="G26" s="499" t="s">
        <v>720</v>
      </c>
      <c r="H26" s="495" t="s">
        <v>225</v>
      </c>
      <c r="I26" s="521">
        <v>2</v>
      </c>
      <c r="J26" s="518">
        <f t="shared" si="13"/>
        <v>850</v>
      </c>
      <c r="K26" s="450">
        <f t="shared" si="14"/>
        <v>1450</v>
      </c>
      <c r="L26" s="450">
        <f t="shared" si="12"/>
        <v>1566</v>
      </c>
      <c r="M26" s="448" t="s">
        <v>720</v>
      </c>
      <c r="N26" s="473" t="s">
        <v>719</v>
      </c>
      <c r="O26" s="591" t="s">
        <v>849</v>
      </c>
      <c r="P26" s="592" t="s">
        <v>850</v>
      </c>
      <c r="Q26" s="501">
        <f t="shared" si="15"/>
        <v>2900</v>
      </c>
      <c r="R26" s="501">
        <f t="shared" si="16"/>
        <v>3132</v>
      </c>
      <c r="S26" s="506"/>
      <c r="T26" s="37">
        <v>1700</v>
      </c>
      <c r="V26">
        <v>2900</v>
      </c>
      <c r="W26">
        <v>1.08</v>
      </c>
    </row>
    <row r="27" spans="1:23" ht="66.599999999999994" thickBot="1">
      <c r="A27" s="482">
        <v>36</v>
      </c>
      <c r="B27" s="483" t="s">
        <v>0</v>
      </c>
      <c r="C27" s="484" t="s">
        <v>66</v>
      </c>
      <c r="D27" s="484"/>
      <c r="E27" s="485">
        <v>2120</v>
      </c>
      <c r="F27" s="485" t="s">
        <v>719</v>
      </c>
      <c r="G27" s="485" t="s">
        <v>720</v>
      </c>
      <c r="H27" s="486" t="s">
        <v>47</v>
      </c>
      <c r="I27" s="449">
        <v>2</v>
      </c>
      <c r="J27" s="450" t="e">
        <f t="shared" ref="J27:J52" si="17">O27*E27</f>
        <v>#VALUE!</v>
      </c>
      <c r="K27" s="450">
        <f t="shared" si="14"/>
        <v>1150</v>
      </c>
      <c r="L27" s="450">
        <f t="shared" si="12"/>
        <v>1242</v>
      </c>
      <c r="M27" s="448" t="s">
        <v>720</v>
      </c>
      <c r="N27" s="473" t="s">
        <v>719</v>
      </c>
      <c r="O27" s="591" t="s">
        <v>849</v>
      </c>
      <c r="P27" s="592" t="s">
        <v>850</v>
      </c>
      <c r="Q27" s="479" t="e">
        <f t="shared" ref="Q27:Q33" si="18">O27*D27</f>
        <v>#VALUE!</v>
      </c>
      <c r="R27" s="479" t="e">
        <f>P27*D27</f>
        <v>#VALUE!</v>
      </c>
      <c r="S27" s="487"/>
      <c r="T27" s="37">
        <v>25.25</v>
      </c>
      <c r="V27">
        <v>2300</v>
      </c>
      <c r="W27">
        <v>1.08</v>
      </c>
    </row>
    <row r="28" spans="1:23" ht="66.599999999999994" thickBot="1">
      <c r="A28" s="491">
        <v>22</v>
      </c>
      <c r="B28" s="492" t="s">
        <v>0</v>
      </c>
      <c r="C28" s="493" t="s">
        <v>2</v>
      </c>
      <c r="D28" s="493">
        <v>1000</v>
      </c>
      <c r="E28" s="494">
        <v>980</v>
      </c>
      <c r="F28" s="494" t="s">
        <v>719</v>
      </c>
      <c r="G28" s="494" t="s">
        <v>720</v>
      </c>
      <c r="H28" s="495" t="s">
        <v>225</v>
      </c>
      <c r="I28" s="521">
        <v>2</v>
      </c>
      <c r="J28" s="518">
        <f t="shared" ref="J28:J31" si="19">T28/I28</f>
        <v>250</v>
      </c>
      <c r="K28" s="450">
        <f t="shared" ref="K28:K32" si="20">V28/I28</f>
        <v>350</v>
      </c>
      <c r="L28" s="450">
        <f t="shared" si="12"/>
        <v>378</v>
      </c>
      <c r="M28" s="448" t="s">
        <v>720</v>
      </c>
      <c r="N28" s="473" t="s">
        <v>719</v>
      </c>
      <c r="O28" s="591" t="s">
        <v>849</v>
      </c>
      <c r="P28" s="592" t="s">
        <v>850</v>
      </c>
      <c r="Q28" s="501">
        <f t="shared" ref="Q28:Q31" si="21">K28*I28</f>
        <v>700</v>
      </c>
      <c r="R28" s="501">
        <f t="shared" ref="R28:R31" si="22">L28*I28</f>
        <v>756</v>
      </c>
      <c r="S28" s="502"/>
      <c r="T28" s="37">
        <v>500</v>
      </c>
      <c r="V28">
        <v>700</v>
      </c>
      <c r="W28">
        <v>1.08</v>
      </c>
    </row>
    <row r="29" spans="1:23" ht="20.100000000000001" hidden="1" customHeight="1" thickBot="1">
      <c r="A29" s="451">
        <f t="shared" si="8"/>
        <v>23</v>
      </c>
      <c r="B29" s="452" t="s">
        <v>0</v>
      </c>
      <c r="C29" s="458" t="s">
        <v>67</v>
      </c>
      <c r="D29" s="458">
        <v>1000</v>
      </c>
      <c r="E29" s="453">
        <v>600</v>
      </c>
      <c r="F29" s="453" t="s">
        <v>719</v>
      </c>
      <c r="G29" s="453" t="s">
        <v>720</v>
      </c>
      <c r="H29" s="495" t="s">
        <v>225</v>
      </c>
      <c r="I29" s="521"/>
      <c r="J29" s="518" t="e">
        <f t="shared" si="19"/>
        <v>#DIV/0!</v>
      </c>
      <c r="K29" s="450" t="e">
        <f t="shared" si="20"/>
        <v>#DIV/0!</v>
      </c>
      <c r="L29" s="450" t="e">
        <f t="shared" ref="L28:L31" si="23">K29*1.08</f>
        <v>#DIV/0!</v>
      </c>
      <c r="M29" s="454"/>
      <c r="N29" s="474"/>
      <c r="O29" s="500">
        <v>10.26</v>
      </c>
      <c r="P29" s="457">
        <v>7.35</v>
      </c>
      <c r="Q29" s="501" t="e">
        <f t="shared" si="21"/>
        <v>#DIV/0!</v>
      </c>
      <c r="R29" s="501" t="e">
        <f t="shared" si="22"/>
        <v>#DIV/0!</v>
      </c>
      <c r="S29" s="30"/>
      <c r="T29" s="37">
        <v>9600</v>
      </c>
      <c r="V29">
        <v>14800</v>
      </c>
    </row>
    <row r="30" spans="1:23" ht="66.599999999999994" thickBot="1">
      <c r="A30" s="451">
        <v>23</v>
      </c>
      <c r="B30" s="452" t="s">
        <v>0</v>
      </c>
      <c r="C30" s="458" t="s">
        <v>68</v>
      </c>
      <c r="D30" s="458">
        <v>500</v>
      </c>
      <c r="E30" s="453">
        <v>1890</v>
      </c>
      <c r="F30" s="453" t="s">
        <v>719</v>
      </c>
      <c r="G30" s="453" t="s">
        <v>720</v>
      </c>
      <c r="H30" s="495" t="s">
        <v>225</v>
      </c>
      <c r="I30" s="521">
        <v>2</v>
      </c>
      <c r="J30" s="518">
        <f t="shared" si="19"/>
        <v>206</v>
      </c>
      <c r="K30" s="450">
        <f t="shared" si="20"/>
        <v>450</v>
      </c>
      <c r="L30" s="450">
        <f t="shared" ref="L30:L32" si="24">K30*W30</f>
        <v>486.00000000000006</v>
      </c>
      <c r="M30" s="448" t="s">
        <v>720</v>
      </c>
      <c r="N30" s="473" t="s">
        <v>719</v>
      </c>
      <c r="O30" s="591" t="s">
        <v>849</v>
      </c>
      <c r="P30" s="592" t="s">
        <v>850</v>
      </c>
      <c r="Q30" s="501">
        <f t="shared" si="21"/>
        <v>900</v>
      </c>
      <c r="R30" s="501">
        <f t="shared" si="22"/>
        <v>972.00000000000011</v>
      </c>
      <c r="S30" s="30"/>
      <c r="T30" s="37">
        <v>412</v>
      </c>
      <c r="V30">
        <v>900</v>
      </c>
      <c r="W30">
        <v>1.08</v>
      </c>
    </row>
    <row r="31" spans="1:23" ht="66.599999999999994" thickBot="1">
      <c r="A31" s="496">
        <f t="shared" si="8"/>
        <v>24</v>
      </c>
      <c r="B31" s="497" t="s">
        <v>0</v>
      </c>
      <c r="C31" s="498" t="s">
        <v>105</v>
      </c>
      <c r="D31" s="498">
        <v>500</v>
      </c>
      <c r="E31" s="499">
        <v>1890</v>
      </c>
      <c r="F31" s="499" t="s">
        <v>719</v>
      </c>
      <c r="G31" s="499" t="s">
        <v>720</v>
      </c>
      <c r="H31" s="495" t="s">
        <v>225</v>
      </c>
      <c r="I31" s="521">
        <v>2</v>
      </c>
      <c r="J31" s="518">
        <f t="shared" si="19"/>
        <v>206</v>
      </c>
      <c r="K31" s="450">
        <f t="shared" si="20"/>
        <v>700</v>
      </c>
      <c r="L31" s="450">
        <f t="shared" si="24"/>
        <v>756</v>
      </c>
      <c r="M31" s="448" t="s">
        <v>720</v>
      </c>
      <c r="N31" s="473" t="s">
        <v>719</v>
      </c>
      <c r="O31" s="591" t="s">
        <v>849</v>
      </c>
      <c r="P31" s="592" t="s">
        <v>850</v>
      </c>
      <c r="Q31" s="501">
        <f t="shared" si="21"/>
        <v>1400</v>
      </c>
      <c r="R31" s="501">
        <f t="shared" si="22"/>
        <v>1512</v>
      </c>
      <c r="S31" s="506"/>
      <c r="T31" s="37">
        <v>412</v>
      </c>
      <c r="V31">
        <v>1400</v>
      </c>
      <c r="W31">
        <v>1.08</v>
      </c>
    </row>
    <row r="32" spans="1:23" ht="14.25" customHeight="1" thickBot="1">
      <c r="A32" s="444">
        <v>35</v>
      </c>
      <c r="B32" s="445" t="s">
        <v>0</v>
      </c>
      <c r="C32" s="446" t="s">
        <v>69</v>
      </c>
      <c r="D32" s="446"/>
      <c r="E32" s="447">
        <v>960</v>
      </c>
      <c r="F32" s="447" t="s">
        <v>719</v>
      </c>
      <c r="G32" s="447" t="s">
        <v>720</v>
      </c>
      <c r="H32" s="448" t="s">
        <v>47</v>
      </c>
      <c r="I32" s="449">
        <v>2</v>
      </c>
      <c r="J32" s="450" t="e">
        <f t="shared" si="17"/>
        <v>#VALUE!</v>
      </c>
      <c r="K32" s="450">
        <f t="shared" si="20"/>
        <v>600</v>
      </c>
      <c r="L32" s="450">
        <f t="shared" si="24"/>
        <v>648</v>
      </c>
      <c r="M32" s="448" t="s">
        <v>720</v>
      </c>
      <c r="N32" s="473" t="s">
        <v>719</v>
      </c>
      <c r="O32" s="591" t="s">
        <v>849</v>
      </c>
      <c r="P32" s="592" t="s">
        <v>850</v>
      </c>
      <c r="Q32" s="450" t="e">
        <f t="shared" si="18"/>
        <v>#VALUE!</v>
      </c>
      <c r="R32" s="450" t="e">
        <f>P32*D32</f>
        <v>#VALUE!</v>
      </c>
      <c r="S32" s="177"/>
      <c r="T32" s="37">
        <v>13.05</v>
      </c>
      <c r="V32">
        <v>1200</v>
      </c>
      <c r="W32">
        <v>1.08</v>
      </c>
    </row>
    <row r="33" spans="1:23" ht="15.75" hidden="1" customHeight="1" thickBot="1">
      <c r="A33" s="461">
        <f t="shared" si="8"/>
        <v>36</v>
      </c>
      <c r="B33" s="476" t="s">
        <v>0</v>
      </c>
      <c r="C33" s="480" t="s">
        <v>104</v>
      </c>
      <c r="D33" s="480"/>
      <c r="E33" s="481">
        <v>3</v>
      </c>
      <c r="F33" s="465" t="s">
        <v>719</v>
      </c>
      <c r="G33" s="465" t="s">
        <v>720</v>
      </c>
      <c r="H33" s="477" t="s">
        <v>1</v>
      </c>
      <c r="I33" s="449">
        <f t="shared" ref="I33:I52" si="25">D33/E33</f>
        <v>0</v>
      </c>
      <c r="J33" s="450">
        <f t="shared" si="17"/>
        <v>150</v>
      </c>
      <c r="K33" s="450"/>
      <c r="L33" s="450">
        <f t="shared" ref="L27:L52" si="26">P33*E33</f>
        <v>162</v>
      </c>
      <c r="M33" s="459"/>
      <c r="N33" s="456"/>
      <c r="O33" s="478">
        <v>50</v>
      </c>
      <c r="P33" s="478">
        <v>54</v>
      </c>
      <c r="Q33" s="479">
        <f t="shared" si="18"/>
        <v>0</v>
      </c>
      <c r="R33" s="479">
        <f>P33*D33</f>
        <v>0</v>
      </c>
      <c r="S33" s="179"/>
    </row>
    <row r="34" spans="1:23" ht="66.599999999999994" thickBot="1">
      <c r="A34" s="491">
        <v>32</v>
      </c>
      <c r="B34" s="507" t="s">
        <v>0</v>
      </c>
      <c r="C34" s="492" t="s">
        <v>70</v>
      </c>
      <c r="D34" s="492">
        <v>20</v>
      </c>
      <c r="E34" s="508">
        <v>5</v>
      </c>
      <c r="F34" s="494" t="s">
        <v>719</v>
      </c>
      <c r="G34" s="494" t="s">
        <v>720</v>
      </c>
      <c r="H34" s="495" t="s">
        <v>225</v>
      </c>
      <c r="I34" s="521">
        <v>2</v>
      </c>
      <c r="J34" s="518">
        <f t="shared" ref="J34:J38" si="27">T34/I34</f>
        <v>800</v>
      </c>
      <c r="K34" s="450">
        <f t="shared" ref="K34:K38" si="28">V34/I34</f>
        <v>1200</v>
      </c>
      <c r="L34" s="450">
        <f t="shared" ref="L34:L38" si="29">K34*W34</f>
        <v>1296</v>
      </c>
      <c r="M34" s="448" t="s">
        <v>720</v>
      </c>
      <c r="N34" s="473" t="s">
        <v>719</v>
      </c>
      <c r="O34" s="591" t="s">
        <v>849</v>
      </c>
      <c r="P34" s="592" t="s">
        <v>850</v>
      </c>
      <c r="Q34" s="501">
        <f t="shared" ref="Q34:Q38" si="30">K34*I34</f>
        <v>2400</v>
      </c>
      <c r="R34" s="501">
        <f t="shared" ref="R34:R38" si="31">L34*I34</f>
        <v>2592</v>
      </c>
      <c r="S34" s="502"/>
      <c r="T34" s="37">
        <v>1600</v>
      </c>
      <c r="V34">
        <v>2400</v>
      </c>
      <c r="W34">
        <v>1.08</v>
      </c>
    </row>
    <row r="35" spans="1:23" ht="15" customHeight="1" thickBot="1">
      <c r="A35" s="451">
        <v>25</v>
      </c>
      <c r="B35" s="460" t="s">
        <v>0</v>
      </c>
      <c r="C35" s="452" t="s">
        <v>22</v>
      </c>
      <c r="D35" s="452">
        <v>1000</v>
      </c>
      <c r="E35" s="453">
        <v>540</v>
      </c>
      <c r="F35" s="453" t="s">
        <v>719</v>
      </c>
      <c r="G35" s="453" t="s">
        <v>720</v>
      </c>
      <c r="H35" s="495" t="s">
        <v>225</v>
      </c>
      <c r="I35" s="521">
        <v>2</v>
      </c>
      <c r="J35" s="518">
        <f t="shared" si="27"/>
        <v>6000</v>
      </c>
      <c r="K35" s="450">
        <f t="shared" si="28"/>
        <v>5600</v>
      </c>
      <c r="L35" s="450">
        <f t="shared" si="29"/>
        <v>6048</v>
      </c>
      <c r="M35" s="448" t="s">
        <v>720</v>
      </c>
      <c r="N35" s="473" t="s">
        <v>719</v>
      </c>
      <c r="O35" s="591" t="s">
        <v>849</v>
      </c>
      <c r="P35" s="592" t="s">
        <v>850</v>
      </c>
      <c r="Q35" s="501">
        <f t="shared" si="30"/>
        <v>11200</v>
      </c>
      <c r="R35" s="501">
        <f t="shared" si="31"/>
        <v>12096</v>
      </c>
      <c r="S35" s="30"/>
      <c r="T35" s="37">
        <v>12000</v>
      </c>
      <c r="V35">
        <v>11200</v>
      </c>
      <c r="W35">
        <v>1.08</v>
      </c>
    </row>
    <row r="36" spans="1:23" ht="20.100000000000001" customHeight="1" thickBot="1">
      <c r="A36" s="451">
        <v>26</v>
      </c>
      <c r="B36" s="460" t="s">
        <v>0</v>
      </c>
      <c r="C36" s="452" t="s">
        <v>71</v>
      </c>
      <c r="D36" s="452">
        <v>1000</v>
      </c>
      <c r="E36" s="453">
        <v>540</v>
      </c>
      <c r="F36" s="453" t="s">
        <v>719</v>
      </c>
      <c r="G36" s="453" t="s">
        <v>720</v>
      </c>
      <c r="H36" s="495" t="s">
        <v>225</v>
      </c>
      <c r="I36" s="521">
        <v>2</v>
      </c>
      <c r="J36" s="518">
        <f t="shared" si="27"/>
        <v>6000</v>
      </c>
      <c r="K36" s="450">
        <f t="shared" si="28"/>
        <v>5600</v>
      </c>
      <c r="L36" s="450">
        <f t="shared" si="29"/>
        <v>6048</v>
      </c>
      <c r="M36" s="448" t="s">
        <v>720</v>
      </c>
      <c r="N36" s="473" t="s">
        <v>719</v>
      </c>
      <c r="O36" s="591" t="s">
        <v>849</v>
      </c>
      <c r="P36" s="592" t="s">
        <v>850</v>
      </c>
      <c r="Q36" s="501">
        <f t="shared" si="30"/>
        <v>11200</v>
      </c>
      <c r="R36" s="501">
        <f t="shared" si="31"/>
        <v>12096</v>
      </c>
      <c r="S36" s="30"/>
      <c r="T36" s="37">
        <v>12000</v>
      </c>
      <c r="V36">
        <v>11200</v>
      </c>
      <c r="W36">
        <v>1.08</v>
      </c>
    </row>
    <row r="37" spans="1:23" ht="20.100000000000001" customHeight="1" thickBot="1">
      <c r="A37" s="451">
        <v>27</v>
      </c>
      <c r="B37" s="460" t="s">
        <v>0</v>
      </c>
      <c r="C37" s="452" t="s">
        <v>24</v>
      </c>
      <c r="D37" s="452">
        <v>1000</v>
      </c>
      <c r="E37" s="453">
        <v>540</v>
      </c>
      <c r="F37" s="453" t="s">
        <v>719</v>
      </c>
      <c r="G37" s="453" t="s">
        <v>720</v>
      </c>
      <c r="H37" s="495" t="s">
        <v>225</v>
      </c>
      <c r="I37" s="521">
        <v>2</v>
      </c>
      <c r="J37" s="518">
        <f t="shared" si="27"/>
        <v>6000</v>
      </c>
      <c r="K37" s="450">
        <f t="shared" si="28"/>
        <v>5600</v>
      </c>
      <c r="L37" s="450">
        <f t="shared" si="29"/>
        <v>6048</v>
      </c>
      <c r="M37" s="448" t="s">
        <v>720</v>
      </c>
      <c r="N37" s="473" t="s">
        <v>719</v>
      </c>
      <c r="O37" s="591" t="s">
        <v>849</v>
      </c>
      <c r="P37" s="592" t="s">
        <v>850</v>
      </c>
      <c r="Q37" s="501">
        <f t="shared" si="30"/>
        <v>11200</v>
      </c>
      <c r="R37" s="501">
        <f t="shared" si="31"/>
        <v>12096</v>
      </c>
      <c r="S37" s="30"/>
      <c r="T37" s="37">
        <v>12000</v>
      </c>
      <c r="V37">
        <v>11200</v>
      </c>
      <c r="W37">
        <v>1.08</v>
      </c>
    </row>
    <row r="38" spans="1:23" ht="66.599999999999994" thickBot="1">
      <c r="A38" s="496">
        <f t="shared" si="8"/>
        <v>28</v>
      </c>
      <c r="B38" s="509" t="s">
        <v>0</v>
      </c>
      <c r="C38" s="498" t="s">
        <v>859</v>
      </c>
      <c r="D38" s="497">
        <v>3</v>
      </c>
      <c r="E38" s="510">
        <v>4</v>
      </c>
      <c r="F38" s="499" t="s">
        <v>719</v>
      </c>
      <c r="G38" s="499" t="s">
        <v>720</v>
      </c>
      <c r="H38" s="495" t="s">
        <v>225</v>
      </c>
      <c r="I38" s="521">
        <v>2</v>
      </c>
      <c r="J38" s="518">
        <f t="shared" si="27"/>
        <v>4550</v>
      </c>
      <c r="K38" s="450">
        <f t="shared" si="28"/>
        <v>5150</v>
      </c>
      <c r="L38" s="450">
        <f t="shared" si="29"/>
        <v>5562</v>
      </c>
      <c r="M38" s="448" t="s">
        <v>720</v>
      </c>
      <c r="N38" s="473" t="s">
        <v>719</v>
      </c>
      <c r="O38" s="591" t="s">
        <v>849</v>
      </c>
      <c r="P38" s="592" t="s">
        <v>850</v>
      </c>
      <c r="Q38" s="501">
        <f t="shared" si="30"/>
        <v>10300</v>
      </c>
      <c r="R38" s="501">
        <f t="shared" si="31"/>
        <v>11124</v>
      </c>
      <c r="S38" s="506"/>
      <c r="T38" s="37">
        <v>9100</v>
      </c>
      <c r="V38">
        <v>10300</v>
      </c>
      <c r="W38">
        <v>1.08</v>
      </c>
    </row>
    <row r="39" spans="1:23" ht="15" hidden="1" thickBot="1">
      <c r="A39" s="444">
        <f t="shared" si="8"/>
        <v>29</v>
      </c>
      <c r="B39" s="488" t="s">
        <v>0</v>
      </c>
      <c r="C39" s="445" t="s">
        <v>73</v>
      </c>
      <c r="D39" s="445"/>
      <c r="E39" s="447">
        <v>200</v>
      </c>
      <c r="F39" s="447" t="s">
        <v>719</v>
      </c>
      <c r="G39" s="447" t="s">
        <v>720</v>
      </c>
      <c r="H39" s="448" t="s">
        <v>47</v>
      </c>
      <c r="I39" s="449">
        <f t="shared" si="25"/>
        <v>0</v>
      </c>
      <c r="J39" s="450">
        <f t="shared" si="17"/>
        <v>1194</v>
      </c>
      <c r="K39" s="450"/>
      <c r="L39" s="450">
        <f t="shared" si="26"/>
        <v>1290</v>
      </c>
      <c r="M39" s="454"/>
      <c r="N39" s="456"/>
      <c r="O39" s="450">
        <v>5.97</v>
      </c>
      <c r="P39" s="450">
        <v>6.45</v>
      </c>
      <c r="Q39" s="450">
        <f t="shared" ref="Q39:Q60" si="32">O39*D39</f>
        <v>0</v>
      </c>
      <c r="R39" s="450">
        <f>P39*D39</f>
        <v>0</v>
      </c>
      <c r="S39" s="177"/>
      <c r="T39" s="37">
        <v>41.9</v>
      </c>
    </row>
    <row r="40" spans="1:23" ht="15" hidden="1" thickBot="1">
      <c r="A40" s="451">
        <f t="shared" si="8"/>
        <v>30</v>
      </c>
      <c r="B40" s="460" t="s">
        <v>0</v>
      </c>
      <c r="C40" s="452" t="s">
        <v>74</v>
      </c>
      <c r="D40" s="452"/>
      <c r="E40" s="453">
        <v>200</v>
      </c>
      <c r="F40" s="453" t="s">
        <v>719</v>
      </c>
      <c r="G40" s="453" t="s">
        <v>720</v>
      </c>
      <c r="H40" s="454" t="s">
        <v>47</v>
      </c>
      <c r="I40" s="449">
        <f t="shared" si="25"/>
        <v>0</v>
      </c>
      <c r="J40" s="450">
        <f t="shared" si="17"/>
        <v>738</v>
      </c>
      <c r="K40" s="450"/>
      <c r="L40" s="450">
        <f t="shared" si="26"/>
        <v>798</v>
      </c>
      <c r="M40" s="454"/>
      <c r="N40" s="456"/>
      <c r="O40" s="457">
        <v>3.69</v>
      </c>
      <c r="P40" s="457">
        <v>3.99</v>
      </c>
      <c r="Q40" s="450">
        <f t="shared" si="32"/>
        <v>0</v>
      </c>
      <c r="R40" s="450">
        <f>P40*D40</f>
        <v>0</v>
      </c>
      <c r="S40" s="30"/>
      <c r="T40" s="37">
        <v>25.9</v>
      </c>
    </row>
    <row r="41" spans="1:23" ht="15" hidden="1" thickBot="1">
      <c r="A41" s="461">
        <f t="shared" si="8"/>
        <v>31</v>
      </c>
      <c r="B41" s="462" t="s">
        <v>0</v>
      </c>
      <c r="C41" s="476" t="s">
        <v>32</v>
      </c>
      <c r="D41" s="476"/>
      <c r="E41" s="465">
        <v>1890</v>
      </c>
      <c r="F41" s="465" t="s">
        <v>719</v>
      </c>
      <c r="G41" s="465" t="s">
        <v>720</v>
      </c>
      <c r="H41" s="477" t="s">
        <v>47</v>
      </c>
      <c r="I41" s="449">
        <f t="shared" si="25"/>
        <v>0</v>
      </c>
      <c r="J41" s="450">
        <f t="shared" si="17"/>
        <v>1606.5</v>
      </c>
      <c r="K41" s="450"/>
      <c r="L41" s="450">
        <f t="shared" si="26"/>
        <v>1738.8000000000002</v>
      </c>
      <c r="M41" s="454"/>
      <c r="N41" s="456"/>
      <c r="O41" s="478">
        <v>0.85</v>
      </c>
      <c r="P41" s="478">
        <v>0.92</v>
      </c>
      <c r="Q41" s="479">
        <f t="shared" si="32"/>
        <v>0</v>
      </c>
      <c r="R41" s="479">
        <f>P41*D41</f>
        <v>0</v>
      </c>
      <c r="S41" s="179"/>
      <c r="T41" s="37">
        <v>56.6</v>
      </c>
    </row>
    <row r="42" spans="1:23" ht="66.599999999999994" thickBot="1">
      <c r="A42" s="491">
        <v>29</v>
      </c>
      <c r="B42" s="507" t="s">
        <v>0</v>
      </c>
      <c r="C42" s="492" t="s">
        <v>75</v>
      </c>
      <c r="D42" s="492">
        <v>1000</v>
      </c>
      <c r="E42" s="494">
        <v>1890</v>
      </c>
      <c r="F42" s="494" t="s">
        <v>719</v>
      </c>
      <c r="G42" s="494" t="s">
        <v>720</v>
      </c>
      <c r="H42" s="495" t="s">
        <v>225</v>
      </c>
      <c r="I42" s="521">
        <v>1</v>
      </c>
      <c r="J42" s="518">
        <f t="shared" ref="J42:J44" si="33">T42/I42</f>
        <v>3800</v>
      </c>
      <c r="K42" s="450">
        <f t="shared" ref="K42:K44" si="34">V42/I42</f>
        <v>3100</v>
      </c>
      <c r="L42" s="450">
        <f>K42*W42</f>
        <v>3348</v>
      </c>
      <c r="M42" s="448" t="s">
        <v>720</v>
      </c>
      <c r="N42" s="473" t="s">
        <v>719</v>
      </c>
      <c r="O42" s="591" t="s">
        <v>849</v>
      </c>
      <c r="P42" s="592" t="s">
        <v>850</v>
      </c>
      <c r="Q42" s="501">
        <f t="shared" ref="Q42:Q44" si="35">K42*I42</f>
        <v>3100</v>
      </c>
      <c r="R42" s="501">
        <f t="shared" ref="R42:R44" si="36">L42*I42</f>
        <v>3348</v>
      </c>
      <c r="S42" s="502"/>
      <c r="T42" s="37">
        <v>3800</v>
      </c>
      <c r="V42">
        <v>3100</v>
      </c>
      <c r="W42">
        <v>1.08</v>
      </c>
    </row>
    <row r="43" spans="1:23" ht="20.100000000000001" hidden="1" customHeight="1" thickBot="1">
      <c r="A43" s="451">
        <v>32</v>
      </c>
      <c r="B43" s="460" t="s">
        <v>0</v>
      </c>
      <c r="C43" s="458" t="s">
        <v>76</v>
      </c>
      <c r="D43" s="458">
        <v>288</v>
      </c>
      <c r="E43" s="453">
        <v>200</v>
      </c>
      <c r="F43" s="453" t="s">
        <v>719</v>
      </c>
      <c r="G43" s="453" t="s">
        <v>720</v>
      </c>
      <c r="H43" s="495" t="s">
        <v>225</v>
      </c>
      <c r="I43" s="521"/>
      <c r="J43" s="518" t="e">
        <f t="shared" si="33"/>
        <v>#DIV/0!</v>
      </c>
      <c r="K43" s="450" t="e">
        <f t="shared" si="34"/>
        <v>#DIV/0!</v>
      </c>
      <c r="L43" s="450" t="e">
        <f t="shared" ref="L42:L44" si="37">K43*1.08</f>
        <v>#DIV/0!</v>
      </c>
      <c r="M43" s="454"/>
      <c r="N43" s="474"/>
      <c r="O43" s="500">
        <v>10.26</v>
      </c>
      <c r="P43" s="457">
        <v>7.31</v>
      </c>
      <c r="Q43" s="501" t="e">
        <f t="shared" si="35"/>
        <v>#DIV/0!</v>
      </c>
      <c r="R43" s="501" t="e">
        <f t="shared" si="36"/>
        <v>#DIV/0!</v>
      </c>
      <c r="S43" s="30"/>
      <c r="T43" s="37">
        <v>4800</v>
      </c>
      <c r="V43">
        <v>4800</v>
      </c>
      <c r="W43">
        <v>4850</v>
      </c>
    </row>
    <row r="44" spans="1:23" ht="20.100000000000001" hidden="1" customHeight="1" thickBot="1">
      <c r="A44" s="496">
        <v>33</v>
      </c>
      <c r="B44" s="509" t="s">
        <v>0</v>
      </c>
      <c r="C44" s="498" t="s">
        <v>77</v>
      </c>
      <c r="D44" s="498">
        <v>288</v>
      </c>
      <c r="E44" s="499">
        <v>200</v>
      </c>
      <c r="F44" s="499" t="s">
        <v>719</v>
      </c>
      <c r="G44" s="499" t="s">
        <v>720</v>
      </c>
      <c r="H44" s="495" t="s">
        <v>225</v>
      </c>
      <c r="I44" s="521"/>
      <c r="J44" s="518" t="e">
        <f t="shared" si="33"/>
        <v>#DIV/0!</v>
      </c>
      <c r="K44" s="450" t="e">
        <f t="shared" si="34"/>
        <v>#DIV/0!</v>
      </c>
      <c r="L44" s="450" t="e">
        <f t="shared" si="37"/>
        <v>#DIV/0!</v>
      </c>
      <c r="M44" s="454"/>
      <c r="N44" s="474"/>
      <c r="O44" s="500">
        <v>10.26</v>
      </c>
      <c r="P44" s="505">
        <v>7.21</v>
      </c>
      <c r="Q44" s="501" t="e">
        <f t="shared" si="35"/>
        <v>#DIV/0!</v>
      </c>
      <c r="R44" s="501" t="e">
        <f t="shared" si="36"/>
        <v>#DIV/0!</v>
      </c>
      <c r="S44" s="506"/>
      <c r="T44" s="37">
        <v>4800</v>
      </c>
      <c r="V44">
        <v>4850</v>
      </c>
    </row>
    <row r="45" spans="1:23" ht="20.100000000000001" hidden="1" customHeight="1">
      <c r="A45" s="444">
        <f t="shared" si="8"/>
        <v>34</v>
      </c>
      <c r="B45" s="488" t="s">
        <v>0</v>
      </c>
      <c r="C45" s="446" t="s">
        <v>78</v>
      </c>
      <c r="D45" s="446"/>
      <c r="E45" s="447">
        <v>600</v>
      </c>
      <c r="F45" s="447" t="s">
        <v>719</v>
      </c>
      <c r="G45" s="447" t="s">
        <v>720</v>
      </c>
      <c r="H45" s="448" t="s">
        <v>47</v>
      </c>
      <c r="I45" s="449">
        <f t="shared" si="25"/>
        <v>0</v>
      </c>
      <c r="J45" s="450">
        <f t="shared" si="17"/>
        <v>13164</v>
      </c>
      <c r="K45" s="450"/>
      <c r="L45" s="450">
        <f t="shared" si="26"/>
        <v>14220</v>
      </c>
      <c r="M45" s="454"/>
      <c r="N45" s="456"/>
      <c r="O45" s="450">
        <v>21.94</v>
      </c>
      <c r="P45" s="450">
        <v>23.7</v>
      </c>
      <c r="Q45" s="450">
        <f t="shared" si="32"/>
        <v>0</v>
      </c>
      <c r="R45" s="450">
        <f>P45*D45</f>
        <v>0</v>
      </c>
      <c r="S45" s="177"/>
      <c r="T45" s="37">
        <v>461.8</v>
      </c>
    </row>
    <row r="46" spans="1:23" ht="20.100000000000001" hidden="1" customHeight="1">
      <c r="A46" s="451">
        <f t="shared" si="8"/>
        <v>35</v>
      </c>
      <c r="B46" s="460" t="s">
        <v>0</v>
      </c>
      <c r="C46" s="452" t="s">
        <v>20</v>
      </c>
      <c r="D46" s="452"/>
      <c r="E46" s="453">
        <v>200</v>
      </c>
      <c r="F46" s="453" t="s">
        <v>719</v>
      </c>
      <c r="G46" s="453" t="s">
        <v>720</v>
      </c>
      <c r="H46" s="454" t="s">
        <v>47</v>
      </c>
      <c r="I46" s="449">
        <f t="shared" si="25"/>
        <v>0</v>
      </c>
      <c r="J46" s="450">
        <f t="shared" si="17"/>
        <v>3634.0000000000005</v>
      </c>
      <c r="K46" s="450"/>
      <c r="L46" s="450">
        <f t="shared" si="26"/>
        <v>3924</v>
      </c>
      <c r="M46" s="454"/>
      <c r="N46" s="456"/>
      <c r="O46" s="457">
        <v>18.170000000000002</v>
      </c>
      <c r="P46" s="457">
        <v>19.62</v>
      </c>
      <c r="Q46" s="450">
        <f t="shared" si="32"/>
        <v>0</v>
      </c>
      <c r="R46" s="450">
        <f>P46*D46</f>
        <v>0</v>
      </c>
      <c r="S46" s="30"/>
      <c r="T46" s="37">
        <v>127.5</v>
      </c>
    </row>
    <row r="47" spans="1:23" ht="15" hidden="1" customHeight="1" thickBot="1">
      <c r="A47" s="461">
        <f t="shared" si="8"/>
        <v>36</v>
      </c>
      <c r="B47" s="462" t="s">
        <v>0</v>
      </c>
      <c r="C47" s="476" t="s">
        <v>79</v>
      </c>
      <c r="D47" s="476"/>
      <c r="E47" s="465">
        <v>5</v>
      </c>
      <c r="F47" s="465" t="s">
        <v>719</v>
      </c>
      <c r="G47" s="465" t="s">
        <v>720</v>
      </c>
      <c r="H47" s="477" t="s">
        <v>47</v>
      </c>
      <c r="I47" s="449">
        <f t="shared" si="25"/>
        <v>0</v>
      </c>
      <c r="J47" s="450">
        <f t="shared" si="17"/>
        <v>0</v>
      </c>
      <c r="K47" s="450"/>
      <c r="L47" s="450">
        <f t="shared" si="26"/>
        <v>0</v>
      </c>
      <c r="M47" s="455"/>
      <c r="N47" s="456"/>
      <c r="O47" s="478"/>
      <c r="P47" s="478"/>
      <c r="Q47" s="479">
        <f t="shared" si="32"/>
        <v>0</v>
      </c>
      <c r="R47" s="479">
        <f>P47*D47</f>
        <v>0</v>
      </c>
      <c r="S47" s="179"/>
    </row>
    <row r="48" spans="1:23" ht="66.599999999999994" thickBot="1">
      <c r="A48" s="511">
        <v>30</v>
      </c>
      <c r="B48" s="512" t="s">
        <v>0</v>
      </c>
      <c r="C48" s="513" t="s">
        <v>80</v>
      </c>
      <c r="D48" s="513">
        <v>1000</v>
      </c>
      <c r="E48" s="514">
        <v>900</v>
      </c>
      <c r="F48" s="514" t="s">
        <v>719</v>
      </c>
      <c r="G48" s="514" t="s">
        <v>720</v>
      </c>
      <c r="H48" s="495" t="s">
        <v>225</v>
      </c>
      <c r="I48" s="521">
        <v>4</v>
      </c>
      <c r="J48" s="518">
        <f t="shared" ref="J48" si="38">T48/I48</f>
        <v>650</v>
      </c>
      <c r="K48" s="450">
        <f t="shared" ref="K48:K51" si="39">V48/I48</f>
        <v>1050</v>
      </c>
      <c r="L48" s="450">
        <f>K48*W48</f>
        <v>1134</v>
      </c>
      <c r="M48" s="448" t="s">
        <v>720</v>
      </c>
      <c r="N48" s="473" t="s">
        <v>719</v>
      </c>
      <c r="O48" s="591" t="s">
        <v>849</v>
      </c>
      <c r="P48" s="592" t="s">
        <v>850</v>
      </c>
      <c r="Q48" s="501">
        <f t="shared" ref="Q48:Q51" si="40">K48*I48</f>
        <v>4200</v>
      </c>
      <c r="R48" s="501">
        <f t="shared" ref="R48:R51" si="41">L48*I48</f>
        <v>4536</v>
      </c>
      <c r="S48" s="319"/>
      <c r="T48" s="37">
        <v>2600</v>
      </c>
      <c r="V48">
        <v>4200</v>
      </c>
      <c r="W48">
        <v>1.08</v>
      </c>
    </row>
    <row r="49" spans="1:23" ht="20.100000000000001" hidden="1" customHeight="1" thickBot="1">
      <c r="A49" s="482"/>
      <c r="B49" s="489" t="s">
        <v>0</v>
      </c>
      <c r="C49" s="483" t="s">
        <v>81</v>
      </c>
      <c r="D49" s="483"/>
      <c r="E49" s="485">
        <v>200</v>
      </c>
      <c r="F49" s="485" t="s">
        <v>719</v>
      </c>
      <c r="G49" s="485" t="s">
        <v>720</v>
      </c>
      <c r="H49" s="486" t="s">
        <v>47</v>
      </c>
      <c r="I49" s="524"/>
      <c r="J49" s="518">
        <f t="shared" si="17"/>
        <v>2837.1749999999997</v>
      </c>
      <c r="K49" s="450" t="e">
        <f t="shared" si="39"/>
        <v>#DIV/0!</v>
      </c>
      <c r="L49" s="450" t="e">
        <f t="shared" ref="L48:L51" si="42">K49*1.08</f>
        <v>#DIV/0!</v>
      </c>
      <c r="M49" s="454"/>
      <c r="N49" s="456"/>
      <c r="O49" s="479">
        <f>T49*1.5*19/E49</f>
        <v>14.185874999999999</v>
      </c>
      <c r="P49" s="479">
        <f t="shared" ref="P35:P61" si="43">ROUND(O49,2)*1.08</f>
        <v>15.325200000000001</v>
      </c>
      <c r="Q49" s="501" t="e">
        <f t="shared" si="40"/>
        <v>#DIV/0!</v>
      </c>
      <c r="R49" s="501" t="e">
        <f t="shared" si="41"/>
        <v>#DIV/0!</v>
      </c>
      <c r="S49" s="487"/>
      <c r="T49" s="37">
        <v>99.55</v>
      </c>
      <c r="W49">
        <v>18100</v>
      </c>
    </row>
    <row r="50" spans="1:23" ht="66.599999999999994" thickBot="1">
      <c r="A50" s="491">
        <v>31</v>
      </c>
      <c r="B50" s="507" t="s">
        <v>0</v>
      </c>
      <c r="C50" s="492" t="s">
        <v>82</v>
      </c>
      <c r="D50" s="492">
        <v>2000</v>
      </c>
      <c r="E50" s="494">
        <v>900</v>
      </c>
      <c r="F50" s="494" t="s">
        <v>719</v>
      </c>
      <c r="G50" s="494" t="s">
        <v>720</v>
      </c>
      <c r="H50" s="495" t="s">
        <v>225</v>
      </c>
      <c r="I50" s="525">
        <v>4</v>
      </c>
      <c r="J50" s="518">
        <f t="shared" ref="J50:J51" si="44">T50/I50</f>
        <v>5250</v>
      </c>
      <c r="K50" s="450">
        <f t="shared" si="39"/>
        <v>4350</v>
      </c>
      <c r="L50" s="450">
        <f>K50*W50</f>
        <v>4698</v>
      </c>
      <c r="M50" s="448" t="s">
        <v>720</v>
      </c>
      <c r="N50" s="473" t="s">
        <v>719</v>
      </c>
      <c r="O50" s="591" t="s">
        <v>849</v>
      </c>
      <c r="P50" s="592" t="s">
        <v>850</v>
      </c>
      <c r="Q50" s="501">
        <f t="shared" si="40"/>
        <v>17400</v>
      </c>
      <c r="R50" s="501">
        <f t="shared" si="41"/>
        <v>18792</v>
      </c>
      <c r="S50" s="502"/>
      <c r="T50" s="37">
        <v>21000</v>
      </c>
      <c r="V50">
        <v>17400</v>
      </c>
      <c r="W50">
        <v>1.08</v>
      </c>
    </row>
    <row r="51" spans="1:23" ht="20.100000000000001" hidden="1" customHeight="1" thickBot="1">
      <c r="A51" s="496">
        <v>36</v>
      </c>
      <c r="B51" s="509" t="s">
        <v>0</v>
      </c>
      <c r="C51" s="497" t="s">
        <v>839</v>
      </c>
      <c r="D51" s="497">
        <v>10</v>
      </c>
      <c r="E51" s="499">
        <v>1890</v>
      </c>
      <c r="F51" s="499" t="s">
        <v>719</v>
      </c>
      <c r="G51" s="499" t="s">
        <v>720</v>
      </c>
      <c r="H51" s="495" t="s">
        <v>225</v>
      </c>
      <c r="I51" s="525"/>
      <c r="J51" s="518" t="e">
        <f t="shared" si="44"/>
        <v>#DIV/0!</v>
      </c>
      <c r="K51" s="450" t="e">
        <f t="shared" si="39"/>
        <v>#DIV/0!</v>
      </c>
      <c r="L51" s="450" t="e">
        <f t="shared" si="42"/>
        <v>#DIV/0!</v>
      </c>
      <c r="M51" s="454"/>
      <c r="N51" s="474"/>
      <c r="O51" s="500">
        <v>10.26</v>
      </c>
      <c r="P51" s="505">
        <f t="shared" si="43"/>
        <v>11.0808</v>
      </c>
      <c r="Q51" s="501" t="e">
        <f t="shared" si="40"/>
        <v>#DIV/0!</v>
      </c>
      <c r="R51" s="501" t="e">
        <f t="shared" si="41"/>
        <v>#DIV/0!</v>
      </c>
      <c r="S51" s="506"/>
      <c r="T51" s="37">
        <v>9200</v>
      </c>
      <c r="V51">
        <v>2800</v>
      </c>
    </row>
    <row r="52" spans="1:23" ht="20.100000000000001" hidden="1" customHeight="1" thickBot="1">
      <c r="A52" s="482"/>
      <c r="B52" s="489" t="s">
        <v>0</v>
      </c>
      <c r="C52" s="484" t="s">
        <v>34</v>
      </c>
      <c r="D52" s="484"/>
      <c r="E52" s="485">
        <v>200</v>
      </c>
      <c r="F52" s="485" t="s">
        <v>719</v>
      </c>
      <c r="G52" s="485" t="s">
        <v>720</v>
      </c>
      <c r="H52" s="486" t="s">
        <v>47</v>
      </c>
      <c r="I52" s="449">
        <f t="shared" si="25"/>
        <v>0</v>
      </c>
      <c r="J52" s="450">
        <f t="shared" si="17"/>
        <v>1580.3250000000003</v>
      </c>
      <c r="K52" s="450"/>
      <c r="L52" s="450">
        <f t="shared" si="26"/>
        <v>1706.4000000000003</v>
      </c>
      <c r="M52" s="454"/>
      <c r="N52" s="456"/>
      <c r="O52" s="479">
        <f>T52*1.5*19/E52</f>
        <v>7.901625000000001</v>
      </c>
      <c r="P52" s="479">
        <f t="shared" si="43"/>
        <v>8.5320000000000018</v>
      </c>
      <c r="Q52" s="479">
        <f t="shared" si="32"/>
        <v>0</v>
      </c>
      <c r="R52" s="479">
        <f>P52*D52</f>
        <v>0</v>
      </c>
      <c r="S52" s="487"/>
      <c r="T52" s="37">
        <v>55.45</v>
      </c>
    </row>
    <row r="53" spans="1:23" ht="66.599999999999994" thickBot="1">
      <c r="A53" s="491">
        <v>33</v>
      </c>
      <c r="B53" s="509" t="s">
        <v>0</v>
      </c>
      <c r="C53" s="493" t="s">
        <v>843</v>
      </c>
      <c r="D53" s="493">
        <v>1500</v>
      </c>
      <c r="E53" s="494"/>
      <c r="F53" s="499" t="s">
        <v>719</v>
      </c>
      <c r="G53" s="499" t="s">
        <v>720</v>
      </c>
      <c r="H53" s="495" t="s">
        <v>47</v>
      </c>
      <c r="I53" s="521">
        <v>8</v>
      </c>
      <c r="J53" s="518">
        <f t="shared" ref="J53:J55" si="45">T53/I53</f>
        <v>2625</v>
      </c>
      <c r="K53" s="450">
        <f t="shared" ref="K53:K55" si="46">V53/I53</f>
        <v>4000</v>
      </c>
      <c r="L53" s="450">
        <f t="shared" ref="L53:L55" si="47">K53*W53</f>
        <v>4320</v>
      </c>
      <c r="M53" s="448" t="s">
        <v>720</v>
      </c>
      <c r="N53" s="473" t="s">
        <v>719</v>
      </c>
      <c r="O53" s="591" t="s">
        <v>849</v>
      </c>
      <c r="P53" s="592" t="s">
        <v>850</v>
      </c>
      <c r="Q53" s="501">
        <f t="shared" ref="Q53:Q55" si="48">K53*I53</f>
        <v>32000</v>
      </c>
      <c r="R53" s="501">
        <f t="shared" ref="R53:R55" si="49">L53*I53</f>
        <v>34560</v>
      </c>
      <c r="S53" s="502"/>
      <c r="T53" s="37">
        <v>21000</v>
      </c>
      <c r="V53">
        <v>32000</v>
      </c>
      <c r="W53">
        <v>1.08</v>
      </c>
    </row>
    <row r="54" spans="1:23" ht="66.599999999999994" thickBot="1">
      <c r="A54" s="451">
        <v>40</v>
      </c>
      <c r="B54" s="509" t="s">
        <v>0</v>
      </c>
      <c r="C54" s="458" t="s">
        <v>861</v>
      </c>
      <c r="D54" s="458">
        <v>600</v>
      </c>
      <c r="E54" s="453"/>
      <c r="F54" s="499" t="s">
        <v>719</v>
      </c>
      <c r="G54" s="499" t="s">
        <v>720</v>
      </c>
      <c r="H54" s="495" t="s">
        <v>47</v>
      </c>
      <c r="I54" s="521">
        <v>3</v>
      </c>
      <c r="J54" s="518">
        <f t="shared" si="45"/>
        <v>4300</v>
      </c>
      <c r="K54" s="450">
        <f t="shared" si="46"/>
        <v>1700</v>
      </c>
      <c r="L54" s="450">
        <f t="shared" si="47"/>
        <v>1836.0000000000002</v>
      </c>
      <c r="M54" s="448" t="s">
        <v>720</v>
      </c>
      <c r="N54" s="473" t="s">
        <v>719</v>
      </c>
      <c r="O54" s="591" t="s">
        <v>849</v>
      </c>
      <c r="P54" s="592" t="s">
        <v>850</v>
      </c>
      <c r="Q54" s="501">
        <f t="shared" si="48"/>
        <v>5100</v>
      </c>
      <c r="R54" s="501">
        <f t="shared" si="49"/>
        <v>5508.0000000000009</v>
      </c>
      <c r="S54" s="30"/>
      <c r="T54" s="37">
        <v>12900</v>
      </c>
      <c r="V54">
        <v>5100</v>
      </c>
      <c r="W54">
        <v>1.08</v>
      </c>
    </row>
    <row r="55" spans="1:23" ht="66.599999999999994" thickBot="1">
      <c r="A55" s="496">
        <v>39</v>
      </c>
      <c r="B55" s="509" t="s">
        <v>0</v>
      </c>
      <c r="C55" s="498" t="s">
        <v>862</v>
      </c>
      <c r="D55" s="498">
        <v>600</v>
      </c>
      <c r="E55" s="499"/>
      <c r="F55" s="499" t="s">
        <v>719</v>
      </c>
      <c r="G55" s="499" t="s">
        <v>720</v>
      </c>
      <c r="H55" s="495" t="s">
        <v>225</v>
      </c>
      <c r="I55" s="521">
        <v>3</v>
      </c>
      <c r="J55" s="518">
        <f t="shared" si="45"/>
        <v>4300</v>
      </c>
      <c r="K55" s="450">
        <f t="shared" si="46"/>
        <v>1766.6666666666667</v>
      </c>
      <c r="L55" s="450">
        <f t="shared" si="47"/>
        <v>1908.0000000000002</v>
      </c>
      <c r="M55" s="448" t="s">
        <v>720</v>
      </c>
      <c r="N55" s="473" t="s">
        <v>719</v>
      </c>
      <c r="O55" s="591" t="s">
        <v>849</v>
      </c>
      <c r="P55" s="592" t="s">
        <v>850</v>
      </c>
      <c r="Q55" s="501">
        <f t="shared" si="48"/>
        <v>5300</v>
      </c>
      <c r="R55" s="501">
        <f t="shared" si="49"/>
        <v>5724.0000000000009</v>
      </c>
      <c r="S55" s="506"/>
      <c r="T55" s="37">
        <v>12900</v>
      </c>
      <c r="V55">
        <v>5300</v>
      </c>
      <c r="W55">
        <v>1.08</v>
      </c>
    </row>
    <row r="56" spans="1:23" ht="20.100000000000001" hidden="1" customHeight="1">
      <c r="A56" s="444">
        <v>43</v>
      </c>
      <c r="B56" s="488" t="s">
        <v>0</v>
      </c>
      <c r="C56" s="446" t="s">
        <v>84</v>
      </c>
      <c r="D56" s="446"/>
      <c r="E56" s="447">
        <v>600</v>
      </c>
      <c r="F56" s="447" t="s">
        <v>719</v>
      </c>
      <c r="G56" s="447" t="s">
        <v>720</v>
      </c>
      <c r="H56" s="448" t="s">
        <v>47</v>
      </c>
      <c r="I56" s="449">
        <f t="shared" ref="I56:I58" si="50">D56/E56</f>
        <v>0</v>
      </c>
      <c r="J56" s="450">
        <f t="shared" ref="J56:J60" si="51">O56*E56</f>
        <v>2623.4249999999997</v>
      </c>
      <c r="K56" s="450"/>
      <c r="L56" s="450">
        <f t="shared" ref="L56:L60" si="52">P56*E56</f>
        <v>2831.76</v>
      </c>
      <c r="M56" s="454"/>
      <c r="N56" s="456"/>
      <c r="O56" s="450">
        <f>T56*1.5*19/E56</f>
        <v>4.3723749999999999</v>
      </c>
      <c r="P56" s="450">
        <f t="shared" si="43"/>
        <v>4.7196000000000007</v>
      </c>
      <c r="Q56" s="450">
        <f t="shared" si="32"/>
        <v>0</v>
      </c>
      <c r="R56" s="450">
        <f>P56*D56</f>
        <v>0</v>
      </c>
      <c r="S56" s="177"/>
      <c r="T56" s="37">
        <v>92.05</v>
      </c>
    </row>
    <row r="57" spans="1:23" ht="20.100000000000001" hidden="1" customHeight="1">
      <c r="A57" s="451">
        <v>44</v>
      </c>
      <c r="B57" s="460" t="s">
        <v>0</v>
      </c>
      <c r="C57" s="452" t="s">
        <v>85</v>
      </c>
      <c r="D57" s="452"/>
      <c r="E57" s="453">
        <v>600</v>
      </c>
      <c r="F57" s="453" t="s">
        <v>719</v>
      </c>
      <c r="G57" s="453" t="s">
        <v>720</v>
      </c>
      <c r="H57" s="454" t="s">
        <v>47</v>
      </c>
      <c r="I57" s="449">
        <f t="shared" si="50"/>
        <v>0</v>
      </c>
      <c r="J57" s="450">
        <f t="shared" si="51"/>
        <v>4708.2</v>
      </c>
      <c r="K57" s="450"/>
      <c r="L57" s="450">
        <f t="shared" si="52"/>
        <v>5086.8</v>
      </c>
      <c r="M57" s="454"/>
      <c r="N57" s="456"/>
      <c r="O57" s="457">
        <f>T57*1.5*19/E57</f>
        <v>7.8469999999999995</v>
      </c>
      <c r="P57" s="457">
        <f t="shared" si="43"/>
        <v>8.4779999999999998</v>
      </c>
      <c r="Q57" s="450">
        <f t="shared" si="32"/>
        <v>0</v>
      </c>
      <c r="R57" s="450">
        <f>P57*D57</f>
        <v>0</v>
      </c>
      <c r="S57" s="30"/>
      <c r="T57" s="37">
        <v>165.2</v>
      </c>
    </row>
    <row r="58" spans="1:23" ht="20.100000000000001" hidden="1" customHeight="1" thickBot="1">
      <c r="A58" s="461">
        <v>45</v>
      </c>
      <c r="B58" s="462" t="s">
        <v>0</v>
      </c>
      <c r="C58" s="464" t="s">
        <v>86</v>
      </c>
      <c r="D58" s="464"/>
      <c r="E58" s="465">
        <v>540</v>
      </c>
      <c r="F58" s="465" t="s">
        <v>719</v>
      </c>
      <c r="G58" s="465" t="s">
        <v>720</v>
      </c>
      <c r="H58" s="477" t="s">
        <v>47</v>
      </c>
      <c r="I58" s="449">
        <f t="shared" si="50"/>
        <v>0</v>
      </c>
      <c r="J58" s="450">
        <f t="shared" si="51"/>
        <v>369.07499999999993</v>
      </c>
      <c r="K58" s="450"/>
      <c r="L58" s="450">
        <f t="shared" si="52"/>
        <v>396.57600000000002</v>
      </c>
      <c r="M58" s="454"/>
      <c r="N58" s="456"/>
      <c r="O58" s="478">
        <f>T58*1.5*19/E58</f>
        <v>0.68347222222222215</v>
      </c>
      <c r="P58" s="478">
        <f t="shared" si="43"/>
        <v>0.73440000000000005</v>
      </c>
      <c r="Q58" s="479">
        <f t="shared" si="32"/>
        <v>0</v>
      </c>
      <c r="R58" s="479">
        <f>P58*D58</f>
        <v>0</v>
      </c>
      <c r="S58" s="179"/>
      <c r="T58" s="37">
        <v>12.95</v>
      </c>
    </row>
    <row r="59" spans="1:23" ht="66.599999999999994" thickBot="1">
      <c r="A59" s="511">
        <v>34</v>
      </c>
      <c r="B59" s="512" t="s">
        <v>0</v>
      </c>
      <c r="C59" s="513" t="s">
        <v>840</v>
      </c>
      <c r="D59" s="515">
        <v>1000</v>
      </c>
      <c r="E59" s="514">
        <v>1890</v>
      </c>
      <c r="F59" s="514" t="s">
        <v>719</v>
      </c>
      <c r="G59" s="514" t="s">
        <v>720</v>
      </c>
      <c r="H59" s="495" t="s">
        <v>225</v>
      </c>
      <c r="I59" s="521">
        <v>3</v>
      </c>
      <c r="J59" s="518">
        <f t="shared" ref="J59" si="53">T59/I59</f>
        <v>1133.3333333333333</v>
      </c>
      <c r="K59" s="450">
        <f>V59/I59</f>
        <v>1400</v>
      </c>
      <c r="L59" s="450">
        <f>K59*W59</f>
        <v>1512</v>
      </c>
      <c r="M59" s="448" t="s">
        <v>720</v>
      </c>
      <c r="N59" s="473" t="s">
        <v>719</v>
      </c>
      <c r="O59" s="591" t="s">
        <v>849</v>
      </c>
      <c r="P59" s="592" t="s">
        <v>850</v>
      </c>
      <c r="Q59" s="501">
        <f>K59*I59</f>
        <v>4200</v>
      </c>
      <c r="R59" s="501">
        <f>L59*I59</f>
        <v>4536</v>
      </c>
      <c r="S59" s="319">
        <v>4200</v>
      </c>
      <c r="T59" s="37">
        <v>3400</v>
      </c>
      <c r="V59">
        <v>4200</v>
      </c>
      <c r="W59">
        <v>1.08</v>
      </c>
    </row>
    <row r="60" spans="1:23" ht="27" hidden="1" thickBot="1">
      <c r="A60" s="482">
        <f t="shared" si="8"/>
        <v>35</v>
      </c>
      <c r="B60" s="489" t="s">
        <v>0</v>
      </c>
      <c r="C60" s="483" t="s">
        <v>797</v>
      </c>
      <c r="D60" s="483"/>
      <c r="E60" s="485">
        <v>6</v>
      </c>
      <c r="F60" s="485" t="s">
        <v>719</v>
      </c>
      <c r="G60" s="485" t="s">
        <v>720</v>
      </c>
      <c r="H60" s="486" t="s">
        <v>47</v>
      </c>
      <c r="I60" s="449"/>
      <c r="J60" s="450">
        <f t="shared" si="51"/>
        <v>1860</v>
      </c>
      <c r="K60" s="450"/>
      <c r="L60" s="450">
        <f t="shared" si="52"/>
        <v>2008.8000000000002</v>
      </c>
      <c r="M60" s="458"/>
      <c r="N60" s="456"/>
      <c r="O60" s="479">
        <v>310</v>
      </c>
      <c r="P60" s="479">
        <v>334.8</v>
      </c>
      <c r="Q60" s="479">
        <f t="shared" si="32"/>
        <v>0</v>
      </c>
      <c r="R60" s="479">
        <f>P60*D60</f>
        <v>0</v>
      </c>
      <c r="S60" s="487"/>
      <c r="T60" s="37"/>
    </row>
    <row r="61" spans="1:23" ht="27" hidden="1" thickBot="1">
      <c r="A61" s="491">
        <v>39</v>
      </c>
      <c r="B61" s="507" t="s">
        <v>0</v>
      </c>
      <c r="C61" s="493" t="s">
        <v>88</v>
      </c>
      <c r="D61" s="493">
        <v>12</v>
      </c>
      <c r="E61" s="494">
        <v>5</v>
      </c>
      <c r="F61" s="494" t="s">
        <v>719</v>
      </c>
      <c r="G61" s="494" t="s">
        <v>720</v>
      </c>
      <c r="H61" s="495" t="s">
        <v>225</v>
      </c>
      <c r="I61" s="521"/>
      <c r="J61" s="518" t="e">
        <f t="shared" ref="J61" si="54">T61/I61</f>
        <v>#DIV/0!</v>
      </c>
      <c r="K61" s="450" t="e">
        <f t="shared" ref="K61:K65" si="55">V61/I61</f>
        <v>#DIV/0!</v>
      </c>
      <c r="L61" s="450" t="e">
        <f t="shared" ref="L61:L63" si="56">K61*1.08</f>
        <v>#DIV/0!</v>
      </c>
      <c r="M61" s="458"/>
      <c r="N61" s="474"/>
      <c r="O61" s="500">
        <v>325</v>
      </c>
      <c r="P61" s="501">
        <f t="shared" si="43"/>
        <v>351</v>
      </c>
      <c r="Q61" s="501" t="e">
        <f t="shared" ref="Q61:Q65" si="57">K61*I61</f>
        <v>#DIV/0!</v>
      </c>
      <c r="R61" s="501" t="e">
        <f t="shared" ref="R61:R65" si="58">L61*I61</f>
        <v>#DIV/0!</v>
      </c>
      <c r="S61" s="502"/>
      <c r="T61" s="37">
        <v>5850</v>
      </c>
      <c r="V61">
        <v>9050</v>
      </c>
    </row>
    <row r="62" spans="1:23" ht="15.75" hidden="1" customHeight="1" thickBot="1">
      <c r="A62" s="496">
        <v>48</v>
      </c>
      <c r="B62" s="509" t="s">
        <v>0</v>
      </c>
      <c r="C62" s="498" t="s">
        <v>837</v>
      </c>
      <c r="D62" s="498">
        <v>9</v>
      </c>
      <c r="E62" s="499">
        <v>2</v>
      </c>
      <c r="F62" s="499" t="s">
        <v>719</v>
      </c>
      <c r="G62" s="499" t="s">
        <v>720</v>
      </c>
      <c r="H62" s="495" t="s">
        <v>225</v>
      </c>
      <c r="I62" s="522"/>
      <c r="J62" s="518" t="e">
        <f t="shared" ref="J62" si="59">T62/I62</f>
        <v>#DIV/0!</v>
      </c>
      <c r="K62" s="450" t="e">
        <f t="shared" si="55"/>
        <v>#DIV/0!</v>
      </c>
      <c r="L62" s="450" t="e">
        <f t="shared" si="56"/>
        <v>#DIV/0!</v>
      </c>
      <c r="M62" s="458"/>
      <c r="N62" s="474"/>
      <c r="O62" s="504">
        <v>333</v>
      </c>
      <c r="P62" s="505">
        <v>90.97</v>
      </c>
      <c r="Q62" s="501" t="e">
        <f t="shared" si="57"/>
        <v>#DIV/0!</v>
      </c>
      <c r="R62" s="501" t="e">
        <f t="shared" si="58"/>
        <v>#DIV/0!</v>
      </c>
      <c r="S62" s="506"/>
      <c r="T62" s="37">
        <v>2850</v>
      </c>
      <c r="V62">
        <v>3050</v>
      </c>
    </row>
    <row r="63" spans="1:23" ht="15" hidden="1" thickBot="1">
      <c r="A63" s="482">
        <v>49</v>
      </c>
      <c r="B63" s="509" t="s">
        <v>0</v>
      </c>
      <c r="C63" s="498" t="s">
        <v>846</v>
      </c>
      <c r="D63" s="484"/>
      <c r="E63" s="499">
        <v>2</v>
      </c>
      <c r="F63" s="499" t="s">
        <v>719</v>
      </c>
      <c r="G63" s="499" t="s">
        <v>720</v>
      </c>
      <c r="H63" s="495" t="s">
        <v>225</v>
      </c>
      <c r="I63" s="522"/>
      <c r="J63" s="518" t="e">
        <f t="shared" ref="J63" si="60">T63/I63</f>
        <v>#DIV/0!</v>
      </c>
      <c r="K63" s="450" t="e">
        <f t="shared" si="55"/>
        <v>#DIV/0!</v>
      </c>
      <c r="L63" s="450" t="e">
        <f t="shared" si="56"/>
        <v>#DIV/0!</v>
      </c>
      <c r="M63" s="464"/>
      <c r="N63" s="466"/>
      <c r="O63" s="479"/>
      <c r="P63" s="479"/>
      <c r="Q63" s="501" t="e">
        <f t="shared" si="57"/>
        <v>#DIV/0!</v>
      </c>
      <c r="R63" s="501" t="e">
        <f t="shared" si="58"/>
        <v>#DIV/0!</v>
      </c>
      <c r="S63" s="506"/>
      <c r="T63" s="37">
        <v>2850</v>
      </c>
      <c r="V63">
        <v>3450</v>
      </c>
    </row>
    <row r="64" spans="1:23" ht="66.599999999999994" thickBot="1">
      <c r="A64" s="491">
        <v>40</v>
      </c>
      <c r="B64" s="507" t="s">
        <v>0</v>
      </c>
      <c r="C64" s="493" t="s">
        <v>858</v>
      </c>
      <c r="D64" s="493">
        <v>20</v>
      </c>
      <c r="E64" s="494">
        <v>4</v>
      </c>
      <c r="F64" s="494" t="s">
        <v>719</v>
      </c>
      <c r="G64" s="494" t="s">
        <v>720</v>
      </c>
      <c r="H64" s="516" t="s">
        <v>225</v>
      </c>
      <c r="I64" s="523">
        <v>2</v>
      </c>
      <c r="J64" s="518">
        <f t="shared" ref="J64:J65" si="61">T64/I64</f>
        <v>5850</v>
      </c>
      <c r="K64" s="450">
        <f t="shared" si="55"/>
        <v>1150</v>
      </c>
      <c r="L64" s="450">
        <f t="shared" ref="L64:L65" si="62">K64*W64</f>
        <v>1380</v>
      </c>
      <c r="M64" s="448" t="s">
        <v>720</v>
      </c>
      <c r="N64" s="473" t="s">
        <v>719</v>
      </c>
      <c r="O64" s="591" t="s">
        <v>849</v>
      </c>
      <c r="P64" s="592" t="s">
        <v>850</v>
      </c>
      <c r="Q64" s="501">
        <f t="shared" si="57"/>
        <v>2300</v>
      </c>
      <c r="R64" s="501">
        <f t="shared" si="58"/>
        <v>2760</v>
      </c>
      <c r="S64" s="502"/>
      <c r="T64" s="37">
        <v>11700</v>
      </c>
      <c r="V64">
        <v>2300</v>
      </c>
      <c r="W64">
        <v>1.2</v>
      </c>
    </row>
    <row r="65" spans="1:25" ht="66.599999999999994" thickBot="1">
      <c r="A65" s="496">
        <v>41</v>
      </c>
      <c r="B65" s="509" t="s">
        <v>0</v>
      </c>
      <c r="C65" s="498" t="s">
        <v>860</v>
      </c>
      <c r="D65" s="498">
        <v>400</v>
      </c>
      <c r="E65" s="499"/>
      <c r="F65" s="494" t="s">
        <v>719</v>
      </c>
      <c r="G65" s="494" t="s">
        <v>720</v>
      </c>
      <c r="H65" s="516" t="s">
        <v>47</v>
      </c>
      <c r="I65" s="523">
        <v>5</v>
      </c>
      <c r="J65" s="518">
        <f t="shared" si="61"/>
        <v>1960</v>
      </c>
      <c r="K65" s="450">
        <f t="shared" si="55"/>
        <v>1640</v>
      </c>
      <c r="L65" s="450">
        <f t="shared" si="62"/>
        <v>1968</v>
      </c>
      <c r="M65" s="448" t="s">
        <v>720</v>
      </c>
      <c r="N65" s="473" t="s">
        <v>719</v>
      </c>
      <c r="O65" s="591" t="s">
        <v>849</v>
      </c>
      <c r="P65" s="592" t="s">
        <v>850</v>
      </c>
      <c r="Q65" s="501">
        <f t="shared" si="57"/>
        <v>8200</v>
      </c>
      <c r="R65" s="501">
        <f t="shared" si="58"/>
        <v>9840</v>
      </c>
      <c r="S65" s="506"/>
      <c r="T65" s="37">
        <v>9800</v>
      </c>
      <c r="V65">
        <v>8200</v>
      </c>
      <c r="W65">
        <v>1.2</v>
      </c>
    </row>
    <row r="66" spans="1:25" ht="15.75" hidden="1" customHeight="1">
      <c r="A66" s="442">
        <v>42</v>
      </c>
      <c r="B66" s="471"/>
      <c r="C66" s="463"/>
      <c r="D66" s="463"/>
      <c r="E66" s="443"/>
      <c r="F66" s="443"/>
      <c r="G66" s="443"/>
      <c r="H66" s="467"/>
      <c r="I66" s="468"/>
      <c r="J66" s="469"/>
      <c r="K66" s="469"/>
      <c r="L66" s="469"/>
      <c r="M66" s="463"/>
      <c r="N66" s="470"/>
      <c r="O66" s="469"/>
      <c r="P66" s="450">
        <f t="shared" ref="P65:P80" si="63">O66*1.08</f>
        <v>0</v>
      </c>
      <c r="Q66" s="450">
        <f t="shared" ref="Q66:Q68" si="64">O66*D66</f>
        <v>0</v>
      </c>
      <c r="R66" s="450">
        <f t="shared" ref="R66:R68" si="65">P66*D66</f>
        <v>0</v>
      </c>
      <c r="S66" s="362"/>
      <c r="T66" s="37"/>
    </row>
    <row r="67" spans="1:25" ht="15.75" hidden="1" customHeight="1">
      <c r="A67" s="442">
        <v>43</v>
      </c>
      <c r="B67" s="471"/>
      <c r="C67" s="463"/>
      <c r="D67" s="463"/>
      <c r="E67" s="443"/>
      <c r="F67" s="443"/>
      <c r="G67" s="443"/>
      <c r="H67" s="467"/>
      <c r="I67" s="468"/>
      <c r="J67" s="469"/>
      <c r="K67" s="469"/>
      <c r="L67" s="469"/>
      <c r="M67" s="463"/>
      <c r="N67" s="470"/>
      <c r="O67" s="469"/>
      <c r="P67" s="457">
        <f t="shared" si="63"/>
        <v>0</v>
      </c>
      <c r="Q67" s="450">
        <f t="shared" si="64"/>
        <v>0</v>
      </c>
      <c r="R67" s="450">
        <f t="shared" si="65"/>
        <v>0</v>
      </c>
      <c r="S67" s="362"/>
      <c r="T67" s="37"/>
    </row>
    <row r="68" spans="1:25" ht="15.75" hidden="1" customHeight="1" thickBot="1">
      <c r="A68" s="442">
        <v>44</v>
      </c>
      <c r="B68" s="471"/>
      <c r="C68" s="463"/>
      <c r="D68" s="463"/>
      <c r="E68" s="443"/>
      <c r="F68" s="443"/>
      <c r="G68" s="443"/>
      <c r="H68" s="467"/>
      <c r="I68" s="468"/>
      <c r="J68" s="469"/>
      <c r="K68" s="469"/>
      <c r="L68" s="469"/>
      <c r="M68" s="463"/>
      <c r="N68" s="470"/>
      <c r="O68" s="469"/>
      <c r="P68" s="478">
        <f t="shared" si="63"/>
        <v>0</v>
      </c>
      <c r="Q68" s="479">
        <f t="shared" si="64"/>
        <v>0</v>
      </c>
      <c r="R68" s="479">
        <f t="shared" si="65"/>
        <v>0</v>
      </c>
      <c r="S68" s="362"/>
      <c r="T68" s="37"/>
    </row>
    <row r="69" spans="1:25" ht="66.599999999999994" thickBot="1">
      <c r="A69" s="491">
        <v>43</v>
      </c>
      <c r="B69" s="509" t="s">
        <v>0</v>
      </c>
      <c r="C69" s="493" t="s">
        <v>864</v>
      </c>
      <c r="D69" s="493">
        <v>12</v>
      </c>
      <c r="E69" s="494"/>
      <c r="F69" s="494" t="s">
        <v>719</v>
      </c>
      <c r="G69" s="494" t="s">
        <v>720</v>
      </c>
      <c r="H69" s="516" t="s">
        <v>225</v>
      </c>
      <c r="I69" s="523">
        <v>2</v>
      </c>
      <c r="J69" s="518">
        <f t="shared" ref="J69:J80" si="66">T69/I69</f>
        <v>3900</v>
      </c>
      <c r="K69" s="450">
        <f t="shared" ref="K69:K80" si="67">V69/I69</f>
        <v>1900</v>
      </c>
      <c r="L69" s="450">
        <f t="shared" ref="L69:L70" si="68">K69*W69</f>
        <v>2280</v>
      </c>
      <c r="M69" s="448" t="s">
        <v>720</v>
      </c>
      <c r="N69" s="473" t="s">
        <v>719</v>
      </c>
      <c r="O69" s="591" t="s">
        <v>849</v>
      </c>
      <c r="P69" s="592" t="s">
        <v>850</v>
      </c>
      <c r="Q69" s="501">
        <f t="shared" ref="Q69:Q80" si="69">K69*I69</f>
        <v>3800</v>
      </c>
      <c r="R69" s="501">
        <f t="shared" ref="R69:R80" si="70">L69*I69</f>
        <v>4560</v>
      </c>
      <c r="S69" s="502"/>
      <c r="T69" s="37">
        <v>7800</v>
      </c>
      <c r="V69">
        <v>3800</v>
      </c>
      <c r="W69">
        <v>1.2</v>
      </c>
    </row>
    <row r="70" spans="1:25" ht="66.599999999999994" thickBot="1">
      <c r="A70" s="451">
        <v>42</v>
      </c>
      <c r="B70" s="509" t="s">
        <v>0</v>
      </c>
      <c r="C70" s="458" t="s">
        <v>865</v>
      </c>
      <c r="D70" s="458">
        <v>12</v>
      </c>
      <c r="E70" s="453"/>
      <c r="F70" s="494" t="s">
        <v>719</v>
      </c>
      <c r="G70" s="494" t="s">
        <v>720</v>
      </c>
      <c r="H70" s="516" t="s">
        <v>225</v>
      </c>
      <c r="I70" s="523">
        <v>2</v>
      </c>
      <c r="J70" s="518">
        <f t="shared" si="66"/>
        <v>3900</v>
      </c>
      <c r="K70" s="450">
        <f t="shared" si="67"/>
        <v>2100</v>
      </c>
      <c r="L70" s="450">
        <f t="shared" si="68"/>
        <v>2520</v>
      </c>
      <c r="M70" s="448" t="s">
        <v>720</v>
      </c>
      <c r="N70" s="473" t="s">
        <v>719</v>
      </c>
      <c r="O70" s="591" t="s">
        <v>849</v>
      </c>
      <c r="P70" s="592" t="s">
        <v>850</v>
      </c>
      <c r="Q70" s="501">
        <f t="shared" si="69"/>
        <v>4200</v>
      </c>
      <c r="R70" s="501">
        <f t="shared" si="70"/>
        <v>5040</v>
      </c>
      <c r="S70" s="30"/>
      <c r="T70" s="37">
        <v>7800</v>
      </c>
      <c r="V70">
        <v>4200</v>
      </c>
      <c r="W70">
        <v>1.2</v>
      </c>
    </row>
    <row r="71" spans="1:25" ht="15.75" hidden="1" customHeight="1" thickBot="1">
      <c r="A71" s="451">
        <v>46</v>
      </c>
      <c r="B71" s="509" t="s">
        <v>0</v>
      </c>
      <c r="C71" s="458" t="s">
        <v>834</v>
      </c>
      <c r="D71" s="458">
        <v>1000</v>
      </c>
      <c r="E71" s="453"/>
      <c r="F71" s="494" t="s">
        <v>719</v>
      </c>
      <c r="G71" s="494" t="s">
        <v>720</v>
      </c>
      <c r="H71" s="516" t="s">
        <v>225</v>
      </c>
      <c r="I71" s="523"/>
      <c r="J71" s="518" t="e">
        <f t="shared" si="66"/>
        <v>#DIV/0!</v>
      </c>
      <c r="K71" s="450" t="e">
        <f t="shared" si="67"/>
        <v>#DIV/0!</v>
      </c>
      <c r="L71" s="450" t="e">
        <f t="shared" ref="L69:L73" si="71">K71*1.08</f>
        <v>#DIV/0!</v>
      </c>
      <c r="M71" s="463"/>
      <c r="N71" s="470"/>
      <c r="O71" s="503">
        <v>24</v>
      </c>
      <c r="P71" s="457">
        <f t="shared" si="63"/>
        <v>25.92</v>
      </c>
      <c r="Q71" s="501" t="e">
        <f t="shared" si="69"/>
        <v>#DIV/0!</v>
      </c>
      <c r="R71" s="501" t="e">
        <f t="shared" si="70"/>
        <v>#DIV/0!</v>
      </c>
      <c r="S71" s="30"/>
      <c r="T71" s="37">
        <v>23500</v>
      </c>
      <c r="V71">
        <v>12000</v>
      </c>
      <c r="W71">
        <v>23500</v>
      </c>
    </row>
    <row r="72" spans="1:25" ht="15.75" hidden="1" customHeight="1" thickBot="1">
      <c r="A72" s="451">
        <v>47</v>
      </c>
      <c r="B72" s="509" t="s">
        <v>0</v>
      </c>
      <c r="C72" s="458" t="s">
        <v>838</v>
      </c>
      <c r="D72" s="458">
        <v>6</v>
      </c>
      <c r="E72" s="453"/>
      <c r="F72" s="494" t="s">
        <v>719</v>
      </c>
      <c r="G72" s="494" t="s">
        <v>720</v>
      </c>
      <c r="H72" s="516" t="s">
        <v>225</v>
      </c>
      <c r="I72" s="523"/>
      <c r="J72" s="518" t="e">
        <f t="shared" si="66"/>
        <v>#DIV/0!</v>
      </c>
      <c r="K72" s="450" t="e">
        <f t="shared" si="67"/>
        <v>#DIV/0!</v>
      </c>
      <c r="L72" s="450" t="e">
        <f t="shared" si="71"/>
        <v>#DIV/0!</v>
      </c>
      <c r="M72" s="463"/>
      <c r="N72" s="470"/>
      <c r="O72" s="503">
        <v>416</v>
      </c>
      <c r="P72" s="457">
        <f t="shared" si="63"/>
        <v>449.28000000000003</v>
      </c>
      <c r="Q72" s="501" t="e">
        <f t="shared" si="69"/>
        <v>#DIV/0!</v>
      </c>
      <c r="R72" s="501" t="e">
        <f t="shared" si="70"/>
        <v>#DIV/0!</v>
      </c>
      <c r="S72" s="30"/>
      <c r="T72" s="37">
        <v>3450</v>
      </c>
      <c r="V72">
        <v>3050</v>
      </c>
    </row>
    <row r="73" spans="1:25" ht="66.599999999999994" thickBot="1">
      <c r="A73" s="451">
        <v>41</v>
      </c>
      <c r="B73" s="509" t="s">
        <v>0</v>
      </c>
      <c r="C73" s="458" t="s">
        <v>863</v>
      </c>
      <c r="D73" s="458">
        <v>18</v>
      </c>
      <c r="E73" s="453"/>
      <c r="F73" s="494" t="s">
        <v>719</v>
      </c>
      <c r="G73" s="494" t="s">
        <v>720</v>
      </c>
      <c r="H73" s="516" t="s">
        <v>225</v>
      </c>
      <c r="I73" s="523">
        <v>2</v>
      </c>
      <c r="J73" s="518">
        <f t="shared" si="66"/>
        <v>4950</v>
      </c>
      <c r="K73" s="450">
        <f t="shared" si="67"/>
        <v>1900</v>
      </c>
      <c r="L73" s="450">
        <f t="shared" ref="L73:L79" si="72">K73*W73</f>
        <v>2280</v>
      </c>
      <c r="M73" s="448" t="s">
        <v>720</v>
      </c>
      <c r="N73" s="473" t="s">
        <v>719</v>
      </c>
      <c r="O73" s="591" t="s">
        <v>849</v>
      </c>
      <c r="P73" s="592" t="s">
        <v>850</v>
      </c>
      <c r="Q73" s="501">
        <f t="shared" si="69"/>
        <v>3800</v>
      </c>
      <c r="R73" s="501">
        <f t="shared" si="70"/>
        <v>4560</v>
      </c>
      <c r="S73" s="30"/>
      <c r="T73" s="37">
        <v>9900</v>
      </c>
      <c r="V73">
        <v>3800</v>
      </c>
      <c r="W73">
        <v>1.2</v>
      </c>
    </row>
    <row r="74" spans="1:25" ht="15.75" customHeight="1" thickBot="1">
      <c r="A74" s="451">
        <v>44</v>
      </c>
      <c r="B74" s="509" t="s">
        <v>0</v>
      </c>
      <c r="C74" s="458" t="s">
        <v>866</v>
      </c>
      <c r="D74" s="458">
        <v>120</v>
      </c>
      <c r="E74" s="453"/>
      <c r="F74" s="494" t="s">
        <v>719</v>
      </c>
      <c r="G74" s="494" t="s">
        <v>720</v>
      </c>
      <c r="H74" s="516" t="s">
        <v>854</v>
      </c>
      <c r="I74" s="523">
        <v>200</v>
      </c>
      <c r="J74" s="518">
        <f t="shared" si="66"/>
        <v>440</v>
      </c>
      <c r="K74" s="450">
        <f t="shared" si="67"/>
        <v>820</v>
      </c>
      <c r="L74" s="450">
        <f t="shared" si="72"/>
        <v>984</v>
      </c>
      <c r="M74" s="448" t="s">
        <v>720</v>
      </c>
      <c r="N74" s="473" t="s">
        <v>719</v>
      </c>
      <c r="O74" s="591" t="s">
        <v>849</v>
      </c>
      <c r="P74" s="592" t="s">
        <v>850</v>
      </c>
      <c r="Q74" s="501">
        <f t="shared" si="69"/>
        <v>164000</v>
      </c>
      <c r="R74" s="501">
        <f t="shared" si="70"/>
        <v>196800</v>
      </c>
      <c r="S74" s="30"/>
      <c r="T74" s="37">
        <v>88000</v>
      </c>
      <c r="V74">
        <v>164000</v>
      </c>
      <c r="W74">
        <v>1.2</v>
      </c>
    </row>
    <row r="75" spans="1:25" ht="66.599999999999994" thickBot="1">
      <c r="A75" s="451">
        <v>45</v>
      </c>
      <c r="B75" s="509" t="s">
        <v>0</v>
      </c>
      <c r="C75" s="458" t="s">
        <v>867</v>
      </c>
      <c r="D75" s="458">
        <v>100</v>
      </c>
      <c r="E75" s="453"/>
      <c r="F75" s="494" t="s">
        <v>719</v>
      </c>
      <c r="G75" s="494" t="s">
        <v>720</v>
      </c>
      <c r="H75" s="516" t="s">
        <v>225</v>
      </c>
      <c r="I75" s="523">
        <v>200</v>
      </c>
      <c r="J75" s="518">
        <f t="shared" si="66"/>
        <v>280</v>
      </c>
      <c r="K75" s="450">
        <f t="shared" si="67"/>
        <v>690</v>
      </c>
      <c r="L75" s="450">
        <f t="shared" si="72"/>
        <v>828</v>
      </c>
      <c r="M75" s="448" t="s">
        <v>720</v>
      </c>
      <c r="N75" s="473" t="s">
        <v>719</v>
      </c>
      <c r="O75" s="591" t="s">
        <v>849</v>
      </c>
      <c r="P75" s="592" t="s">
        <v>850</v>
      </c>
      <c r="Q75" s="501">
        <f t="shared" si="69"/>
        <v>138000</v>
      </c>
      <c r="R75" s="501">
        <f t="shared" si="70"/>
        <v>165600</v>
      </c>
      <c r="S75" s="30"/>
      <c r="T75" s="37">
        <v>56000</v>
      </c>
      <c r="V75">
        <v>138000</v>
      </c>
      <c r="W75">
        <v>1.2</v>
      </c>
    </row>
    <row r="76" spans="1:25" ht="17.25" customHeight="1" thickBot="1">
      <c r="A76" s="451">
        <v>46</v>
      </c>
      <c r="B76" s="509" t="s">
        <v>0</v>
      </c>
      <c r="C76" s="458" t="s">
        <v>153</v>
      </c>
      <c r="D76" s="458">
        <v>3</v>
      </c>
      <c r="E76" s="453"/>
      <c r="F76" s="494" t="s">
        <v>719</v>
      </c>
      <c r="G76" s="494" t="s">
        <v>720</v>
      </c>
      <c r="H76" s="516" t="s">
        <v>225</v>
      </c>
      <c r="I76" s="523">
        <v>2</v>
      </c>
      <c r="J76" s="518">
        <f t="shared" si="66"/>
        <v>3150</v>
      </c>
      <c r="K76" s="450">
        <f t="shared" si="67"/>
        <v>2600</v>
      </c>
      <c r="L76" s="450">
        <f t="shared" si="72"/>
        <v>3120</v>
      </c>
      <c r="M76" s="448" t="s">
        <v>720</v>
      </c>
      <c r="N76" s="473" t="s">
        <v>719</v>
      </c>
      <c r="O76" s="591" t="s">
        <v>849</v>
      </c>
      <c r="P76" s="592" t="s">
        <v>850</v>
      </c>
      <c r="Q76" s="501">
        <f t="shared" si="69"/>
        <v>5200</v>
      </c>
      <c r="R76" s="501">
        <f t="shared" si="70"/>
        <v>6240</v>
      </c>
      <c r="S76" s="30"/>
      <c r="T76" s="37">
        <v>6300</v>
      </c>
      <c r="V76">
        <v>5200</v>
      </c>
      <c r="W76">
        <v>1.2</v>
      </c>
    </row>
    <row r="77" spans="1:25" ht="15.75" customHeight="1" thickBot="1">
      <c r="A77" s="451">
        <v>47</v>
      </c>
      <c r="B77" s="509" t="s">
        <v>0</v>
      </c>
      <c r="C77" s="458" t="s">
        <v>841</v>
      </c>
      <c r="D77" s="458">
        <v>3</v>
      </c>
      <c r="E77" s="453"/>
      <c r="F77" s="494" t="s">
        <v>719</v>
      </c>
      <c r="G77" s="494" t="s">
        <v>720</v>
      </c>
      <c r="H77" s="516" t="s">
        <v>225</v>
      </c>
      <c r="I77" s="523">
        <v>2</v>
      </c>
      <c r="J77" s="518">
        <f t="shared" si="66"/>
        <v>1350</v>
      </c>
      <c r="K77" s="450">
        <f t="shared" si="67"/>
        <v>1100</v>
      </c>
      <c r="L77" s="450">
        <f t="shared" si="72"/>
        <v>1320</v>
      </c>
      <c r="M77" s="448" t="s">
        <v>720</v>
      </c>
      <c r="N77" s="473" t="s">
        <v>719</v>
      </c>
      <c r="O77" s="591" t="s">
        <v>849</v>
      </c>
      <c r="P77" s="592" t="s">
        <v>850</v>
      </c>
      <c r="Q77" s="501">
        <f t="shared" si="69"/>
        <v>2200</v>
      </c>
      <c r="R77" s="501">
        <f t="shared" si="70"/>
        <v>2640</v>
      </c>
      <c r="S77" s="30"/>
      <c r="T77" s="37">
        <v>2700</v>
      </c>
      <c r="V77">
        <v>2200</v>
      </c>
      <c r="W77">
        <v>1.2</v>
      </c>
      <c r="Y77" t="s">
        <v>852</v>
      </c>
    </row>
    <row r="78" spans="1:25" ht="15.75" customHeight="1" thickBot="1">
      <c r="A78" s="451">
        <v>48</v>
      </c>
      <c r="B78" s="509" t="s">
        <v>0</v>
      </c>
      <c r="C78" s="458" t="s">
        <v>836</v>
      </c>
      <c r="D78" s="458">
        <v>3</v>
      </c>
      <c r="E78" s="453"/>
      <c r="F78" s="494" t="s">
        <v>719</v>
      </c>
      <c r="G78" s="494" t="s">
        <v>720</v>
      </c>
      <c r="H78" s="516" t="s">
        <v>225</v>
      </c>
      <c r="I78" s="523">
        <v>2</v>
      </c>
      <c r="J78" s="518">
        <f t="shared" si="66"/>
        <v>1950</v>
      </c>
      <c r="K78" s="450">
        <f t="shared" si="67"/>
        <v>1650</v>
      </c>
      <c r="L78" s="450">
        <f t="shared" si="72"/>
        <v>1980</v>
      </c>
      <c r="M78" s="448" t="s">
        <v>720</v>
      </c>
      <c r="N78" s="473" t="s">
        <v>719</v>
      </c>
      <c r="O78" s="591" t="s">
        <v>849</v>
      </c>
      <c r="P78" s="592" t="s">
        <v>850</v>
      </c>
      <c r="Q78" s="501">
        <f t="shared" si="69"/>
        <v>3300</v>
      </c>
      <c r="R78" s="501">
        <f t="shared" si="70"/>
        <v>3960</v>
      </c>
      <c r="S78" s="30"/>
      <c r="T78" s="37">
        <v>3900</v>
      </c>
      <c r="V78">
        <v>3300</v>
      </c>
      <c r="W78">
        <v>1.2</v>
      </c>
    </row>
    <row r="79" spans="1:25" ht="15.75" customHeight="1" thickBot="1">
      <c r="A79" s="451">
        <v>49</v>
      </c>
      <c r="B79" s="509" t="s">
        <v>0</v>
      </c>
      <c r="C79" s="458" t="s">
        <v>835</v>
      </c>
      <c r="D79" s="458">
        <v>10</v>
      </c>
      <c r="E79" s="453"/>
      <c r="F79" s="494" t="s">
        <v>719</v>
      </c>
      <c r="G79" s="494" t="s">
        <v>720</v>
      </c>
      <c r="H79" s="516" t="s">
        <v>168</v>
      </c>
      <c r="I79" s="523">
        <v>10</v>
      </c>
      <c r="J79" s="518">
        <f t="shared" si="66"/>
        <v>7800</v>
      </c>
      <c r="K79" s="450">
        <f t="shared" si="67"/>
        <v>9400</v>
      </c>
      <c r="L79" s="450">
        <f t="shared" si="72"/>
        <v>11280</v>
      </c>
      <c r="M79" s="448" t="s">
        <v>720</v>
      </c>
      <c r="N79" s="473" t="s">
        <v>719</v>
      </c>
      <c r="O79" s="591" t="s">
        <v>849</v>
      </c>
      <c r="P79" s="592" t="s">
        <v>850</v>
      </c>
      <c r="Q79" s="501">
        <f t="shared" si="69"/>
        <v>94000</v>
      </c>
      <c r="R79" s="501">
        <f t="shared" si="70"/>
        <v>112800</v>
      </c>
      <c r="S79" s="30"/>
      <c r="T79" s="37">
        <v>78000</v>
      </c>
      <c r="V79">
        <v>94000</v>
      </c>
      <c r="W79">
        <v>1.2</v>
      </c>
    </row>
    <row r="80" spans="1:25" ht="15.75" hidden="1" customHeight="1" thickBot="1">
      <c r="A80" s="496">
        <v>58</v>
      </c>
      <c r="B80" s="509" t="s">
        <v>0</v>
      </c>
      <c r="C80" s="498" t="s">
        <v>842</v>
      </c>
      <c r="D80" s="498">
        <v>2</v>
      </c>
      <c r="E80" s="499"/>
      <c r="F80" s="494" t="s">
        <v>719</v>
      </c>
      <c r="G80" s="494" t="s">
        <v>720</v>
      </c>
      <c r="H80" s="516" t="s">
        <v>225</v>
      </c>
      <c r="I80" s="523"/>
      <c r="J80" s="518" t="e">
        <f t="shared" si="66"/>
        <v>#DIV/0!</v>
      </c>
      <c r="K80" s="450" t="e">
        <f t="shared" si="67"/>
        <v>#DIV/0!</v>
      </c>
      <c r="L80" s="450" t="e">
        <f t="shared" ref="L75:L80" si="73">K80*1.2</f>
        <v>#DIV/0!</v>
      </c>
      <c r="M80" s="463"/>
      <c r="N80" s="470"/>
      <c r="O80" s="504">
        <v>950</v>
      </c>
      <c r="P80" s="505">
        <f t="shared" si="63"/>
        <v>1026</v>
      </c>
      <c r="Q80" s="501" t="e">
        <f t="shared" si="69"/>
        <v>#DIV/0!</v>
      </c>
      <c r="R80" s="501" t="e">
        <f t="shared" si="70"/>
        <v>#DIV/0!</v>
      </c>
      <c r="S80" s="506"/>
      <c r="T80" s="37">
        <v>1800</v>
      </c>
      <c r="V80">
        <v>1800</v>
      </c>
    </row>
    <row r="81" spans="1:23" ht="15.75" hidden="1" customHeight="1" thickBot="1">
      <c r="A81" s="442">
        <v>58</v>
      </c>
      <c r="B81" s="471"/>
      <c r="C81" s="463"/>
      <c r="D81" s="463"/>
      <c r="E81" s="443"/>
      <c r="F81" s="443"/>
      <c r="G81" s="443"/>
      <c r="H81" s="467"/>
      <c r="I81" s="468"/>
      <c r="J81" s="469"/>
      <c r="K81" s="469"/>
      <c r="L81" s="469"/>
      <c r="M81" s="463"/>
      <c r="N81" s="470"/>
      <c r="O81" s="469"/>
      <c r="P81" s="469"/>
      <c r="Q81" s="469"/>
      <c r="R81" s="469"/>
      <c r="S81" s="362"/>
      <c r="T81" s="37"/>
    </row>
    <row r="82" spans="1:23" ht="82.2" thickBot="1">
      <c r="A82" s="496">
        <v>50</v>
      </c>
      <c r="B82" s="509" t="s">
        <v>0</v>
      </c>
      <c r="C82" s="498" t="s">
        <v>868</v>
      </c>
      <c r="D82" s="499"/>
      <c r="E82" s="494" t="s">
        <v>719</v>
      </c>
      <c r="F82" s="494" t="s">
        <v>719</v>
      </c>
      <c r="G82" s="494" t="s">
        <v>720</v>
      </c>
      <c r="H82" s="516" t="s">
        <v>225</v>
      </c>
      <c r="I82" s="523">
        <v>2</v>
      </c>
      <c r="J82" s="518">
        <f t="shared" ref="J82:J83" si="74">T82/I82</f>
        <v>900</v>
      </c>
      <c r="K82" s="450">
        <f t="shared" ref="K82:K86" si="75">V82/I82</f>
        <v>1300</v>
      </c>
      <c r="L82" s="450">
        <f t="shared" ref="L82:L86" si="76">K82*W82</f>
        <v>1560</v>
      </c>
      <c r="M82" s="448" t="s">
        <v>720</v>
      </c>
      <c r="N82" s="473" t="s">
        <v>719</v>
      </c>
      <c r="O82" s="591" t="s">
        <v>849</v>
      </c>
      <c r="P82" s="592" t="s">
        <v>850</v>
      </c>
      <c r="Q82" s="501">
        <f t="shared" ref="Q82:Q86" si="77">K82*I82</f>
        <v>2600</v>
      </c>
      <c r="R82" s="501">
        <f t="shared" ref="R82:R86" si="78">L82*I82</f>
        <v>3120</v>
      </c>
      <c r="S82" s="362"/>
      <c r="T82" s="37">
        <v>1800</v>
      </c>
      <c r="V82">
        <v>2600</v>
      </c>
      <c r="W82">
        <v>1.2</v>
      </c>
    </row>
    <row r="83" spans="1:23" ht="82.2" thickBot="1">
      <c r="A83" s="461">
        <v>51</v>
      </c>
      <c r="B83" s="462" t="s">
        <v>0</v>
      </c>
      <c r="C83" s="464" t="s">
        <v>869</v>
      </c>
      <c r="D83" s="499"/>
      <c r="E83" s="494" t="s">
        <v>719</v>
      </c>
      <c r="F83" s="494" t="s">
        <v>719</v>
      </c>
      <c r="G83" s="494" t="s">
        <v>720</v>
      </c>
      <c r="H83" s="516" t="s">
        <v>225</v>
      </c>
      <c r="I83" s="523">
        <v>4</v>
      </c>
      <c r="J83" s="518">
        <f t="shared" si="74"/>
        <v>450</v>
      </c>
      <c r="K83" s="450">
        <f t="shared" si="75"/>
        <v>5700</v>
      </c>
      <c r="L83" s="450">
        <f t="shared" si="76"/>
        <v>6840</v>
      </c>
      <c r="M83" s="448" t="s">
        <v>720</v>
      </c>
      <c r="N83" s="473" t="s">
        <v>719</v>
      </c>
      <c r="O83" s="591" t="s">
        <v>849</v>
      </c>
      <c r="P83" s="592" t="s">
        <v>850</v>
      </c>
      <c r="Q83" s="501">
        <f t="shared" si="77"/>
        <v>22800</v>
      </c>
      <c r="R83" s="501">
        <f t="shared" si="78"/>
        <v>27360</v>
      </c>
      <c r="S83" s="362"/>
      <c r="T83" s="37">
        <v>1800</v>
      </c>
      <c r="V83">
        <v>22800</v>
      </c>
      <c r="W83">
        <v>1.2</v>
      </c>
    </row>
    <row r="84" spans="1:23" ht="66.599999999999994" thickBot="1">
      <c r="A84" s="520">
        <v>52</v>
      </c>
      <c r="B84" s="460" t="s">
        <v>0</v>
      </c>
      <c r="C84" s="458" t="s">
        <v>870</v>
      </c>
      <c r="D84" s="463"/>
      <c r="E84" s="443"/>
      <c r="F84" s="494" t="s">
        <v>719</v>
      </c>
      <c r="G84" s="494" t="s">
        <v>720</v>
      </c>
      <c r="H84" s="516" t="s">
        <v>225</v>
      </c>
      <c r="I84" s="523">
        <v>3</v>
      </c>
      <c r="J84" s="518"/>
      <c r="K84" s="450">
        <f t="shared" si="75"/>
        <v>20600</v>
      </c>
      <c r="L84" s="450">
        <f t="shared" si="76"/>
        <v>24720</v>
      </c>
      <c r="M84" s="448" t="s">
        <v>720</v>
      </c>
      <c r="N84" s="473" t="s">
        <v>719</v>
      </c>
      <c r="O84" s="591" t="s">
        <v>849</v>
      </c>
      <c r="P84" s="592" t="s">
        <v>850</v>
      </c>
      <c r="Q84" s="501">
        <f t="shared" si="77"/>
        <v>61800</v>
      </c>
      <c r="R84" s="501">
        <f t="shared" si="78"/>
        <v>74160</v>
      </c>
      <c r="S84" s="362"/>
      <c r="T84" s="37"/>
      <c r="V84">
        <v>61800</v>
      </c>
      <c r="W84">
        <v>1.2</v>
      </c>
    </row>
    <row r="85" spans="1:23" ht="66.599999999999994" thickBot="1">
      <c r="A85" s="579">
        <v>53</v>
      </c>
      <c r="B85" s="462" t="s">
        <v>0</v>
      </c>
      <c r="C85" s="458" t="s">
        <v>871</v>
      </c>
      <c r="D85" s="463"/>
      <c r="E85" s="443"/>
      <c r="F85" s="494" t="s">
        <v>719</v>
      </c>
      <c r="G85" s="494" t="s">
        <v>720</v>
      </c>
      <c r="H85" s="580" t="s">
        <v>225</v>
      </c>
      <c r="I85" s="581">
        <v>4</v>
      </c>
      <c r="J85" s="518"/>
      <c r="K85" s="479">
        <f t="shared" si="75"/>
        <v>18275</v>
      </c>
      <c r="L85" s="450">
        <f t="shared" si="76"/>
        <v>21930</v>
      </c>
      <c r="M85" s="448" t="s">
        <v>720</v>
      </c>
      <c r="N85" s="473" t="s">
        <v>719</v>
      </c>
      <c r="O85" s="591" t="s">
        <v>849</v>
      </c>
      <c r="P85" s="592" t="s">
        <v>850</v>
      </c>
      <c r="Q85" s="582">
        <f t="shared" si="77"/>
        <v>73100</v>
      </c>
      <c r="R85" s="582">
        <f t="shared" si="78"/>
        <v>87720</v>
      </c>
      <c r="S85" s="362"/>
      <c r="T85" s="37"/>
      <c r="V85">
        <v>73100</v>
      </c>
      <c r="W85">
        <v>1.2</v>
      </c>
    </row>
    <row r="86" spans="1:23" ht="66.599999999999994" thickBot="1">
      <c r="A86" s="520">
        <v>54</v>
      </c>
      <c r="B86" s="460" t="s">
        <v>0</v>
      </c>
      <c r="C86" s="458" t="s">
        <v>872</v>
      </c>
      <c r="D86" s="463"/>
      <c r="E86" s="443"/>
      <c r="F86" s="494" t="s">
        <v>719</v>
      </c>
      <c r="G86" s="577" t="s">
        <v>720</v>
      </c>
      <c r="H86" s="454" t="s">
        <v>225</v>
      </c>
      <c r="I86" s="523">
        <v>12</v>
      </c>
      <c r="J86" s="578"/>
      <c r="K86" s="457">
        <f t="shared" si="75"/>
        <v>6066.666666666667</v>
      </c>
      <c r="L86" s="450">
        <f t="shared" si="76"/>
        <v>7280</v>
      </c>
      <c r="M86" s="448" t="s">
        <v>720</v>
      </c>
      <c r="N86" s="473" t="s">
        <v>719</v>
      </c>
      <c r="O86" s="591" t="s">
        <v>849</v>
      </c>
      <c r="P86" s="592" t="s">
        <v>850</v>
      </c>
      <c r="Q86" s="457">
        <f t="shared" si="77"/>
        <v>72800</v>
      </c>
      <c r="R86" s="457">
        <f t="shared" si="78"/>
        <v>87360</v>
      </c>
      <c r="S86" s="362"/>
      <c r="T86" s="37"/>
      <c r="V86">
        <v>72800</v>
      </c>
      <c r="W86">
        <v>1.2</v>
      </c>
    </row>
    <row r="87" spans="1:23" ht="15" hidden="1" thickBot="1">
      <c r="A87" s="442"/>
      <c r="B87" s="471"/>
      <c r="C87" s="463"/>
      <c r="D87" s="463"/>
      <c r="E87" s="443"/>
      <c r="F87" s="443"/>
      <c r="G87" s="443"/>
      <c r="H87" s="467"/>
      <c r="I87" s="468"/>
      <c r="J87" s="469"/>
      <c r="K87" s="469"/>
      <c r="L87" s="469"/>
      <c r="M87" s="463"/>
      <c r="N87" s="470"/>
      <c r="O87" s="469"/>
      <c r="P87" s="469"/>
      <c r="Q87" s="469"/>
      <c r="R87" s="469"/>
      <c r="S87" s="362"/>
      <c r="T87" s="37"/>
    </row>
    <row r="88" spans="1:23" ht="66.599999999999994" thickBot="1">
      <c r="A88" s="520">
        <v>55</v>
      </c>
      <c r="B88" s="460" t="s">
        <v>0</v>
      </c>
      <c r="C88" s="458" t="s">
        <v>873</v>
      </c>
      <c r="D88" s="463"/>
      <c r="E88" s="443"/>
      <c r="F88" s="443"/>
      <c r="G88" s="443"/>
      <c r="H88" s="454" t="s">
        <v>225</v>
      </c>
      <c r="I88" s="523">
        <v>1</v>
      </c>
      <c r="J88" s="469"/>
      <c r="K88" s="457">
        <f t="shared" ref="K88:K92" si="79">V88/I88</f>
        <v>9100</v>
      </c>
      <c r="L88" s="450">
        <f t="shared" ref="L88:L92" si="80">K88*W88</f>
        <v>10920</v>
      </c>
      <c r="M88" s="448" t="s">
        <v>720</v>
      </c>
      <c r="N88" s="473" t="s">
        <v>719</v>
      </c>
      <c r="O88" s="591" t="s">
        <v>849</v>
      </c>
      <c r="P88" s="592" t="s">
        <v>850</v>
      </c>
      <c r="Q88" s="457">
        <f t="shared" ref="Q88:Q92" si="81">K88*I88</f>
        <v>9100</v>
      </c>
      <c r="R88" s="457">
        <f t="shared" ref="R88:R92" si="82">L88*I88</f>
        <v>10920</v>
      </c>
      <c r="S88" s="362"/>
      <c r="T88" s="37"/>
      <c r="V88">
        <v>9100</v>
      </c>
      <c r="W88">
        <v>1.2</v>
      </c>
    </row>
    <row r="89" spans="1:23" ht="66.599999999999994" thickBot="1">
      <c r="A89" s="520">
        <v>56</v>
      </c>
      <c r="B89" s="460" t="s">
        <v>0</v>
      </c>
      <c r="C89" s="458" t="s">
        <v>874</v>
      </c>
      <c r="D89" s="463"/>
      <c r="E89" s="443"/>
      <c r="F89" s="443"/>
      <c r="G89" s="443"/>
      <c r="H89" s="454" t="s">
        <v>44</v>
      </c>
      <c r="I89" s="523">
        <v>3</v>
      </c>
      <c r="J89" s="469"/>
      <c r="K89" s="457">
        <f t="shared" si="79"/>
        <v>3000</v>
      </c>
      <c r="L89" s="450">
        <f t="shared" si="80"/>
        <v>3600</v>
      </c>
      <c r="M89" s="448" t="s">
        <v>720</v>
      </c>
      <c r="N89" s="473" t="s">
        <v>719</v>
      </c>
      <c r="O89" s="591" t="s">
        <v>849</v>
      </c>
      <c r="P89" s="592" t="s">
        <v>850</v>
      </c>
      <c r="Q89" s="457">
        <f t="shared" si="81"/>
        <v>9000</v>
      </c>
      <c r="R89" s="457">
        <f t="shared" si="82"/>
        <v>10800</v>
      </c>
      <c r="S89" s="362"/>
      <c r="T89" s="37"/>
      <c r="V89">
        <v>9000</v>
      </c>
      <c r="W89">
        <v>1.2</v>
      </c>
    </row>
    <row r="90" spans="1:23" ht="66.599999999999994" thickBot="1">
      <c r="A90" s="520">
        <v>57</v>
      </c>
      <c r="B90" s="460" t="s">
        <v>0</v>
      </c>
      <c r="C90" s="458" t="s">
        <v>875</v>
      </c>
      <c r="D90" s="463"/>
      <c r="E90" s="443"/>
      <c r="F90" s="443"/>
      <c r="G90" s="443"/>
      <c r="H90" s="454" t="s">
        <v>225</v>
      </c>
      <c r="I90" s="523">
        <v>1</v>
      </c>
      <c r="J90" s="469"/>
      <c r="K90" s="457">
        <f t="shared" si="79"/>
        <v>13400</v>
      </c>
      <c r="L90" s="450">
        <f t="shared" si="80"/>
        <v>16080</v>
      </c>
      <c r="M90" s="448" t="s">
        <v>720</v>
      </c>
      <c r="N90" s="473" t="s">
        <v>719</v>
      </c>
      <c r="O90" s="591" t="s">
        <v>849</v>
      </c>
      <c r="P90" s="592" t="s">
        <v>850</v>
      </c>
      <c r="Q90" s="457">
        <f t="shared" si="81"/>
        <v>13400</v>
      </c>
      <c r="R90" s="457">
        <f t="shared" si="82"/>
        <v>16080</v>
      </c>
      <c r="S90" s="362"/>
      <c r="T90" s="37"/>
      <c r="V90">
        <v>13400</v>
      </c>
      <c r="W90">
        <v>1.2</v>
      </c>
    </row>
    <row r="91" spans="1:23" ht="66.599999999999994" thickBot="1">
      <c r="A91" s="520">
        <v>58</v>
      </c>
      <c r="B91" s="460" t="s">
        <v>0</v>
      </c>
      <c r="C91" s="458" t="s">
        <v>876</v>
      </c>
      <c r="D91" s="463"/>
      <c r="E91" s="443"/>
      <c r="F91" s="443"/>
      <c r="G91" s="443"/>
      <c r="H91" s="454" t="s">
        <v>225</v>
      </c>
      <c r="I91" s="523">
        <v>3</v>
      </c>
      <c r="J91" s="469"/>
      <c r="K91" s="457">
        <f t="shared" si="79"/>
        <v>4733.333333333333</v>
      </c>
      <c r="L91" s="450">
        <f t="shared" si="80"/>
        <v>5679.9999999999991</v>
      </c>
      <c r="M91" s="448" t="s">
        <v>720</v>
      </c>
      <c r="N91" s="473" t="s">
        <v>719</v>
      </c>
      <c r="O91" s="591" t="s">
        <v>849</v>
      </c>
      <c r="P91" s="592" t="s">
        <v>850</v>
      </c>
      <c r="Q91" s="457">
        <f t="shared" si="81"/>
        <v>14200</v>
      </c>
      <c r="R91" s="457">
        <f t="shared" si="82"/>
        <v>17039.999999999996</v>
      </c>
      <c r="S91" s="362"/>
      <c r="T91" s="37"/>
      <c r="V91">
        <v>14200</v>
      </c>
      <c r="W91">
        <v>1.2</v>
      </c>
    </row>
    <row r="92" spans="1:23" ht="66.599999999999994" thickBot="1">
      <c r="A92" s="520">
        <v>59</v>
      </c>
      <c r="B92" s="460" t="s">
        <v>0</v>
      </c>
      <c r="C92" s="458" t="s">
        <v>877</v>
      </c>
      <c r="D92" s="463"/>
      <c r="E92" s="443"/>
      <c r="F92" s="443"/>
      <c r="G92" s="443"/>
      <c r="H92" s="454" t="s">
        <v>225</v>
      </c>
      <c r="I92" s="523">
        <v>3</v>
      </c>
      <c r="J92" s="469"/>
      <c r="K92" s="457">
        <f t="shared" si="79"/>
        <v>8000</v>
      </c>
      <c r="L92" s="450">
        <f t="shared" si="80"/>
        <v>9600</v>
      </c>
      <c r="M92" s="448" t="s">
        <v>720</v>
      </c>
      <c r="N92" s="473" t="s">
        <v>719</v>
      </c>
      <c r="O92" s="591" t="s">
        <v>849</v>
      </c>
      <c r="P92" s="592" t="s">
        <v>850</v>
      </c>
      <c r="Q92" s="457">
        <f t="shared" si="81"/>
        <v>24000</v>
      </c>
      <c r="R92" s="457">
        <f t="shared" si="82"/>
        <v>28800</v>
      </c>
      <c r="S92" s="362"/>
      <c r="T92" s="37"/>
      <c r="V92">
        <v>24000</v>
      </c>
      <c r="W92">
        <v>1.2</v>
      </c>
    </row>
    <row r="93" spans="1:23" ht="15" thickBot="1">
      <c r="A93" s="224"/>
      <c r="B93" s="583"/>
      <c r="C93" s="584" t="s">
        <v>742</v>
      </c>
      <c r="D93" s="363"/>
      <c r="E93" s="146"/>
      <c r="F93" s="146"/>
      <c r="G93" s="146"/>
      <c r="H93" s="585"/>
      <c r="I93" s="586" t="s">
        <v>853</v>
      </c>
      <c r="J93" s="519"/>
      <c r="K93" s="586"/>
      <c r="L93" s="586"/>
      <c r="M93" s="181"/>
      <c r="N93" s="146"/>
      <c r="O93" s="593"/>
      <c r="P93" s="594"/>
      <c r="Q93" s="587" t="e">
        <f>SUBTOTAL(9,Q5:Q86)</f>
        <v>#VALUE!</v>
      </c>
      <c r="R93" s="587" t="e">
        <f>SUBTOTAL(9,R5:R86)</f>
        <v>#VALUE!</v>
      </c>
      <c r="S93" s="182"/>
      <c r="V93">
        <f>SUBTOTAL(9,V5:V92)</f>
        <v>1175450</v>
      </c>
      <c r="W93">
        <v>1.2</v>
      </c>
    </row>
  </sheetData>
  <autoFilter ref="I1:I93" xr:uid="{00000000-0009-0000-0000-000002000000}">
    <filterColumn colId="0">
      <filters>
        <filter val="."/>
        <filter val="1"/>
        <filter val="10"/>
        <filter val="13"/>
        <filter val="2"/>
        <filter val="200"/>
        <filter val="3"/>
        <filter val="4"/>
        <filter val="5"/>
        <filter val="6"/>
        <filter val="8"/>
        <filter val="Canti-tatea seturi"/>
      </filters>
    </filterColumn>
  </autoFilter>
  <mergeCells count="2">
    <mergeCell ref="A4:S4"/>
    <mergeCell ref="B3:R3"/>
  </mergeCells>
  <phoneticPr fontId="13" type="noConversion"/>
  <hyperlinks>
    <hyperlink ref="C71" r:id="rId1" display="https://achizitii.md/ro/public/tender/21005878/lot/11085278" xr:uid="{00000000-0004-0000-0200-000000000000}"/>
  </hyperlinks>
  <pageMargins left="0.75" right="0.25" top="0.75" bottom="0.75" header="0.3" footer="0.3"/>
  <pageSetup paperSize="9" fitToWidth="0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18"/>
  <sheetViews>
    <sheetView topLeftCell="A10" workbookViewId="0">
      <selection activeCell="H12" sqref="H12:H17"/>
    </sheetView>
  </sheetViews>
  <sheetFormatPr defaultRowHeight="14.4"/>
  <cols>
    <col min="1" max="1" width="19" customWidth="1"/>
    <col min="2" max="2" width="7.44140625" customWidth="1"/>
    <col min="3" max="5" width="3.33203125" bestFit="1" customWidth="1"/>
    <col min="6" max="6" width="5.6640625" bestFit="1" customWidth="1"/>
    <col min="7" max="7" width="6.6640625" customWidth="1"/>
    <col min="8" max="8" width="22" customWidth="1"/>
    <col min="9" max="9" width="22.44140625" customWidth="1"/>
    <col min="10" max="10" width="6.5546875" style="32" customWidth="1"/>
    <col min="11" max="11" width="7" style="32" customWidth="1"/>
    <col min="12" max="12" width="11" style="32" customWidth="1"/>
    <col min="13" max="13" width="11.6640625" style="32" customWidth="1"/>
    <col min="14" max="14" width="10.44140625" customWidth="1"/>
    <col min="16" max="16" width="28.88671875" style="101" customWidth="1"/>
  </cols>
  <sheetData>
    <row r="1" spans="1:18" ht="77.25" customHeight="1" thickBot="1">
      <c r="A1" s="97" t="s">
        <v>222</v>
      </c>
      <c r="B1" s="97" t="s">
        <v>90</v>
      </c>
      <c r="C1" s="97" t="s">
        <v>350</v>
      </c>
      <c r="D1" s="97" t="s">
        <v>92</v>
      </c>
      <c r="E1" s="97" t="s">
        <v>93</v>
      </c>
      <c r="F1" s="97" t="s">
        <v>94</v>
      </c>
      <c r="G1" s="97" t="s">
        <v>95</v>
      </c>
      <c r="H1" s="97" t="s">
        <v>96</v>
      </c>
      <c r="I1" s="97" t="s">
        <v>97</v>
      </c>
      <c r="J1" s="106" t="s">
        <v>98</v>
      </c>
      <c r="K1" s="106" t="s">
        <v>99</v>
      </c>
      <c r="L1" s="102" t="s">
        <v>211</v>
      </c>
      <c r="M1" s="102" t="s">
        <v>212</v>
      </c>
      <c r="N1" s="97" t="s">
        <v>100</v>
      </c>
    </row>
    <row r="2" spans="1:18" ht="18" customHeight="1" thickBot="1">
      <c r="A2" s="545" t="s">
        <v>709</v>
      </c>
      <c r="B2" s="546"/>
      <c r="C2" s="546"/>
      <c r="D2" s="546"/>
      <c r="E2" s="546"/>
      <c r="F2" s="546"/>
      <c r="G2" s="546"/>
      <c r="H2" s="546"/>
      <c r="I2" s="546"/>
      <c r="J2" s="546"/>
      <c r="K2" s="546"/>
      <c r="L2" s="546"/>
      <c r="M2" s="546"/>
      <c r="N2" s="547"/>
    </row>
    <row r="3" spans="1:18" ht="15" thickBot="1">
      <c r="A3" s="109">
        <v>1</v>
      </c>
      <c r="B3" s="110">
        <v>2</v>
      </c>
      <c r="C3" s="110">
        <v>3</v>
      </c>
      <c r="D3" s="110">
        <v>4</v>
      </c>
      <c r="E3" s="110">
        <v>5</v>
      </c>
      <c r="F3" s="110">
        <v>6</v>
      </c>
      <c r="G3" s="110">
        <v>7</v>
      </c>
      <c r="H3" s="110">
        <v>8</v>
      </c>
      <c r="I3" s="110">
        <v>9</v>
      </c>
      <c r="J3" s="119">
        <v>10</v>
      </c>
      <c r="K3" s="119">
        <v>11</v>
      </c>
      <c r="L3" s="119">
        <v>12</v>
      </c>
      <c r="M3" s="119">
        <v>13</v>
      </c>
      <c r="N3" s="111">
        <v>14</v>
      </c>
    </row>
    <row r="4" spans="1:18" ht="36.6" thickBot="1">
      <c r="A4" s="112" t="s">
        <v>223</v>
      </c>
      <c r="B4" s="113" t="s">
        <v>224</v>
      </c>
      <c r="C4" s="114"/>
      <c r="D4" s="114"/>
      <c r="E4" s="114"/>
      <c r="F4" s="115" t="s">
        <v>225</v>
      </c>
      <c r="G4" s="116">
        <v>180000</v>
      </c>
      <c r="H4" s="117" t="s">
        <v>226</v>
      </c>
      <c r="I4" s="117" t="s">
        <v>226</v>
      </c>
      <c r="J4" s="86">
        <f>Q4*1.2*17/R4</f>
        <v>9.4961999999999991E-2</v>
      </c>
      <c r="K4" s="86">
        <f t="shared" ref="K4:K11" si="0">J4*1.2</f>
        <v>0.11395439999999998</v>
      </c>
      <c r="L4" s="86">
        <f t="shared" ref="L4:L11" si="1">J4*G4</f>
        <v>17093.16</v>
      </c>
      <c r="M4" s="86">
        <f t="shared" ref="M4:M11" si="2">K4*G4</f>
        <v>20511.791999999998</v>
      </c>
      <c r="N4" s="118"/>
      <c r="O4" s="98" t="s">
        <v>700</v>
      </c>
      <c r="P4" s="105" t="s">
        <v>701</v>
      </c>
      <c r="Q4" s="100">
        <v>46.55</v>
      </c>
      <c r="R4">
        <v>10000</v>
      </c>
    </row>
    <row r="5" spans="1:18" ht="48.6" thickBot="1">
      <c r="A5" s="52" t="s">
        <v>223</v>
      </c>
      <c r="B5" s="46" t="s">
        <v>224</v>
      </c>
      <c r="C5" s="49"/>
      <c r="D5" s="49"/>
      <c r="E5" s="49"/>
      <c r="F5" s="53" t="s">
        <v>225</v>
      </c>
      <c r="G5" s="46" t="s">
        <v>227</v>
      </c>
      <c r="H5" s="54" t="s">
        <v>228</v>
      </c>
      <c r="I5" s="54" t="s">
        <v>228</v>
      </c>
      <c r="J5" s="86">
        <f>Q5*1.32*17/R5</f>
        <v>0.84150000000000003</v>
      </c>
      <c r="K5" s="86">
        <f t="shared" si="0"/>
        <v>1.0098</v>
      </c>
      <c r="L5" s="86" t="e">
        <f t="shared" si="1"/>
        <v>#VALUE!</v>
      </c>
      <c r="M5" s="86" t="e">
        <f t="shared" si="2"/>
        <v>#VALUE!</v>
      </c>
      <c r="N5" s="51"/>
      <c r="O5" s="98" t="s">
        <v>689</v>
      </c>
      <c r="P5" s="99" t="s">
        <v>688</v>
      </c>
      <c r="Q5" s="100">
        <v>180</v>
      </c>
      <c r="R5">
        <f>5*10*96</f>
        <v>4800</v>
      </c>
    </row>
    <row r="6" spans="1:18" ht="48.6" thickBot="1">
      <c r="A6" s="52" t="s">
        <v>223</v>
      </c>
      <c r="B6" s="46" t="s">
        <v>224</v>
      </c>
      <c r="C6" s="49"/>
      <c r="D6" s="49"/>
      <c r="E6" s="49"/>
      <c r="F6" s="53" t="s">
        <v>225</v>
      </c>
      <c r="G6" s="46" t="s">
        <v>229</v>
      </c>
      <c r="H6" s="54" t="s">
        <v>230</v>
      </c>
      <c r="I6" s="54" t="s">
        <v>230</v>
      </c>
      <c r="J6" s="86">
        <f t="shared" ref="J6:J11" si="3">Q6*1.32*17/R6</f>
        <v>0.84150000000000003</v>
      </c>
      <c r="K6" s="86">
        <f t="shared" si="0"/>
        <v>1.0098</v>
      </c>
      <c r="L6" s="86" t="e">
        <f t="shared" si="1"/>
        <v>#VALUE!</v>
      </c>
      <c r="M6" s="86" t="e">
        <f t="shared" si="2"/>
        <v>#VALUE!</v>
      </c>
      <c r="N6" s="51"/>
      <c r="O6" s="98" t="s">
        <v>690</v>
      </c>
      <c r="P6" s="99" t="s">
        <v>691</v>
      </c>
      <c r="Q6" s="100">
        <v>180</v>
      </c>
      <c r="R6">
        <f>5*10*96</f>
        <v>4800</v>
      </c>
    </row>
    <row r="7" spans="1:18" ht="48.6" thickBot="1">
      <c r="A7" s="52" t="s">
        <v>223</v>
      </c>
      <c r="B7" s="46" t="s">
        <v>224</v>
      </c>
      <c r="C7" s="49"/>
      <c r="D7" s="49"/>
      <c r="E7" s="49"/>
      <c r="F7" s="53" t="s">
        <v>225</v>
      </c>
      <c r="G7" s="46" t="s">
        <v>227</v>
      </c>
      <c r="H7" s="54" t="s">
        <v>231</v>
      </c>
      <c r="I7" s="54" t="s">
        <v>231</v>
      </c>
      <c r="J7" s="86">
        <f t="shared" si="3"/>
        <v>0.84150000000000003</v>
      </c>
      <c r="K7" s="86">
        <f t="shared" si="0"/>
        <v>1.0098</v>
      </c>
      <c r="L7" s="86" t="e">
        <f t="shared" si="1"/>
        <v>#VALUE!</v>
      </c>
      <c r="M7" s="86" t="e">
        <f t="shared" si="2"/>
        <v>#VALUE!</v>
      </c>
      <c r="N7" s="51"/>
      <c r="O7" s="98" t="s">
        <v>692</v>
      </c>
      <c r="P7" s="99" t="s">
        <v>693</v>
      </c>
      <c r="Q7" s="100">
        <v>180</v>
      </c>
      <c r="R7">
        <f>5*10*96</f>
        <v>4800</v>
      </c>
    </row>
    <row r="8" spans="1:18" ht="48.6" thickBot="1">
      <c r="A8" s="52" t="s">
        <v>223</v>
      </c>
      <c r="B8" s="46" t="s">
        <v>224</v>
      </c>
      <c r="C8" s="49"/>
      <c r="D8" s="49"/>
      <c r="E8" s="49"/>
      <c r="F8" s="53" t="s">
        <v>225</v>
      </c>
      <c r="G8" s="46" t="s">
        <v>229</v>
      </c>
      <c r="H8" s="54" t="s">
        <v>232</v>
      </c>
      <c r="I8" s="54" t="s">
        <v>232</v>
      </c>
      <c r="J8" s="86">
        <f t="shared" si="3"/>
        <v>0.94960937499999998</v>
      </c>
      <c r="K8" s="86">
        <f t="shared" si="0"/>
        <v>1.1395312499999999</v>
      </c>
      <c r="L8" s="86" t="e">
        <f t="shared" si="1"/>
        <v>#VALUE!</v>
      </c>
      <c r="M8" s="86" t="e">
        <f t="shared" si="2"/>
        <v>#VALUE!</v>
      </c>
      <c r="N8" s="51"/>
      <c r="O8" s="98" t="s">
        <v>694</v>
      </c>
      <c r="P8" s="99" t="s">
        <v>695</v>
      </c>
      <c r="Q8" s="100">
        <v>130</v>
      </c>
      <c r="R8">
        <f>4*8*96</f>
        <v>3072</v>
      </c>
    </row>
    <row r="9" spans="1:18" ht="48.6" thickBot="1">
      <c r="A9" s="52" t="s">
        <v>223</v>
      </c>
      <c r="B9" s="46" t="s">
        <v>224</v>
      </c>
      <c r="C9" s="49"/>
      <c r="D9" s="49"/>
      <c r="E9" s="49"/>
      <c r="F9" s="53" t="s">
        <v>225</v>
      </c>
      <c r="G9" s="46">
        <v>10000</v>
      </c>
      <c r="H9" s="54" t="s">
        <v>233</v>
      </c>
      <c r="I9" s="54" t="s">
        <v>233</v>
      </c>
      <c r="J9" s="86">
        <f t="shared" si="3"/>
        <v>0.94960937499999998</v>
      </c>
      <c r="K9" s="86">
        <f t="shared" si="0"/>
        <v>1.1395312499999999</v>
      </c>
      <c r="L9" s="86">
        <f t="shared" si="1"/>
        <v>9496.09375</v>
      </c>
      <c r="M9" s="86">
        <f t="shared" si="2"/>
        <v>11395.312499999998</v>
      </c>
      <c r="N9" s="51"/>
      <c r="O9" s="98" t="s">
        <v>694</v>
      </c>
      <c r="P9" s="99" t="s">
        <v>695</v>
      </c>
      <c r="Q9" s="100">
        <v>130</v>
      </c>
      <c r="R9">
        <f>4*8*96</f>
        <v>3072</v>
      </c>
    </row>
    <row r="10" spans="1:18" ht="40.200000000000003" thickBot="1">
      <c r="A10" s="55" t="s">
        <v>234</v>
      </c>
      <c r="B10" s="46" t="s">
        <v>238</v>
      </c>
      <c r="C10" s="49"/>
      <c r="D10" s="49"/>
      <c r="E10" s="49"/>
      <c r="F10" s="53" t="s">
        <v>225</v>
      </c>
      <c r="G10" s="46" t="s">
        <v>236</v>
      </c>
      <c r="H10" s="54" t="s">
        <v>239</v>
      </c>
      <c r="I10" s="54" t="s">
        <v>239</v>
      </c>
      <c r="J10" s="86">
        <f t="shared" si="3"/>
        <v>0.22383900000000004</v>
      </c>
      <c r="K10" s="86">
        <f t="shared" si="0"/>
        <v>0.26860680000000003</v>
      </c>
      <c r="L10" s="86" t="e">
        <f t="shared" si="1"/>
        <v>#VALUE!</v>
      </c>
      <c r="M10" s="86" t="e">
        <f t="shared" si="2"/>
        <v>#VALUE!</v>
      </c>
      <c r="N10" s="51"/>
      <c r="O10" s="103" t="s">
        <v>698</v>
      </c>
      <c r="P10" s="103" t="s">
        <v>699</v>
      </c>
      <c r="Q10" s="104">
        <v>99.75</v>
      </c>
      <c r="R10">
        <v>10000</v>
      </c>
    </row>
    <row r="11" spans="1:18" ht="43.2" thickBot="1">
      <c r="A11" s="55" t="s">
        <v>234</v>
      </c>
      <c r="B11" s="46" t="s">
        <v>238</v>
      </c>
      <c r="C11" s="49"/>
      <c r="D11" s="49"/>
      <c r="E11" s="49"/>
      <c r="F11" s="53" t="s">
        <v>225</v>
      </c>
      <c r="G11" s="46" t="s">
        <v>229</v>
      </c>
      <c r="H11" s="53" t="s">
        <v>240</v>
      </c>
      <c r="I11" s="53" t="s">
        <v>240</v>
      </c>
      <c r="J11" s="86">
        <f t="shared" si="3"/>
        <v>0.63101280000000004</v>
      </c>
      <c r="K11" s="86">
        <f t="shared" si="0"/>
        <v>0.75721536</v>
      </c>
      <c r="L11" s="86" t="e">
        <f t="shared" si="1"/>
        <v>#VALUE!</v>
      </c>
      <c r="M11" s="86" t="e">
        <f t="shared" si="2"/>
        <v>#VALUE!</v>
      </c>
      <c r="N11" s="51"/>
      <c r="O11" s="103" t="s">
        <v>696</v>
      </c>
      <c r="P11" s="103" t="s">
        <v>697</v>
      </c>
      <c r="Q11" s="104">
        <v>562.4</v>
      </c>
      <c r="R11">
        <v>20000</v>
      </c>
    </row>
    <row r="12" spans="1:18" ht="31.2" thickBot="1">
      <c r="A12" s="55" t="s">
        <v>234</v>
      </c>
      <c r="B12" s="46" t="s">
        <v>235</v>
      </c>
      <c r="C12" s="49"/>
      <c r="D12" s="49"/>
      <c r="E12" s="49"/>
      <c r="F12" s="53" t="s">
        <v>225</v>
      </c>
      <c r="G12" s="46" t="s">
        <v>229</v>
      </c>
      <c r="H12" s="56" t="s">
        <v>241</v>
      </c>
      <c r="I12" s="56" t="s">
        <v>241</v>
      </c>
      <c r="J12" s="86">
        <v>1.1000000000000001</v>
      </c>
      <c r="K12" s="86">
        <f t="shared" ref="K12:K17" si="4">J12*1.2</f>
        <v>1.32</v>
      </c>
      <c r="L12" s="86" t="e">
        <f t="shared" ref="L12:L17" si="5">J12*G12</f>
        <v>#VALUE!</v>
      </c>
      <c r="M12" s="86" t="e">
        <f t="shared" ref="M12:M17" si="6">K12*G12</f>
        <v>#VALUE!</v>
      </c>
      <c r="N12" s="51"/>
    </row>
    <row r="13" spans="1:18" ht="31.2" thickBot="1">
      <c r="A13" s="55" t="s">
        <v>234</v>
      </c>
      <c r="B13" s="46" t="s">
        <v>242</v>
      </c>
      <c r="C13" s="49"/>
      <c r="D13" s="49"/>
      <c r="E13" s="49"/>
      <c r="F13" s="53" t="s">
        <v>225</v>
      </c>
      <c r="G13" s="46" t="s">
        <v>237</v>
      </c>
      <c r="H13" s="56" t="s">
        <v>243</v>
      </c>
      <c r="I13" s="56" t="s">
        <v>243</v>
      </c>
      <c r="J13" s="86">
        <v>2.31</v>
      </c>
      <c r="K13" s="86">
        <f t="shared" si="4"/>
        <v>2.7719999999999998</v>
      </c>
      <c r="L13" s="86" t="e">
        <f t="shared" si="5"/>
        <v>#VALUE!</v>
      </c>
      <c r="M13" s="86" t="e">
        <f t="shared" si="6"/>
        <v>#VALUE!</v>
      </c>
      <c r="N13" s="51"/>
    </row>
    <row r="14" spans="1:18" ht="31.2" thickBot="1">
      <c r="A14" s="55" t="s">
        <v>234</v>
      </c>
      <c r="B14" s="46" t="s">
        <v>242</v>
      </c>
      <c r="C14" s="49"/>
      <c r="D14" s="49"/>
      <c r="E14" s="49"/>
      <c r="F14" s="53" t="s">
        <v>225</v>
      </c>
      <c r="G14" s="46" t="s">
        <v>237</v>
      </c>
      <c r="H14" s="56" t="s">
        <v>244</v>
      </c>
      <c r="I14" s="56" t="s">
        <v>244</v>
      </c>
      <c r="J14" s="86">
        <v>1.59</v>
      </c>
      <c r="K14" s="86">
        <f t="shared" si="4"/>
        <v>1.9079999999999999</v>
      </c>
      <c r="L14" s="86" t="e">
        <f t="shared" si="5"/>
        <v>#VALUE!</v>
      </c>
      <c r="M14" s="86" t="e">
        <f t="shared" si="6"/>
        <v>#VALUE!</v>
      </c>
      <c r="N14" s="51"/>
    </row>
    <row r="15" spans="1:18" ht="31.2" thickBot="1">
      <c r="A15" s="55" t="s">
        <v>234</v>
      </c>
      <c r="B15" s="46" t="s">
        <v>242</v>
      </c>
      <c r="C15" s="49"/>
      <c r="D15" s="49"/>
      <c r="E15" s="49"/>
      <c r="F15" s="53" t="s">
        <v>225</v>
      </c>
      <c r="G15" s="46" t="s">
        <v>229</v>
      </c>
      <c r="H15" s="56" t="s">
        <v>245</v>
      </c>
      <c r="I15" s="56" t="s">
        <v>245</v>
      </c>
      <c r="J15" s="86">
        <v>1.45</v>
      </c>
      <c r="K15" s="86">
        <f t="shared" si="4"/>
        <v>1.74</v>
      </c>
      <c r="L15" s="86" t="e">
        <f t="shared" si="5"/>
        <v>#VALUE!</v>
      </c>
      <c r="M15" s="86" t="e">
        <f t="shared" si="6"/>
        <v>#VALUE!</v>
      </c>
      <c r="N15" s="51"/>
    </row>
    <row r="16" spans="1:18" ht="31.2" thickBot="1">
      <c r="A16" s="55" t="s">
        <v>234</v>
      </c>
      <c r="B16" s="46" t="s">
        <v>242</v>
      </c>
      <c r="C16" s="49"/>
      <c r="D16" s="49"/>
      <c r="E16" s="49"/>
      <c r="F16" s="53" t="s">
        <v>225</v>
      </c>
      <c r="G16" s="46" t="s">
        <v>237</v>
      </c>
      <c r="H16" s="56" t="s">
        <v>246</v>
      </c>
      <c r="I16" s="56" t="s">
        <v>246</v>
      </c>
      <c r="J16" s="86">
        <v>1.36</v>
      </c>
      <c r="K16" s="86">
        <f t="shared" si="4"/>
        <v>1.6320000000000001</v>
      </c>
      <c r="L16" s="86" t="e">
        <f t="shared" si="5"/>
        <v>#VALUE!</v>
      </c>
      <c r="M16" s="86" t="e">
        <f t="shared" si="6"/>
        <v>#VALUE!</v>
      </c>
      <c r="N16" s="51"/>
    </row>
    <row r="17" spans="1:14" ht="31.2" thickBot="1">
      <c r="A17" s="55" t="s">
        <v>234</v>
      </c>
      <c r="B17" s="46" t="s">
        <v>242</v>
      </c>
      <c r="C17" s="49"/>
      <c r="D17" s="49"/>
      <c r="E17" s="49"/>
      <c r="F17" s="53" t="s">
        <v>225</v>
      </c>
      <c r="G17" s="46" t="s">
        <v>229</v>
      </c>
      <c r="H17" s="56" t="s">
        <v>247</v>
      </c>
      <c r="I17" s="56" t="s">
        <v>247</v>
      </c>
      <c r="J17" s="86">
        <v>1.82</v>
      </c>
      <c r="K17" s="86">
        <f t="shared" si="4"/>
        <v>2.1840000000000002</v>
      </c>
      <c r="L17" s="86" t="e">
        <f t="shared" si="5"/>
        <v>#VALUE!</v>
      </c>
      <c r="M17" s="86" t="e">
        <f t="shared" si="6"/>
        <v>#VALUE!</v>
      </c>
      <c r="N17" s="51"/>
    </row>
    <row r="18" spans="1:14" ht="30.75" customHeight="1" thickBot="1">
      <c r="A18" s="50"/>
      <c r="B18" s="542" t="s">
        <v>248</v>
      </c>
      <c r="C18" s="543"/>
      <c r="D18" s="543"/>
      <c r="E18" s="543"/>
      <c r="F18" s="543"/>
      <c r="G18" s="544"/>
      <c r="H18" s="57"/>
      <c r="I18" s="49"/>
      <c r="J18" s="86"/>
      <c r="K18" s="86"/>
      <c r="L18" s="86" t="e">
        <f>SUM(L4:L17)</f>
        <v>#VALUE!</v>
      </c>
      <c r="M18" s="86" t="e">
        <f>SUM(M4:M17)</f>
        <v>#VALUE!</v>
      </c>
      <c r="N18" s="51"/>
    </row>
  </sheetData>
  <mergeCells count="2">
    <mergeCell ref="B18:G18"/>
    <mergeCell ref="A2:N2"/>
  </mergeCells>
  <phoneticPr fontId="13" type="noConversion"/>
  <pageMargins left="0.25" right="0.25" top="0.75" bottom="0.75" header="0.3" footer="0.3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313"/>
  <sheetViews>
    <sheetView topLeftCell="A22" workbookViewId="0">
      <selection activeCell="G39" sqref="G39"/>
    </sheetView>
  </sheetViews>
  <sheetFormatPr defaultRowHeight="14.4"/>
  <cols>
    <col min="2" max="2" width="22.88671875" customWidth="1"/>
    <col min="3" max="3" width="5.109375" customWidth="1"/>
    <col min="4" max="4" width="3.5546875" customWidth="1"/>
    <col min="5" max="5" width="6.6640625" customWidth="1"/>
    <col min="6" max="6" width="3.88671875" customWidth="1"/>
    <col min="7" max="7" width="4.5546875" customWidth="1"/>
    <col min="8" max="8" width="16.109375" customWidth="1"/>
    <col min="9" max="9" width="7.44140625" style="32" customWidth="1"/>
    <col min="10" max="10" width="10.88671875" style="32" customWidth="1"/>
    <col min="12" max="12" width="11.33203125" bestFit="1" customWidth="1"/>
    <col min="13" max="13" width="12" customWidth="1"/>
    <col min="14" max="14" width="6.33203125" customWidth="1"/>
    <col min="15" max="15" width="4" customWidth="1"/>
    <col min="16" max="16" width="7.109375" customWidth="1"/>
    <col min="17" max="17" width="43.88671875" customWidth="1"/>
    <col min="18" max="18" width="17" customWidth="1"/>
    <col min="19" max="19" width="12.109375" customWidth="1"/>
  </cols>
  <sheetData>
    <row r="1" spans="1:19" ht="77.25" customHeight="1" thickBot="1">
      <c r="A1" s="48" t="s">
        <v>222</v>
      </c>
      <c r="B1" s="48" t="s">
        <v>90</v>
      </c>
      <c r="C1" s="48" t="s">
        <v>350</v>
      </c>
      <c r="D1" s="48" t="s">
        <v>92</v>
      </c>
      <c r="E1" s="48" t="s">
        <v>93</v>
      </c>
      <c r="F1" s="48" t="s">
        <v>94</v>
      </c>
      <c r="G1" s="48" t="s">
        <v>95</v>
      </c>
      <c r="H1" s="48" t="s">
        <v>96</v>
      </c>
      <c r="I1" s="87" t="s">
        <v>97</v>
      </c>
      <c r="J1" s="87" t="s">
        <v>98</v>
      </c>
      <c r="K1" s="48" t="s">
        <v>99</v>
      </c>
      <c r="L1" s="47" t="s">
        <v>211</v>
      </c>
      <c r="M1" s="47" t="s">
        <v>212</v>
      </c>
      <c r="N1" s="48" t="s">
        <v>100</v>
      </c>
      <c r="P1" s="62" t="s">
        <v>351</v>
      </c>
      <c r="Q1" s="61" t="s">
        <v>352</v>
      </c>
      <c r="R1" s="65" t="s">
        <v>353</v>
      </c>
      <c r="S1" s="65" t="s">
        <v>354</v>
      </c>
    </row>
    <row r="2" spans="1:19" ht="15" thickBot="1">
      <c r="A2" s="109">
        <v>1</v>
      </c>
      <c r="B2" s="110">
        <v>2</v>
      </c>
      <c r="C2" s="110">
        <v>3</v>
      </c>
      <c r="D2" s="110">
        <v>4</v>
      </c>
      <c r="E2" s="110">
        <v>5</v>
      </c>
      <c r="F2" s="110">
        <v>6</v>
      </c>
      <c r="G2" s="110">
        <v>7</v>
      </c>
      <c r="H2" s="110">
        <v>8</v>
      </c>
      <c r="I2" s="110">
        <v>9</v>
      </c>
      <c r="J2" s="110">
        <v>10</v>
      </c>
      <c r="K2" s="110">
        <v>11</v>
      </c>
      <c r="L2" s="110">
        <v>12</v>
      </c>
      <c r="M2" s="110">
        <v>13</v>
      </c>
      <c r="N2" s="111">
        <v>14</v>
      </c>
      <c r="P2" s="76" t="s">
        <v>355</v>
      </c>
      <c r="Q2" s="77" t="s">
        <v>356</v>
      </c>
      <c r="R2" s="80">
        <v>30</v>
      </c>
      <c r="S2" s="81">
        <v>30</v>
      </c>
    </row>
    <row r="3" spans="1:19" ht="21" customHeight="1" thickBot="1">
      <c r="A3" s="548" t="s">
        <v>325</v>
      </c>
      <c r="B3" s="549"/>
      <c r="C3" s="549"/>
      <c r="D3" s="549"/>
      <c r="E3" s="549"/>
      <c r="F3" s="549"/>
      <c r="G3" s="549"/>
      <c r="H3" s="549"/>
      <c r="I3" s="549"/>
      <c r="J3" s="549"/>
      <c r="K3" s="549"/>
      <c r="L3" s="549"/>
      <c r="M3" s="549"/>
      <c r="N3" s="550"/>
      <c r="P3" s="78" t="s">
        <v>357</v>
      </c>
      <c r="Q3" s="79" t="s">
        <v>358</v>
      </c>
      <c r="R3" s="80">
        <v>38</v>
      </c>
      <c r="S3" s="81">
        <v>38</v>
      </c>
    </row>
    <row r="4" spans="1:19" ht="15" thickBot="1">
      <c r="A4" s="50">
        <v>33696500</v>
      </c>
      <c r="B4" s="59" t="s">
        <v>326</v>
      </c>
      <c r="C4" s="49"/>
      <c r="D4" s="49"/>
      <c r="E4" s="49"/>
      <c r="F4" s="58" t="s">
        <v>225</v>
      </c>
      <c r="G4" s="59">
        <v>2</v>
      </c>
      <c r="H4" s="57"/>
      <c r="I4" s="86"/>
      <c r="J4" s="86">
        <f>O4*1.5*17</f>
        <v>943.5</v>
      </c>
      <c r="K4" s="49">
        <f t="shared" ref="K4:K28" si="0">J4*1.08</f>
        <v>1018.98</v>
      </c>
      <c r="L4" s="86">
        <f>J4*G4</f>
        <v>1887</v>
      </c>
      <c r="M4" s="49">
        <f>K4*G4</f>
        <v>2037.96</v>
      </c>
      <c r="N4" s="51"/>
      <c r="O4">
        <v>37</v>
      </c>
      <c r="P4" s="67" t="s">
        <v>359</v>
      </c>
      <c r="Q4" s="68" t="s">
        <v>360</v>
      </c>
      <c r="R4" s="80">
        <v>38</v>
      </c>
      <c r="S4" s="81">
        <v>38</v>
      </c>
    </row>
    <row r="5" spans="1:19" ht="15" thickBot="1">
      <c r="A5" s="50">
        <v>33696500</v>
      </c>
      <c r="B5" s="59" t="s">
        <v>327</v>
      </c>
      <c r="C5" s="49"/>
      <c r="D5" s="49"/>
      <c r="E5" s="49"/>
      <c r="F5" s="53" t="s">
        <v>44</v>
      </c>
      <c r="G5" s="59">
        <v>4</v>
      </c>
      <c r="H5" s="57"/>
      <c r="I5" s="86"/>
      <c r="J5" s="86">
        <f t="shared" ref="J5:J28" si="1">O5*1.5*17</f>
        <v>5227.5</v>
      </c>
      <c r="K5" s="49">
        <f t="shared" si="0"/>
        <v>5645.7000000000007</v>
      </c>
      <c r="L5" s="86">
        <f t="shared" ref="L5:L28" si="2">J5*G5</f>
        <v>20910</v>
      </c>
      <c r="M5" s="49">
        <f t="shared" ref="M5:M28" si="3">K5*G5</f>
        <v>22582.800000000003</v>
      </c>
      <c r="N5" s="51"/>
      <c r="O5">
        <v>205</v>
      </c>
      <c r="P5" s="78" t="s">
        <v>361</v>
      </c>
      <c r="Q5" s="79" t="s">
        <v>362</v>
      </c>
      <c r="R5" s="80">
        <v>30</v>
      </c>
      <c r="S5" s="81">
        <v>30</v>
      </c>
    </row>
    <row r="6" spans="1:19" ht="15" thickBot="1">
      <c r="A6" s="50">
        <v>33696500</v>
      </c>
      <c r="B6" s="59" t="s">
        <v>328</v>
      </c>
      <c r="C6" s="49"/>
      <c r="D6" s="49"/>
      <c r="E6" s="49"/>
      <c r="F6" s="53" t="s">
        <v>44</v>
      </c>
      <c r="G6" s="59">
        <v>3</v>
      </c>
      <c r="H6" s="57"/>
      <c r="I6" s="86"/>
      <c r="J6" s="86">
        <f t="shared" si="1"/>
        <v>6247.5</v>
      </c>
      <c r="K6" s="49">
        <f t="shared" si="0"/>
        <v>6747.3</v>
      </c>
      <c r="L6" s="86">
        <f t="shared" si="2"/>
        <v>18742.5</v>
      </c>
      <c r="M6" s="49">
        <f t="shared" si="3"/>
        <v>20241.900000000001</v>
      </c>
      <c r="N6" s="51"/>
      <c r="O6">
        <v>245</v>
      </c>
      <c r="P6" s="67" t="s">
        <v>363</v>
      </c>
      <c r="Q6" s="68" t="s">
        <v>364</v>
      </c>
      <c r="R6" s="80">
        <v>30</v>
      </c>
      <c r="S6" s="81">
        <v>30</v>
      </c>
    </row>
    <row r="7" spans="1:19" ht="15" thickBot="1">
      <c r="A7" s="50">
        <v>33696500</v>
      </c>
      <c r="B7" s="59" t="s">
        <v>329</v>
      </c>
      <c r="C7" s="49"/>
      <c r="D7" s="49"/>
      <c r="E7" s="49"/>
      <c r="F7" s="53" t="s">
        <v>44</v>
      </c>
      <c r="G7" s="59">
        <v>4</v>
      </c>
      <c r="H7" s="57"/>
      <c r="I7" s="86"/>
      <c r="J7" s="86">
        <f t="shared" si="1"/>
        <v>8338.5</v>
      </c>
      <c r="K7" s="49">
        <f t="shared" si="0"/>
        <v>9005.58</v>
      </c>
      <c r="L7" s="86">
        <f t="shared" si="2"/>
        <v>33354</v>
      </c>
      <c r="M7" s="49">
        <f t="shared" si="3"/>
        <v>36022.32</v>
      </c>
      <c r="N7" s="51"/>
      <c r="O7">
        <v>327</v>
      </c>
      <c r="P7" s="63">
        <v>1015</v>
      </c>
      <c r="Q7" s="69" t="s">
        <v>365</v>
      </c>
      <c r="R7" s="80">
        <v>11730</v>
      </c>
      <c r="S7" s="81">
        <v>9384</v>
      </c>
    </row>
    <row r="8" spans="1:19" ht="15" thickBot="1">
      <c r="A8" s="50">
        <v>33696500</v>
      </c>
      <c r="B8" s="59" t="s">
        <v>330</v>
      </c>
      <c r="C8" s="49"/>
      <c r="D8" s="49"/>
      <c r="E8" s="49"/>
      <c r="F8" s="53" t="s">
        <v>44</v>
      </c>
      <c r="G8" s="59">
        <v>2</v>
      </c>
      <c r="H8" s="57"/>
      <c r="I8" s="86"/>
      <c r="J8" s="86">
        <f t="shared" si="1"/>
        <v>4768.5</v>
      </c>
      <c r="K8" s="49">
        <f t="shared" si="0"/>
        <v>5149.9800000000005</v>
      </c>
      <c r="L8" s="86">
        <f t="shared" si="2"/>
        <v>9537</v>
      </c>
      <c r="M8" s="49">
        <f t="shared" si="3"/>
        <v>10299.960000000001</v>
      </c>
      <c r="N8" s="51"/>
      <c r="O8">
        <v>187</v>
      </c>
      <c r="P8" s="63">
        <v>1111</v>
      </c>
      <c r="Q8" s="69" t="s">
        <v>366</v>
      </c>
      <c r="R8" s="80">
        <v>322</v>
      </c>
      <c r="S8" s="81">
        <v>152.4</v>
      </c>
    </row>
    <row r="9" spans="1:19" ht="15" thickBot="1">
      <c r="A9" s="50">
        <v>33696500</v>
      </c>
      <c r="B9" s="59" t="s">
        <v>331</v>
      </c>
      <c r="C9" s="49"/>
      <c r="D9" s="49"/>
      <c r="E9" s="49"/>
      <c r="F9" s="53" t="s">
        <v>44</v>
      </c>
      <c r="G9" s="59">
        <v>2</v>
      </c>
      <c r="H9" s="57"/>
      <c r="I9" s="86"/>
      <c r="J9" s="86">
        <f t="shared" si="1"/>
        <v>688.5</v>
      </c>
      <c r="K9" s="49">
        <f t="shared" si="0"/>
        <v>743.58</v>
      </c>
      <c r="L9" s="86">
        <f t="shared" si="2"/>
        <v>1377</v>
      </c>
      <c r="M9" s="49">
        <f t="shared" si="3"/>
        <v>1487.16</v>
      </c>
      <c r="N9" s="51"/>
      <c r="O9">
        <v>27</v>
      </c>
      <c r="P9" s="63">
        <v>1115</v>
      </c>
      <c r="Q9" s="69" t="s">
        <v>367</v>
      </c>
      <c r="R9" s="80">
        <v>1664</v>
      </c>
      <c r="S9" s="81">
        <v>1331.2</v>
      </c>
    </row>
    <row r="10" spans="1:19" ht="15" thickBot="1">
      <c r="A10" s="50">
        <v>33696500</v>
      </c>
      <c r="B10" s="59" t="s">
        <v>332</v>
      </c>
      <c r="C10" s="49"/>
      <c r="D10" s="49"/>
      <c r="E10" s="49"/>
      <c r="F10" s="53" t="s">
        <v>44</v>
      </c>
      <c r="G10" s="59">
        <v>2</v>
      </c>
      <c r="H10" s="57"/>
      <c r="I10" s="86"/>
      <c r="J10" s="86">
        <f>O10*1.5*17</f>
        <v>4768.5</v>
      </c>
      <c r="K10" s="49">
        <f>J10*1.08</f>
        <v>5149.9800000000005</v>
      </c>
      <c r="L10" s="86">
        <f t="shared" si="2"/>
        <v>9537</v>
      </c>
      <c r="M10" s="49">
        <f t="shared" si="3"/>
        <v>10299.960000000001</v>
      </c>
      <c r="N10" s="51"/>
      <c r="O10">
        <v>187</v>
      </c>
      <c r="P10" s="63">
        <v>1200</v>
      </c>
      <c r="Q10" s="69" t="s">
        <v>368</v>
      </c>
      <c r="R10" s="80">
        <v>17130</v>
      </c>
      <c r="S10" s="81">
        <v>13704</v>
      </c>
    </row>
    <row r="11" spans="1:19" ht="15" thickBot="1">
      <c r="A11" s="50">
        <v>33696500</v>
      </c>
      <c r="B11" s="59" t="s">
        <v>333</v>
      </c>
      <c r="C11" s="49"/>
      <c r="D11" s="49"/>
      <c r="E11" s="49"/>
      <c r="F11" s="53" t="s">
        <v>44</v>
      </c>
      <c r="G11" s="59">
        <v>1</v>
      </c>
      <c r="H11" s="57"/>
      <c r="I11" s="86"/>
      <c r="J11" s="86">
        <f t="shared" si="1"/>
        <v>1810.5</v>
      </c>
      <c r="K11" s="49">
        <f t="shared" si="0"/>
        <v>1955.3400000000001</v>
      </c>
      <c r="L11" s="86">
        <f t="shared" si="2"/>
        <v>1810.5</v>
      </c>
      <c r="M11" s="49">
        <f t="shared" si="3"/>
        <v>1955.3400000000001</v>
      </c>
      <c r="N11" s="51"/>
      <c r="O11">
        <v>71</v>
      </c>
      <c r="P11" s="63">
        <v>1201</v>
      </c>
      <c r="Q11" s="69" t="s">
        <v>369</v>
      </c>
      <c r="R11" s="80">
        <v>14700</v>
      </c>
      <c r="S11" s="81">
        <v>11760</v>
      </c>
    </row>
    <row r="12" spans="1:19" ht="15" thickBot="1">
      <c r="A12" s="50">
        <v>33696500</v>
      </c>
      <c r="B12" s="59" t="s">
        <v>334</v>
      </c>
      <c r="C12" s="49"/>
      <c r="D12" s="49"/>
      <c r="E12" s="49"/>
      <c r="F12" s="53" t="s">
        <v>44</v>
      </c>
      <c r="G12" s="59">
        <v>1</v>
      </c>
      <c r="H12" s="57"/>
      <c r="I12" s="86"/>
      <c r="J12" s="86">
        <f t="shared" si="1"/>
        <v>1938</v>
      </c>
      <c r="K12" s="49">
        <f t="shared" si="0"/>
        <v>2093.04</v>
      </c>
      <c r="L12" s="86">
        <f t="shared" si="2"/>
        <v>1938</v>
      </c>
      <c r="M12" s="49">
        <f t="shared" si="3"/>
        <v>2093.04</v>
      </c>
      <c r="N12" s="51"/>
      <c r="O12">
        <v>76</v>
      </c>
      <c r="P12" s="63">
        <v>1202</v>
      </c>
      <c r="Q12" s="69" t="s">
        <v>370</v>
      </c>
      <c r="R12" s="80">
        <v>18800</v>
      </c>
      <c r="S12" s="81">
        <v>15040</v>
      </c>
    </row>
    <row r="13" spans="1:19" ht="15" thickBot="1">
      <c r="A13" s="50">
        <v>33696500</v>
      </c>
      <c r="B13" s="59" t="s">
        <v>335</v>
      </c>
      <c r="C13" s="49"/>
      <c r="D13" s="49"/>
      <c r="E13" s="49"/>
      <c r="F13" s="53" t="s">
        <v>44</v>
      </c>
      <c r="G13" s="59">
        <v>2</v>
      </c>
      <c r="H13" s="57"/>
      <c r="I13" s="86"/>
      <c r="J13" s="86">
        <f t="shared" si="1"/>
        <v>5533.5</v>
      </c>
      <c r="K13" s="49">
        <f t="shared" si="0"/>
        <v>5976.18</v>
      </c>
      <c r="L13" s="86">
        <f t="shared" si="2"/>
        <v>11067</v>
      </c>
      <c r="M13" s="49">
        <f t="shared" si="3"/>
        <v>11952.36</v>
      </c>
      <c r="N13" s="51"/>
      <c r="O13">
        <v>217</v>
      </c>
      <c r="P13" s="63">
        <v>1203</v>
      </c>
      <c r="Q13" s="69" t="s">
        <v>371</v>
      </c>
      <c r="R13" s="80">
        <v>16320</v>
      </c>
      <c r="S13" s="81">
        <v>13056</v>
      </c>
    </row>
    <row r="14" spans="1:19" ht="22.2" thickBot="1">
      <c r="A14" s="50">
        <v>33696500</v>
      </c>
      <c r="B14" s="59" t="s">
        <v>336</v>
      </c>
      <c r="C14" s="49"/>
      <c r="D14" s="49"/>
      <c r="E14" s="49"/>
      <c r="F14" s="53" t="s">
        <v>44</v>
      </c>
      <c r="G14" s="59">
        <v>2</v>
      </c>
      <c r="H14" s="57"/>
      <c r="I14" s="86"/>
      <c r="J14" s="86">
        <f t="shared" si="1"/>
        <v>2805</v>
      </c>
      <c r="K14" s="49">
        <f t="shared" si="0"/>
        <v>3029.4</v>
      </c>
      <c r="L14" s="86">
        <f t="shared" si="2"/>
        <v>5610</v>
      </c>
      <c r="M14" s="49">
        <f t="shared" si="3"/>
        <v>6058.8</v>
      </c>
      <c r="N14" s="51"/>
      <c r="O14">
        <v>110</v>
      </c>
      <c r="P14" s="63">
        <v>1206</v>
      </c>
      <c r="Q14" s="69" t="s">
        <v>372</v>
      </c>
      <c r="R14" s="80">
        <v>4600</v>
      </c>
      <c r="S14" s="81">
        <v>3680</v>
      </c>
    </row>
    <row r="15" spans="1:19" ht="15" thickBot="1">
      <c r="A15" s="50">
        <v>33696500</v>
      </c>
      <c r="B15" s="59" t="s">
        <v>337</v>
      </c>
      <c r="C15" s="49"/>
      <c r="D15" s="49"/>
      <c r="E15" s="49"/>
      <c r="F15" s="53" t="s">
        <v>44</v>
      </c>
      <c r="G15" s="59">
        <v>3</v>
      </c>
      <c r="H15" s="57"/>
      <c r="I15" s="86"/>
      <c r="J15" s="86">
        <f t="shared" si="1"/>
        <v>5533.5</v>
      </c>
      <c r="K15" s="49">
        <f t="shared" si="0"/>
        <v>5976.18</v>
      </c>
      <c r="L15" s="86">
        <f t="shared" si="2"/>
        <v>16600.5</v>
      </c>
      <c r="M15" s="49">
        <f t="shared" si="3"/>
        <v>17928.54</v>
      </c>
      <c r="N15" s="51"/>
      <c r="O15">
        <v>217</v>
      </c>
      <c r="P15" s="63">
        <v>1207</v>
      </c>
      <c r="Q15" s="69" t="s">
        <v>373</v>
      </c>
      <c r="R15" s="80">
        <v>1670</v>
      </c>
      <c r="S15" s="81">
        <v>1336</v>
      </c>
    </row>
    <row r="16" spans="1:19" ht="15" thickBot="1">
      <c r="A16" s="50">
        <v>33696500</v>
      </c>
      <c r="B16" s="59" t="s">
        <v>681</v>
      </c>
      <c r="C16" s="49"/>
      <c r="D16" s="49"/>
      <c r="E16" s="49"/>
      <c r="F16" s="53" t="s">
        <v>44</v>
      </c>
      <c r="G16" s="59">
        <v>7</v>
      </c>
      <c r="H16" s="57"/>
      <c r="I16" s="86"/>
      <c r="J16" s="86">
        <f t="shared" si="1"/>
        <v>6196.5</v>
      </c>
      <c r="K16" s="49">
        <f t="shared" si="0"/>
        <v>6692.22</v>
      </c>
      <c r="L16" s="86">
        <f t="shared" si="2"/>
        <v>43375.5</v>
      </c>
      <c r="M16" s="49">
        <f t="shared" si="3"/>
        <v>46845.54</v>
      </c>
      <c r="N16" s="51"/>
      <c r="O16">
        <v>243</v>
      </c>
      <c r="P16" s="63">
        <v>1208</v>
      </c>
      <c r="Q16" s="69" t="s">
        <v>374</v>
      </c>
      <c r="R16" s="80">
        <v>3640</v>
      </c>
      <c r="S16" s="81">
        <v>2912</v>
      </c>
    </row>
    <row r="17" spans="1:19" ht="22.2" thickBot="1">
      <c r="A17" s="50">
        <v>33696500</v>
      </c>
      <c r="B17" s="59" t="s">
        <v>338</v>
      </c>
      <c r="C17" s="49"/>
      <c r="D17" s="49"/>
      <c r="E17" s="49"/>
      <c r="F17" s="53" t="s">
        <v>44</v>
      </c>
      <c r="G17" s="59">
        <v>12</v>
      </c>
      <c r="H17" s="49"/>
      <c r="I17" s="49"/>
      <c r="J17" s="86">
        <f t="shared" si="1"/>
        <v>2805</v>
      </c>
      <c r="K17" s="49">
        <f t="shared" si="0"/>
        <v>3029.4</v>
      </c>
      <c r="L17" s="86">
        <f t="shared" si="2"/>
        <v>33660</v>
      </c>
      <c r="M17" s="49">
        <f t="shared" si="3"/>
        <v>36352.800000000003</v>
      </c>
      <c r="N17" s="51"/>
      <c r="O17">
        <v>110</v>
      </c>
      <c r="P17" s="63">
        <v>1218</v>
      </c>
      <c r="Q17" s="69" t="s">
        <v>375</v>
      </c>
      <c r="R17" s="80">
        <v>8415</v>
      </c>
      <c r="S17" s="81">
        <v>6732</v>
      </c>
    </row>
    <row r="18" spans="1:19" ht="15" thickBot="1">
      <c r="A18" s="50">
        <v>33696500</v>
      </c>
      <c r="B18" s="59" t="s">
        <v>339</v>
      </c>
      <c r="C18" s="49"/>
      <c r="D18" s="49"/>
      <c r="E18" s="49"/>
      <c r="F18" s="53" t="s">
        <v>44</v>
      </c>
      <c r="G18" s="59">
        <v>12</v>
      </c>
      <c r="H18" s="49"/>
      <c r="I18" s="49"/>
      <c r="J18" s="86">
        <f t="shared" si="1"/>
        <v>5355</v>
      </c>
      <c r="K18" s="49">
        <f t="shared" si="0"/>
        <v>5783.4000000000005</v>
      </c>
      <c r="L18" s="86">
        <f t="shared" si="2"/>
        <v>64260</v>
      </c>
      <c r="M18" s="49">
        <f t="shared" si="3"/>
        <v>69400.800000000003</v>
      </c>
      <c r="N18" s="51"/>
      <c r="O18" s="49">
        <v>210</v>
      </c>
      <c r="P18" s="63">
        <v>1222</v>
      </c>
      <c r="Q18" s="69" t="s">
        <v>376</v>
      </c>
      <c r="R18" s="80">
        <v>42600</v>
      </c>
      <c r="S18" s="81">
        <v>34080</v>
      </c>
    </row>
    <row r="19" spans="1:19" ht="22.2" thickBot="1">
      <c r="A19" s="50">
        <v>33696500</v>
      </c>
      <c r="B19" s="59" t="s">
        <v>340</v>
      </c>
      <c r="C19" s="49"/>
      <c r="D19" s="49"/>
      <c r="E19" s="49"/>
      <c r="F19" s="53" t="s">
        <v>44</v>
      </c>
      <c r="G19" s="59">
        <v>12</v>
      </c>
      <c r="H19" s="49"/>
      <c r="I19" s="49"/>
      <c r="J19" s="86">
        <f t="shared" si="1"/>
        <v>5074.5</v>
      </c>
      <c r="K19" s="49">
        <f t="shared" si="0"/>
        <v>5480.46</v>
      </c>
      <c r="L19" s="86">
        <f t="shared" si="2"/>
        <v>60894</v>
      </c>
      <c r="M19" s="49">
        <f t="shared" si="3"/>
        <v>65765.52</v>
      </c>
      <c r="N19" s="51"/>
      <c r="O19" s="49">
        <v>199</v>
      </c>
      <c r="P19" s="63">
        <v>1224</v>
      </c>
      <c r="Q19" s="69" t="s">
        <v>377</v>
      </c>
      <c r="R19" s="80">
        <v>56100</v>
      </c>
      <c r="S19" s="81">
        <v>44880</v>
      </c>
    </row>
    <row r="20" spans="1:19" ht="15" thickBot="1">
      <c r="A20" s="50">
        <v>33696500</v>
      </c>
      <c r="B20" s="59" t="s">
        <v>341</v>
      </c>
      <c r="C20" s="49"/>
      <c r="D20" s="49"/>
      <c r="E20" s="49"/>
      <c r="F20" s="53" t="s">
        <v>44</v>
      </c>
      <c r="G20" s="59">
        <v>5</v>
      </c>
      <c r="H20" s="57"/>
      <c r="I20" s="86"/>
      <c r="J20" s="86">
        <f t="shared" si="1"/>
        <v>6043.5</v>
      </c>
      <c r="K20" s="49">
        <f t="shared" si="0"/>
        <v>6526.9800000000005</v>
      </c>
      <c r="L20" s="86">
        <f t="shared" si="2"/>
        <v>30217.5</v>
      </c>
      <c r="M20" s="49">
        <f t="shared" si="3"/>
        <v>32634.9</v>
      </c>
      <c r="N20" s="51"/>
      <c r="O20">
        <v>237</v>
      </c>
      <c r="P20" s="63">
        <v>1227</v>
      </c>
      <c r="Q20" s="69" t="s">
        <v>378</v>
      </c>
      <c r="R20" s="80">
        <v>49900</v>
      </c>
      <c r="S20" s="81">
        <v>39920</v>
      </c>
    </row>
    <row r="21" spans="1:19" ht="15" thickBot="1">
      <c r="A21" s="50">
        <v>33696500</v>
      </c>
      <c r="B21" s="59" t="s">
        <v>342</v>
      </c>
      <c r="C21" s="49"/>
      <c r="D21" s="49"/>
      <c r="E21" s="49"/>
      <c r="F21" s="53" t="s">
        <v>44</v>
      </c>
      <c r="G21" s="59">
        <v>3</v>
      </c>
      <c r="H21" s="57"/>
      <c r="I21" s="86"/>
      <c r="J21" s="86">
        <f t="shared" si="1"/>
        <v>6043.5</v>
      </c>
      <c r="K21" s="49">
        <f t="shared" si="0"/>
        <v>6526.9800000000005</v>
      </c>
      <c r="L21" s="86">
        <f t="shared" si="2"/>
        <v>18130.5</v>
      </c>
      <c r="M21" s="49">
        <f t="shared" si="3"/>
        <v>19580.940000000002</v>
      </c>
      <c r="N21" s="51"/>
      <c r="O21">
        <v>237</v>
      </c>
      <c r="P21" s="63">
        <v>1230</v>
      </c>
      <c r="Q21" s="69" t="s">
        <v>379</v>
      </c>
      <c r="R21" s="80">
        <v>21800</v>
      </c>
      <c r="S21" s="81">
        <v>17440</v>
      </c>
    </row>
    <row r="22" spans="1:19" ht="15" thickBot="1">
      <c r="A22" s="50">
        <v>33696500</v>
      </c>
      <c r="B22" s="59" t="s">
        <v>343</v>
      </c>
      <c r="C22" s="49"/>
      <c r="D22" s="49"/>
      <c r="E22" s="49"/>
      <c r="F22" s="53" t="s">
        <v>44</v>
      </c>
      <c r="G22" s="59">
        <v>3</v>
      </c>
      <c r="H22" s="57"/>
      <c r="I22" s="86"/>
      <c r="J22" s="86">
        <f t="shared" si="1"/>
        <v>7446</v>
      </c>
      <c r="K22" s="49">
        <f t="shared" si="0"/>
        <v>8041.68</v>
      </c>
      <c r="L22" s="86">
        <f t="shared" si="2"/>
        <v>22338</v>
      </c>
      <c r="M22" s="49">
        <f t="shared" si="3"/>
        <v>24125.040000000001</v>
      </c>
      <c r="N22" s="51"/>
      <c r="O22">
        <v>292</v>
      </c>
      <c r="P22" s="63">
        <v>1232</v>
      </c>
      <c r="Q22" s="69" t="s">
        <v>380</v>
      </c>
      <c r="R22" s="80">
        <v>26160</v>
      </c>
      <c r="S22" s="81">
        <v>20928</v>
      </c>
    </row>
    <row r="23" spans="1:19" ht="15" thickBot="1">
      <c r="A23" s="50">
        <v>33696500</v>
      </c>
      <c r="B23" s="59" t="s">
        <v>344</v>
      </c>
      <c r="C23" s="49"/>
      <c r="D23" s="49"/>
      <c r="E23" s="49"/>
      <c r="F23" s="53" t="s">
        <v>44</v>
      </c>
      <c r="G23" s="59">
        <v>1</v>
      </c>
      <c r="H23" s="57"/>
      <c r="I23" s="86"/>
      <c r="J23" s="86">
        <f t="shared" si="1"/>
        <v>7471.5</v>
      </c>
      <c r="K23" s="49">
        <f t="shared" si="0"/>
        <v>8069.22</v>
      </c>
      <c r="L23" s="86">
        <f t="shared" si="2"/>
        <v>7471.5</v>
      </c>
      <c r="M23" s="49">
        <f t="shared" si="3"/>
        <v>8069.22</v>
      </c>
      <c r="N23" s="51"/>
      <c r="O23">
        <v>293</v>
      </c>
      <c r="P23" s="63">
        <v>1233</v>
      </c>
      <c r="Q23" s="69" t="s">
        <v>381</v>
      </c>
      <c r="R23" s="80">
        <v>214</v>
      </c>
      <c r="S23" s="81">
        <v>171.20000000000002</v>
      </c>
    </row>
    <row r="24" spans="1:19" ht="15" thickBot="1">
      <c r="A24" s="50">
        <v>33696500</v>
      </c>
      <c r="B24" s="59" t="s">
        <v>345</v>
      </c>
      <c r="C24" s="49"/>
      <c r="D24" s="49"/>
      <c r="E24" s="49"/>
      <c r="F24" s="53" t="s">
        <v>44</v>
      </c>
      <c r="G24" s="59">
        <v>2</v>
      </c>
      <c r="H24" s="57"/>
      <c r="I24" s="86"/>
      <c r="J24" s="86">
        <f t="shared" si="1"/>
        <v>7471.5</v>
      </c>
      <c r="K24" s="49">
        <f t="shared" si="0"/>
        <v>8069.22</v>
      </c>
      <c r="L24" s="86">
        <f t="shared" si="2"/>
        <v>14943</v>
      </c>
      <c r="M24" s="49">
        <f t="shared" si="3"/>
        <v>16138.44</v>
      </c>
      <c r="N24" s="51"/>
      <c r="O24">
        <v>293</v>
      </c>
      <c r="P24" s="63">
        <v>1234</v>
      </c>
      <c r="Q24" s="69" t="s">
        <v>382</v>
      </c>
      <c r="R24" s="80">
        <v>35000</v>
      </c>
      <c r="S24" s="81">
        <v>28000</v>
      </c>
    </row>
    <row r="25" spans="1:19" ht="15" thickBot="1">
      <c r="A25" s="50">
        <v>33696500</v>
      </c>
      <c r="B25" s="59" t="s">
        <v>346</v>
      </c>
      <c r="C25" s="49"/>
      <c r="D25" s="49"/>
      <c r="E25" s="49"/>
      <c r="F25" s="53" t="s">
        <v>44</v>
      </c>
      <c r="G25" s="59">
        <v>4</v>
      </c>
      <c r="H25" s="57"/>
      <c r="I25" s="86"/>
      <c r="J25" s="86">
        <f t="shared" si="1"/>
        <v>1759.5</v>
      </c>
      <c r="K25" s="49">
        <f t="shared" si="0"/>
        <v>1900.2600000000002</v>
      </c>
      <c r="L25" s="86">
        <f t="shared" si="2"/>
        <v>7038</v>
      </c>
      <c r="M25" s="49">
        <f t="shared" si="3"/>
        <v>7601.0400000000009</v>
      </c>
      <c r="N25" s="51"/>
      <c r="O25">
        <v>69</v>
      </c>
      <c r="P25" s="63">
        <v>1235</v>
      </c>
      <c r="Q25" s="69" t="s">
        <v>383</v>
      </c>
      <c r="R25" s="80">
        <v>3000</v>
      </c>
      <c r="S25" s="81">
        <v>2400</v>
      </c>
    </row>
    <row r="26" spans="1:19" ht="22.2" thickBot="1">
      <c r="A26" s="50">
        <v>33696500</v>
      </c>
      <c r="B26" s="59" t="s">
        <v>347</v>
      </c>
      <c r="C26" s="49"/>
      <c r="D26" s="49"/>
      <c r="E26" s="49"/>
      <c r="F26" s="53" t="s">
        <v>44</v>
      </c>
      <c r="G26" s="59">
        <v>4</v>
      </c>
      <c r="H26" s="57"/>
      <c r="I26" s="86"/>
      <c r="J26" s="86">
        <f t="shared" si="1"/>
        <v>2116.5</v>
      </c>
      <c r="K26" s="49">
        <f t="shared" si="0"/>
        <v>2285.8200000000002</v>
      </c>
      <c r="L26" s="86">
        <f t="shared" si="2"/>
        <v>8466</v>
      </c>
      <c r="M26" s="49">
        <f t="shared" si="3"/>
        <v>9143.2800000000007</v>
      </c>
      <c r="N26" s="51"/>
      <c r="O26">
        <v>83</v>
      </c>
      <c r="P26" s="63">
        <v>1236</v>
      </c>
      <c r="Q26" s="69" t="s">
        <v>384</v>
      </c>
      <c r="R26" s="80">
        <v>27</v>
      </c>
      <c r="S26" s="81">
        <v>21.6</v>
      </c>
    </row>
    <row r="27" spans="1:19" ht="15" thickBot="1">
      <c r="A27" s="50">
        <v>33696500</v>
      </c>
      <c r="B27" s="59" t="s">
        <v>348</v>
      </c>
      <c r="C27" s="49"/>
      <c r="D27" s="49"/>
      <c r="E27" s="49"/>
      <c r="F27" s="53" t="s">
        <v>44</v>
      </c>
      <c r="G27" s="59">
        <v>2</v>
      </c>
      <c r="H27" s="57"/>
      <c r="I27" s="86"/>
      <c r="J27" s="86">
        <f t="shared" si="1"/>
        <v>1224</v>
      </c>
      <c r="K27" s="49">
        <f t="shared" si="0"/>
        <v>1321.92</v>
      </c>
      <c r="L27" s="86">
        <f t="shared" si="2"/>
        <v>2448</v>
      </c>
      <c r="M27" s="49">
        <f t="shared" si="3"/>
        <v>2643.84</v>
      </c>
      <c r="N27" s="51"/>
      <c r="O27">
        <v>48</v>
      </c>
      <c r="P27" s="63">
        <v>1237</v>
      </c>
      <c r="Q27" s="69" t="s">
        <v>385</v>
      </c>
      <c r="R27" s="80">
        <v>5450</v>
      </c>
      <c r="S27" s="81">
        <v>4360</v>
      </c>
    </row>
    <row r="28" spans="1:19" ht="15" thickBot="1">
      <c r="A28" s="50">
        <v>33696500</v>
      </c>
      <c r="B28" s="59" t="s">
        <v>349</v>
      </c>
      <c r="C28" s="49"/>
      <c r="D28" s="49"/>
      <c r="E28" s="49"/>
      <c r="F28" s="53" t="s">
        <v>44</v>
      </c>
      <c r="G28" s="59">
        <v>2</v>
      </c>
      <c r="H28" s="57"/>
      <c r="I28" s="86"/>
      <c r="J28" s="86">
        <f t="shared" si="1"/>
        <v>2754</v>
      </c>
      <c r="K28" s="49">
        <f t="shared" si="0"/>
        <v>2974.32</v>
      </c>
      <c r="L28" s="86">
        <f t="shared" si="2"/>
        <v>5508</v>
      </c>
      <c r="M28" s="49">
        <f t="shared" si="3"/>
        <v>5948.64</v>
      </c>
      <c r="N28" s="51"/>
      <c r="O28">
        <v>108</v>
      </c>
      <c r="P28" s="63">
        <v>1239</v>
      </c>
      <c r="Q28" s="69" t="s">
        <v>386</v>
      </c>
      <c r="R28" s="80">
        <v>216</v>
      </c>
      <c r="S28" s="81">
        <v>172.8</v>
      </c>
    </row>
    <row r="29" spans="1:19" ht="15" thickBot="1">
      <c r="A29" s="50"/>
      <c r="B29" s="59" t="s">
        <v>89</v>
      </c>
      <c r="C29" s="49"/>
      <c r="D29" s="49"/>
      <c r="E29" s="49"/>
      <c r="F29" s="50"/>
      <c r="G29" s="53"/>
      <c r="H29" s="57"/>
      <c r="I29" s="86"/>
      <c r="J29" s="86"/>
      <c r="K29" s="49"/>
      <c r="L29" s="49">
        <f>SUM(L4:L28)</f>
        <v>451120.5</v>
      </c>
      <c r="M29" s="49">
        <f>SUM(M4:M28)</f>
        <v>487210.14000000007</v>
      </c>
      <c r="N29" s="51"/>
      <c r="P29" s="63">
        <v>1253</v>
      </c>
      <c r="Q29" s="69" t="s">
        <v>387</v>
      </c>
      <c r="R29" s="80">
        <v>85</v>
      </c>
      <c r="S29" s="81">
        <v>68</v>
      </c>
    </row>
    <row r="30" spans="1:19" ht="15" thickBot="1">
      <c r="A30" s="50"/>
      <c r="B30" s="59" t="s">
        <v>702</v>
      </c>
      <c r="C30" s="49"/>
      <c r="D30" s="49"/>
      <c r="E30" s="49"/>
      <c r="F30" s="50"/>
      <c r="G30" s="53"/>
      <c r="H30" s="57"/>
      <c r="I30" s="86"/>
      <c r="J30" s="86"/>
      <c r="K30" s="49"/>
      <c r="L30" s="60" t="e">
        <f>L29+'LOT VI Immulite'!#REF!+'LOT I capp'!L18</f>
        <v>#REF!</v>
      </c>
      <c r="M30" s="60" t="e">
        <f>M29+'LOT VI Immulite'!#REF!+'LOT I capp'!M18</f>
        <v>#REF!</v>
      </c>
      <c r="N30" s="51"/>
      <c r="P30" s="63">
        <v>1254</v>
      </c>
      <c r="Q30" s="69" t="s">
        <v>388</v>
      </c>
      <c r="R30" s="80">
        <v>106</v>
      </c>
      <c r="S30" s="81">
        <v>84.800000000000011</v>
      </c>
    </row>
    <row r="31" spans="1:19" ht="15" thickBot="1">
      <c r="P31" s="63">
        <v>1255</v>
      </c>
      <c r="Q31" s="69" t="s">
        <v>389</v>
      </c>
      <c r="R31" s="80">
        <v>487</v>
      </c>
      <c r="S31" s="81">
        <v>389.6</v>
      </c>
    </row>
    <row r="32" spans="1:19" ht="27.6" thickBot="1">
      <c r="A32" s="88" t="s">
        <v>351</v>
      </c>
      <c r="B32" s="89" t="s">
        <v>352</v>
      </c>
      <c r="P32" s="63">
        <v>1256</v>
      </c>
      <c r="Q32" s="69" t="s">
        <v>390</v>
      </c>
      <c r="R32" s="80">
        <v>42</v>
      </c>
      <c r="S32" s="81">
        <v>33.6</v>
      </c>
    </row>
    <row r="33" spans="1:19" ht="15" thickBot="1">
      <c r="A33" s="90">
        <v>1270</v>
      </c>
      <c r="B33" s="91" t="s">
        <v>670</v>
      </c>
      <c r="P33" s="63">
        <v>1257</v>
      </c>
      <c r="Q33" s="69" t="s">
        <v>391</v>
      </c>
      <c r="R33" s="80">
        <v>21</v>
      </c>
      <c r="S33" s="81">
        <v>16.8</v>
      </c>
    </row>
    <row r="34" spans="1:19" ht="15" thickBot="1">
      <c r="A34" s="90">
        <v>4104</v>
      </c>
      <c r="B34" s="91" t="s">
        <v>506</v>
      </c>
      <c r="P34" s="63">
        <v>1258</v>
      </c>
      <c r="Q34" s="69" t="s">
        <v>392</v>
      </c>
      <c r="R34" s="80">
        <v>173</v>
      </c>
      <c r="S34" s="81">
        <v>138.4</v>
      </c>
    </row>
    <row r="35" spans="1:19" ht="15" thickBot="1">
      <c r="A35" s="90">
        <v>4124</v>
      </c>
      <c r="B35" s="91" t="s">
        <v>520</v>
      </c>
      <c r="P35" s="63">
        <v>1259</v>
      </c>
      <c r="Q35" s="69" t="s">
        <v>393</v>
      </c>
      <c r="R35" s="80">
        <v>106</v>
      </c>
      <c r="S35" s="81">
        <v>84.800000000000011</v>
      </c>
    </row>
    <row r="36" spans="1:19" ht="15" thickBot="1">
      <c r="A36" s="90">
        <v>4110</v>
      </c>
      <c r="B36" s="91" t="s">
        <v>671</v>
      </c>
      <c r="P36" s="63">
        <v>1260</v>
      </c>
      <c r="Q36" s="69" t="s">
        <v>394</v>
      </c>
      <c r="R36" s="80">
        <v>281</v>
      </c>
      <c r="S36" s="81">
        <v>224.8</v>
      </c>
    </row>
    <row r="37" spans="1:19" ht="15" thickBot="1">
      <c r="A37" s="90">
        <v>4121</v>
      </c>
      <c r="B37" s="91" t="s">
        <v>518</v>
      </c>
      <c r="P37" s="63">
        <v>1261</v>
      </c>
      <c r="Q37" s="69" t="s">
        <v>395</v>
      </c>
      <c r="R37" s="80">
        <v>106</v>
      </c>
      <c r="S37" s="81">
        <v>84.800000000000011</v>
      </c>
    </row>
    <row r="38" spans="1:19" ht="15" thickBot="1">
      <c r="A38" s="90">
        <v>4587</v>
      </c>
      <c r="B38" s="91" t="s">
        <v>597</v>
      </c>
      <c r="P38" s="63">
        <v>1262</v>
      </c>
      <c r="Q38" s="69" t="s">
        <v>396</v>
      </c>
      <c r="R38" s="80">
        <v>214</v>
      </c>
      <c r="S38" s="81">
        <v>171.20000000000002</v>
      </c>
    </row>
    <row r="39" spans="1:19" ht="15" thickBot="1">
      <c r="A39" s="90">
        <v>4588</v>
      </c>
      <c r="B39" s="91" t="s">
        <v>672</v>
      </c>
      <c r="P39" s="63">
        <v>1263</v>
      </c>
      <c r="Q39" s="69" t="s">
        <v>397</v>
      </c>
      <c r="R39" s="80">
        <v>193</v>
      </c>
      <c r="S39" s="81">
        <v>154.4</v>
      </c>
    </row>
    <row r="40" spans="1:19" ht="15" thickBot="1">
      <c r="A40" s="90">
        <v>4787</v>
      </c>
      <c r="B40" s="91" t="s">
        <v>633</v>
      </c>
      <c r="P40" s="63">
        <v>1264</v>
      </c>
      <c r="Q40" s="69" t="s">
        <v>398</v>
      </c>
      <c r="R40" s="80">
        <v>155</v>
      </c>
      <c r="S40" s="81">
        <v>124</v>
      </c>
    </row>
    <row r="41" spans="1:19" ht="15" thickBot="1">
      <c r="A41" s="90">
        <v>4788</v>
      </c>
      <c r="B41" s="91" t="s">
        <v>333</v>
      </c>
      <c r="P41" s="63">
        <v>1265</v>
      </c>
      <c r="Q41" s="69" t="s">
        <v>399</v>
      </c>
      <c r="R41" s="80">
        <v>83</v>
      </c>
      <c r="S41" s="81">
        <v>66.400000000000006</v>
      </c>
    </row>
    <row r="42" spans="1:19" ht="15" thickBot="1">
      <c r="A42" s="90">
        <v>4790</v>
      </c>
      <c r="B42" s="91" t="s">
        <v>635</v>
      </c>
      <c r="P42" s="63">
        <v>1266</v>
      </c>
      <c r="Q42" s="69" t="s">
        <v>400</v>
      </c>
      <c r="R42" s="80">
        <v>83</v>
      </c>
      <c r="S42" s="81">
        <v>66.400000000000006</v>
      </c>
    </row>
    <row r="43" spans="1:19" ht="15" thickBot="1">
      <c r="A43" s="90">
        <v>4802</v>
      </c>
      <c r="B43" s="91" t="s">
        <v>673</v>
      </c>
      <c r="P43" s="63">
        <v>1267</v>
      </c>
      <c r="Q43" s="69" t="s">
        <v>401</v>
      </c>
      <c r="R43" s="80">
        <v>86</v>
      </c>
      <c r="S43" s="81">
        <v>68.8</v>
      </c>
    </row>
    <row r="44" spans="1:19" ht="15" thickBot="1">
      <c r="A44" s="90">
        <v>4815</v>
      </c>
      <c r="B44" s="91" t="s">
        <v>674</v>
      </c>
      <c r="P44" s="63">
        <v>1270</v>
      </c>
      <c r="Q44" s="69" t="s">
        <v>402</v>
      </c>
      <c r="R44" s="80">
        <v>37</v>
      </c>
      <c r="S44" s="81">
        <v>29.6</v>
      </c>
    </row>
    <row r="45" spans="1:19" ht="15" thickBot="1">
      <c r="A45" s="90">
        <v>4822</v>
      </c>
      <c r="B45" s="91" t="s">
        <v>675</v>
      </c>
      <c r="P45" s="63">
        <v>1271</v>
      </c>
      <c r="Q45" s="69" t="s">
        <v>403</v>
      </c>
      <c r="R45" s="80">
        <v>100</v>
      </c>
      <c r="S45" s="81">
        <v>80</v>
      </c>
    </row>
    <row r="46" spans="1:19" ht="15" thickBot="1">
      <c r="A46" s="90">
        <v>4831</v>
      </c>
      <c r="B46" s="91" t="s">
        <v>676</v>
      </c>
      <c r="P46" s="63">
        <v>1272</v>
      </c>
      <c r="Q46" s="69" t="s">
        <v>404</v>
      </c>
      <c r="R46" s="80">
        <v>94</v>
      </c>
      <c r="S46" s="81">
        <v>75.2</v>
      </c>
    </row>
    <row r="47" spans="1:19" ht="15" thickBot="1">
      <c r="A47" s="90">
        <v>4835</v>
      </c>
      <c r="B47" s="91" t="s">
        <v>677</v>
      </c>
      <c r="P47" s="63">
        <v>1273</v>
      </c>
      <c r="Q47" s="69" t="s">
        <v>405</v>
      </c>
      <c r="R47" s="80">
        <v>76</v>
      </c>
      <c r="S47" s="81">
        <v>60.800000000000004</v>
      </c>
    </row>
    <row r="48" spans="1:19" ht="15" thickBot="1">
      <c r="A48" s="90">
        <v>4836</v>
      </c>
      <c r="B48" s="91" t="s">
        <v>678</v>
      </c>
      <c r="P48" s="63">
        <v>1274</v>
      </c>
      <c r="Q48" s="69" t="s">
        <v>406</v>
      </c>
      <c r="R48" s="80">
        <v>40</v>
      </c>
      <c r="S48" s="81">
        <v>32</v>
      </c>
    </row>
    <row r="49" spans="1:19" ht="15" thickBot="1">
      <c r="A49" s="90">
        <v>4838</v>
      </c>
      <c r="B49" s="91" t="s">
        <v>679</v>
      </c>
      <c r="P49" s="63">
        <v>1275</v>
      </c>
      <c r="Q49" s="69" t="s">
        <v>407</v>
      </c>
      <c r="R49" s="80">
        <v>142</v>
      </c>
      <c r="S49" s="81">
        <v>113.60000000000001</v>
      </c>
    </row>
    <row r="50" spans="1:19" ht="15" thickBot="1">
      <c r="A50" s="90">
        <v>4140</v>
      </c>
      <c r="B50" s="91" t="s">
        <v>534</v>
      </c>
      <c r="P50" s="63">
        <v>1276</v>
      </c>
      <c r="Q50" s="69" t="s">
        <v>408</v>
      </c>
      <c r="R50" s="80">
        <v>52</v>
      </c>
      <c r="S50" s="81">
        <v>41.6</v>
      </c>
    </row>
    <row r="51" spans="1:19" ht="15" thickBot="1">
      <c r="A51" s="90">
        <v>4141</v>
      </c>
      <c r="B51" s="91" t="s">
        <v>535</v>
      </c>
      <c r="P51" s="63">
        <v>1278</v>
      </c>
      <c r="Q51" s="69" t="s">
        <v>409</v>
      </c>
      <c r="R51" s="80">
        <v>367</v>
      </c>
      <c r="S51" s="81">
        <v>293.60000000000002</v>
      </c>
    </row>
    <row r="52" spans="1:19" ht="15" thickBot="1">
      <c r="A52" s="90">
        <v>4144</v>
      </c>
      <c r="B52" s="91" t="s">
        <v>536</v>
      </c>
      <c r="P52" s="63">
        <v>1279</v>
      </c>
      <c r="Q52" s="69" t="s">
        <v>410</v>
      </c>
      <c r="R52" s="80">
        <v>659</v>
      </c>
      <c r="S52" s="81">
        <v>527.20000000000005</v>
      </c>
    </row>
    <row r="53" spans="1:19" ht="15" thickBot="1">
      <c r="A53" s="90">
        <v>4785</v>
      </c>
      <c r="B53" s="91" t="s">
        <v>632</v>
      </c>
      <c r="P53" s="63">
        <v>1280</v>
      </c>
      <c r="Q53" s="69" t="s">
        <v>411</v>
      </c>
      <c r="R53" s="80">
        <v>258</v>
      </c>
      <c r="S53" s="81">
        <v>206.4</v>
      </c>
    </row>
    <row r="54" spans="1:19" ht="15" thickBot="1">
      <c r="A54" s="90"/>
      <c r="B54" s="91"/>
      <c r="P54" s="63">
        <v>1281</v>
      </c>
      <c r="Q54" s="69" t="s">
        <v>412</v>
      </c>
      <c r="R54" s="80">
        <v>367</v>
      </c>
      <c r="S54" s="81">
        <v>293.60000000000002</v>
      </c>
    </row>
    <row r="55" spans="1:19" ht="15" thickBot="1">
      <c r="A55" s="90">
        <v>4788</v>
      </c>
      <c r="B55" s="91"/>
      <c r="P55" s="63">
        <v>1283</v>
      </c>
      <c r="Q55" s="69" t="s">
        <v>413</v>
      </c>
      <c r="R55" s="80">
        <v>54</v>
      </c>
      <c r="S55" s="81">
        <v>43.2</v>
      </c>
    </row>
    <row r="56" spans="1:19" ht="15" thickBot="1">
      <c r="A56" s="90"/>
      <c r="B56" s="91"/>
      <c r="P56" s="63">
        <v>1284</v>
      </c>
      <c r="Q56" s="69" t="s">
        <v>414</v>
      </c>
      <c r="R56" s="80">
        <v>54</v>
      </c>
      <c r="S56" s="81">
        <v>43.2</v>
      </c>
    </row>
    <row r="57" spans="1:19" ht="15" thickBot="1">
      <c r="A57" s="90">
        <v>4145</v>
      </c>
      <c r="B57" s="91" t="s">
        <v>537</v>
      </c>
      <c r="P57" s="63">
        <v>1285</v>
      </c>
      <c r="Q57" s="69" t="s">
        <v>415</v>
      </c>
      <c r="R57" s="80">
        <v>61</v>
      </c>
      <c r="S57" s="81">
        <v>48.800000000000004</v>
      </c>
    </row>
    <row r="58" spans="1:19" ht="15" thickBot="1">
      <c r="A58" s="90">
        <v>4146</v>
      </c>
      <c r="B58" s="91" t="s">
        <v>538</v>
      </c>
      <c r="P58" s="63">
        <v>1286</v>
      </c>
      <c r="Q58" s="69" t="s">
        <v>416</v>
      </c>
      <c r="R58" s="80">
        <v>61</v>
      </c>
      <c r="S58" s="81">
        <v>48.800000000000004</v>
      </c>
    </row>
    <row r="59" spans="1:19" ht="15" thickBot="1">
      <c r="A59" s="90">
        <v>4540</v>
      </c>
      <c r="B59" s="91" t="s">
        <v>593</v>
      </c>
      <c r="P59" s="63">
        <v>1287</v>
      </c>
      <c r="Q59" s="69" t="s">
        <v>417</v>
      </c>
      <c r="R59" s="80">
        <v>24</v>
      </c>
      <c r="S59" s="81">
        <v>19.200000000000003</v>
      </c>
    </row>
    <row r="60" spans="1:19" ht="15" thickBot="1">
      <c r="A60" s="90">
        <v>4541</v>
      </c>
      <c r="B60" s="91" t="s">
        <v>594</v>
      </c>
      <c r="P60" s="63">
        <v>1291</v>
      </c>
      <c r="Q60" s="69" t="s">
        <v>418</v>
      </c>
      <c r="R60" s="80">
        <v>175</v>
      </c>
      <c r="S60" s="81">
        <v>140</v>
      </c>
    </row>
    <row r="61" spans="1:19" ht="15" thickBot="1">
      <c r="A61" s="92">
        <v>4776</v>
      </c>
      <c r="B61" s="93" t="s">
        <v>349</v>
      </c>
      <c r="P61" s="63">
        <v>1292</v>
      </c>
      <c r="Q61" s="69" t="s">
        <v>419</v>
      </c>
      <c r="R61" s="80">
        <v>193</v>
      </c>
      <c r="S61" s="81">
        <v>154.4</v>
      </c>
    </row>
    <row r="62" spans="1:19" ht="15" thickBot="1">
      <c r="A62" s="94"/>
      <c r="B62" s="93" t="s">
        <v>680</v>
      </c>
      <c r="P62" s="63">
        <v>1293</v>
      </c>
      <c r="Q62" s="69" t="s">
        <v>420</v>
      </c>
      <c r="R62" s="80">
        <v>199</v>
      </c>
      <c r="S62" s="81">
        <v>159.20000000000002</v>
      </c>
    </row>
    <row r="63" spans="1:19">
      <c r="P63" s="63">
        <v>1294</v>
      </c>
      <c r="Q63" s="69" t="s">
        <v>421</v>
      </c>
      <c r="R63" s="80">
        <v>183</v>
      </c>
      <c r="S63" s="81">
        <v>146.4</v>
      </c>
    </row>
    <row r="64" spans="1:19">
      <c r="P64" s="63">
        <v>1295</v>
      </c>
      <c r="Q64" s="69" t="s">
        <v>422</v>
      </c>
      <c r="R64" s="80">
        <v>193</v>
      </c>
      <c r="S64" s="81">
        <v>154.4</v>
      </c>
    </row>
    <row r="65" spans="16:19">
      <c r="P65" s="63">
        <v>1297</v>
      </c>
      <c r="Q65" s="69" t="s">
        <v>423</v>
      </c>
      <c r="R65" s="80">
        <v>367</v>
      </c>
      <c r="S65" s="81">
        <v>293.60000000000002</v>
      </c>
    </row>
    <row r="66" spans="16:19">
      <c r="P66" s="63">
        <v>1298</v>
      </c>
      <c r="Q66" s="69" t="s">
        <v>424</v>
      </c>
      <c r="R66" s="80">
        <v>608</v>
      </c>
      <c r="S66" s="81">
        <v>486.40000000000003</v>
      </c>
    </row>
    <row r="67" spans="16:19">
      <c r="P67" s="63">
        <v>1299</v>
      </c>
      <c r="Q67" s="69" t="s">
        <v>425</v>
      </c>
      <c r="R67" s="80">
        <v>52</v>
      </c>
      <c r="S67" s="81">
        <v>41.6</v>
      </c>
    </row>
    <row r="68" spans="16:19">
      <c r="P68" s="63">
        <v>1302</v>
      </c>
      <c r="Q68" s="69" t="s">
        <v>426</v>
      </c>
      <c r="R68" s="80">
        <v>1297</v>
      </c>
      <c r="S68" s="81">
        <v>1037.6000000000001</v>
      </c>
    </row>
    <row r="69" spans="16:19">
      <c r="P69" s="63">
        <v>1400</v>
      </c>
      <c r="Q69" s="69" t="s">
        <v>427</v>
      </c>
      <c r="R69" s="80">
        <v>605</v>
      </c>
      <c r="S69" s="81">
        <v>484</v>
      </c>
    </row>
    <row r="70" spans="16:19">
      <c r="P70" s="63">
        <v>1409</v>
      </c>
      <c r="Q70" s="69" t="s">
        <v>428</v>
      </c>
      <c r="R70" s="80">
        <v>258</v>
      </c>
      <c r="S70" s="81">
        <v>206.4</v>
      </c>
    </row>
    <row r="71" spans="16:19">
      <c r="P71" s="63">
        <v>1419</v>
      </c>
      <c r="Q71" s="69" t="s">
        <v>429</v>
      </c>
      <c r="R71" s="80">
        <v>115</v>
      </c>
      <c r="S71" s="81">
        <v>92</v>
      </c>
    </row>
    <row r="72" spans="16:19">
      <c r="P72" s="63">
        <v>1420</v>
      </c>
      <c r="Q72" s="69" t="s">
        <v>430</v>
      </c>
      <c r="R72" s="80">
        <v>98</v>
      </c>
      <c r="S72" s="81">
        <v>78.400000000000006</v>
      </c>
    </row>
    <row r="73" spans="16:19">
      <c r="P73" s="63">
        <v>1421</v>
      </c>
      <c r="Q73" s="69" t="s">
        <v>431</v>
      </c>
      <c r="R73" s="80">
        <v>34</v>
      </c>
      <c r="S73" s="81">
        <v>27.200000000000003</v>
      </c>
    </row>
    <row r="74" spans="16:19">
      <c r="P74" s="63">
        <v>1422</v>
      </c>
      <c r="Q74" s="69" t="s">
        <v>432</v>
      </c>
      <c r="R74" s="80">
        <v>172</v>
      </c>
      <c r="S74" s="81">
        <v>137.6</v>
      </c>
    </row>
    <row r="75" spans="16:19">
      <c r="P75" s="63">
        <v>1423</v>
      </c>
      <c r="Q75" s="69" t="s">
        <v>433</v>
      </c>
      <c r="R75" s="80">
        <v>30</v>
      </c>
      <c r="S75" s="81">
        <v>24</v>
      </c>
    </row>
    <row r="76" spans="16:19">
      <c r="P76" s="63">
        <v>1430</v>
      </c>
      <c r="Q76" s="69" t="s">
        <v>434</v>
      </c>
      <c r="R76" s="80">
        <v>1249</v>
      </c>
      <c r="S76" s="81">
        <v>999.2</v>
      </c>
    </row>
    <row r="77" spans="16:19">
      <c r="P77" s="63">
        <v>1441</v>
      </c>
      <c r="Q77" s="69" t="s">
        <v>435</v>
      </c>
      <c r="R77" s="80">
        <v>150</v>
      </c>
      <c r="S77" s="81">
        <v>120</v>
      </c>
    </row>
    <row r="78" spans="16:19">
      <c r="P78" s="63">
        <v>1470</v>
      </c>
      <c r="Q78" s="69" t="s">
        <v>436</v>
      </c>
      <c r="R78" s="80">
        <v>22</v>
      </c>
      <c r="S78" s="81">
        <v>17.600000000000001</v>
      </c>
    </row>
    <row r="79" spans="16:19">
      <c r="P79" s="63">
        <v>1471</v>
      </c>
      <c r="Q79" s="69" t="s">
        <v>437</v>
      </c>
      <c r="R79" s="80">
        <v>22</v>
      </c>
      <c r="S79" s="81">
        <v>17.600000000000001</v>
      </c>
    </row>
    <row r="80" spans="16:19">
      <c r="P80" s="63">
        <v>1610</v>
      </c>
      <c r="Q80" s="69" t="s">
        <v>438</v>
      </c>
      <c r="R80" s="80">
        <v>157</v>
      </c>
      <c r="S80" s="81">
        <v>125.60000000000001</v>
      </c>
    </row>
    <row r="81" spans="16:19">
      <c r="P81" s="63">
        <v>1930</v>
      </c>
      <c r="Q81" s="69" t="s">
        <v>439</v>
      </c>
      <c r="R81" s="80">
        <v>106</v>
      </c>
      <c r="S81" s="81">
        <v>84.800000000000011</v>
      </c>
    </row>
    <row r="82" spans="16:19">
      <c r="P82" s="63">
        <v>1933</v>
      </c>
      <c r="Q82" s="69" t="s">
        <v>440</v>
      </c>
      <c r="R82" s="80">
        <v>106</v>
      </c>
      <c r="S82" s="81">
        <v>84.800000000000011</v>
      </c>
    </row>
    <row r="83" spans="16:19">
      <c r="P83" s="63">
        <v>1935</v>
      </c>
      <c r="Q83" s="69" t="s">
        <v>441</v>
      </c>
      <c r="R83" s="80">
        <v>106</v>
      </c>
      <c r="S83" s="81">
        <v>84.800000000000011</v>
      </c>
    </row>
    <row r="84" spans="16:19">
      <c r="P84" s="63">
        <v>1936</v>
      </c>
      <c r="Q84" s="69" t="s">
        <v>442</v>
      </c>
      <c r="R84" s="80">
        <v>106</v>
      </c>
      <c r="S84" s="81">
        <v>84.800000000000011</v>
      </c>
    </row>
    <row r="85" spans="16:19">
      <c r="P85" s="63">
        <v>1937</v>
      </c>
      <c r="Q85" s="69" t="s">
        <v>443</v>
      </c>
      <c r="R85" s="80">
        <v>106</v>
      </c>
      <c r="S85" s="81">
        <v>84.800000000000011</v>
      </c>
    </row>
    <row r="86" spans="16:19">
      <c r="P86" s="63">
        <v>1938</v>
      </c>
      <c r="Q86" s="69" t="s">
        <v>444</v>
      </c>
      <c r="R86" s="80">
        <v>474</v>
      </c>
      <c r="S86" s="81">
        <v>379.20000000000005</v>
      </c>
    </row>
    <row r="87" spans="16:19">
      <c r="P87" s="63">
        <v>1939</v>
      </c>
      <c r="Q87" s="69" t="s">
        <v>445</v>
      </c>
      <c r="R87" s="80">
        <v>106</v>
      </c>
      <c r="S87" s="81">
        <v>84.800000000000011</v>
      </c>
    </row>
    <row r="88" spans="16:19">
      <c r="P88" s="63">
        <v>1940</v>
      </c>
      <c r="Q88" s="69" t="s">
        <v>446</v>
      </c>
      <c r="R88" s="80">
        <v>97</v>
      </c>
      <c r="S88" s="81">
        <v>77.600000000000009</v>
      </c>
    </row>
    <row r="89" spans="16:19">
      <c r="P89" s="63">
        <v>1943</v>
      </c>
      <c r="Q89" s="69" t="s">
        <v>447</v>
      </c>
      <c r="R89" s="80">
        <v>96</v>
      </c>
      <c r="S89" s="81">
        <v>76.800000000000011</v>
      </c>
    </row>
    <row r="90" spans="16:19">
      <c r="P90" s="63">
        <v>1950</v>
      </c>
      <c r="Q90" s="69" t="s">
        <v>448</v>
      </c>
      <c r="R90" s="80">
        <v>123</v>
      </c>
      <c r="S90" s="81">
        <v>98.4</v>
      </c>
    </row>
    <row r="91" spans="16:19">
      <c r="P91" s="63">
        <v>1999</v>
      </c>
      <c r="Q91" s="69" t="s">
        <v>449</v>
      </c>
      <c r="R91" s="80">
        <v>18</v>
      </c>
      <c r="S91" s="81">
        <v>14.4</v>
      </c>
    </row>
    <row r="92" spans="16:19">
      <c r="P92" s="72">
        <v>2002</v>
      </c>
      <c r="Q92" s="73" t="s">
        <v>450</v>
      </c>
      <c r="R92" s="80">
        <v>389</v>
      </c>
      <c r="S92" s="81">
        <v>311.20000000000005</v>
      </c>
    </row>
    <row r="93" spans="16:19">
      <c r="P93" s="66">
        <v>2003</v>
      </c>
      <c r="Q93" s="70" t="s">
        <v>451</v>
      </c>
      <c r="R93" s="80">
        <v>389</v>
      </c>
      <c r="S93" s="81">
        <v>311.20000000000005</v>
      </c>
    </row>
    <row r="94" spans="16:19">
      <c r="P94" s="64">
        <v>2004</v>
      </c>
      <c r="Q94" s="71" t="s">
        <v>452</v>
      </c>
      <c r="R94" s="80">
        <v>513</v>
      </c>
      <c r="S94" s="81">
        <v>410.40000000000003</v>
      </c>
    </row>
    <row r="95" spans="16:19">
      <c r="P95" s="64">
        <v>2006</v>
      </c>
      <c r="Q95" s="71" t="s">
        <v>453</v>
      </c>
      <c r="R95" s="80">
        <v>632</v>
      </c>
      <c r="S95" s="81">
        <v>505.6</v>
      </c>
    </row>
    <row r="96" spans="16:19">
      <c r="P96" s="64">
        <v>2007</v>
      </c>
      <c r="Q96" s="71" t="s">
        <v>454</v>
      </c>
      <c r="R96" s="80">
        <v>599</v>
      </c>
      <c r="S96" s="81">
        <v>479.20000000000005</v>
      </c>
    </row>
    <row r="97" spans="16:19">
      <c r="P97" s="64">
        <v>2008</v>
      </c>
      <c r="Q97" s="71" t="s">
        <v>455</v>
      </c>
      <c r="R97" s="80">
        <v>1071</v>
      </c>
      <c r="S97" s="81">
        <v>856.80000000000007</v>
      </c>
    </row>
    <row r="98" spans="16:19">
      <c r="P98" s="64">
        <v>2012</v>
      </c>
      <c r="Q98" s="71" t="s">
        <v>456</v>
      </c>
      <c r="R98" s="80">
        <v>167</v>
      </c>
      <c r="S98" s="81">
        <v>133.6</v>
      </c>
    </row>
    <row r="99" spans="16:19">
      <c r="P99" s="64">
        <v>2013</v>
      </c>
      <c r="Q99" s="71" t="s">
        <v>457</v>
      </c>
      <c r="R99" s="80">
        <v>83</v>
      </c>
      <c r="S99" s="81">
        <v>66.400000000000006</v>
      </c>
    </row>
    <row r="100" spans="16:19">
      <c r="P100" s="64">
        <v>2043</v>
      </c>
      <c r="Q100" s="71" t="s">
        <v>458</v>
      </c>
      <c r="R100" s="80">
        <v>159</v>
      </c>
      <c r="S100" s="81">
        <v>127.2</v>
      </c>
    </row>
    <row r="101" spans="16:19">
      <c r="P101" s="64">
        <v>2047</v>
      </c>
      <c r="Q101" s="71" t="s">
        <v>459</v>
      </c>
      <c r="R101" s="80">
        <v>235</v>
      </c>
      <c r="S101" s="81">
        <v>188</v>
      </c>
    </row>
    <row r="102" spans="16:19">
      <c r="P102" s="64">
        <v>2052</v>
      </c>
      <c r="Q102" s="71" t="s">
        <v>460</v>
      </c>
      <c r="R102" s="80">
        <v>22</v>
      </c>
      <c r="S102" s="81">
        <v>17.600000000000001</v>
      </c>
    </row>
    <row r="103" spans="16:19">
      <c r="P103" s="64">
        <v>2054</v>
      </c>
      <c r="Q103" s="71" t="s">
        <v>461</v>
      </c>
      <c r="R103" s="80">
        <v>40</v>
      </c>
      <c r="S103" s="81">
        <v>32</v>
      </c>
    </row>
    <row r="104" spans="16:19">
      <c r="P104" s="64">
        <v>2055</v>
      </c>
      <c r="Q104" s="71" t="s">
        <v>462</v>
      </c>
      <c r="R104" s="80">
        <v>69</v>
      </c>
      <c r="S104" s="81">
        <v>55.2</v>
      </c>
    </row>
    <row r="105" spans="16:19">
      <c r="P105" s="64">
        <v>2056</v>
      </c>
      <c r="Q105" s="71" t="s">
        <v>463</v>
      </c>
      <c r="R105" s="80">
        <v>266</v>
      </c>
      <c r="S105" s="81">
        <v>212.8</v>
      </c>
    </row>
    <row r="106" spans="16:19">
      <c r="P106" s="64">
        <v>2057</v>
      </c>
      <c r="Q106" s="71" t="s">
        <v>464</v>
      </c>
      <c r="R106" s="80">
        <v>216</v>
      </c>
      <c r="S106" s="81">
        <v>172.8</v>
      </c>
    </row>
    <row r="107" spans="16:19">
      <c r="P107" s="64">
        <v>2058</v>
      </c>
      <c r="Q107" s="71" t="s">
        <v>465</v>
      </c>
      <c r="R107" s="80">
        <v>48</v>
      </c>
      <c r="S107" s="81">
        <v>38.400000000000006</v>
      </c>
    </row>
    <row r="108" spans="16:19">
      <c r="P108" s="64">
        <v>2059</v>
      </c>
      <c r="Q108" s="71" t="s">
        <v>466</v>
      </c>
      <c r="R108" s="80">
        <v>36</v>
      </c>
      <c r="S108" s="81">
        <v>28.8</v>
      </c>
    </row>
    <row r="109" spans="16:19">
      <c r="P109" s="64">
        <v>2080</v>
      </c>
      <c r="Q109" s="71" t="s">
        <v>467</v>
      </c>
      <c r="R109" s="80">
        <v>66</v>
      </c>
      <c r="S109" s="81">
        <v>52.800000000000004</v>
      </c>
    </row>
    <row r="110" spans="16:19">
      <c r="P110" s="64">
        <v>2081</v>
      </c>
      <c r="Q110" s="71" t="s">
        <v>468</v>
      </c>
      <c r="R110" s="80">
        <v>66</v>
      </c>
      <c r="S110" s="81">
        <v>52.800000000000004</v>
      </c>
    </row>
    <row r="111" spans="16:19">
      <c r="P111" s="64">
        <v>2085</v>
      </c>
      <c r="Q111" s="71" t="s">
        <v>469</v>
      </c>
      <c r="R111" s="80">
        <v>60</v>
      </c>
      <c r="S111" s="81">
        <v>48</v>
      </c>
    </row>
    <row r="112" spans="16:19">
      <c r="P112" s="64">
        <v>2100</v>
      </c>
      <c r="Q112" s="71" t="s">
        <v>470</v>
      </c>
      <c r="R112" s="80">
        <v>510</v>
      </c>
      <c r="S112" s="81">
        <v>408</v>
      </c>
    </row>
    <row r="113" spans="16:19">
      <c r="P113" s="64">
        <v>2203</v>
      </c>
      <c r="Q113" s="71" t="s">
        <v>471</v>
      </c>
      <c r="R113" s="80">
        <v>253</v>
      </c>
      <c r="S113" s="81">
        <v>202.4</v>
      </c>
    </row>
    <row r="114" spans="16:19">
      <c r="P114" s="64">
        <v>2207</v>
      </c>
      <c r="Q114" s="71" t="s">
        <v>472</v>
      </c>
      <c r="R114" s="80">
        <v>286</v>
      </c>
      <c r="S114" s="81">
        <v>228.8</v>
      </c>
    </row>
    <row r="115" spans="16:19">
      <c r="P115" s="64">
        <v>2208</v>
      </c>
      <c r="Q115" s="71" t="s">
        <v>473</v>
      </c>
      <c r="R115" s="80">
        <v>816</v>
      </c>
      <c r="S115" s="81">
        <v>652.80000000000007</v>
      </c>
    </row>
    <row r="116" spans="16:19">
      <c r="P116" s="64">
        <v>2223</v>
      </c>
      <c r="Q116" s="71" t="s">
        <v>474</v>
      </c>
      <c r="R116" s="80">
        <v>508</v>
      </c>
      <c r="S116" s="81">
        <v>406.40000000000003</v>
      </c>
    </row>
    <row r="117" spans="16:19">
      <c r="P117" s="64">
        <v>2227</v>
      </c>
      <c r="Q117" s="71" t="s">
        <v>475</v>
      </c>
      <c r="R117" s="80">
        <v>696</v>
      </c>
      <c r="S117" s="81">
        <v>556.80000000000007</v>
      </c>
    </row>
    <row r="118" spans="16:19">
      <c r="P118" s="66">
        <v>2243</v>
      </c>
      <c r="Q118" s="70" t="s">
        <v>476</v>
      </c>
      <c r="R118" s="80">
        <v>107</v>
      </c>
      <c r="S118" s="81">
        <v>85.600000000000009</v>
      </c>
    </row>
    <row r="119" spans="16:19">
      <c r="P119" s="64">
        <v>2247</v>
      </c>
      <c r="Q119" s="71" t="s">
        <v>477</v>
      </c>
      <c r="R119" s="80">
        <v>117</v>
      </c>
      <c r="S119" s="81">
        <v>93.600000000000009</v>
      </c>
    </row>
    <row r="120" spans="16:19">
      <c r="P120" s="64">
        <v>2280</v>
      </c>
      <c r="Q120" s="71" t="s">
        <v>478</v>
      </c>
      <c r="R120" s="80">
        <v>59</v>
      </c>
      <c r="S120" s="81">
        <v>47.2</v>
      </c>
    </row>
    <row r="121" spans="16:19">
      <c r="P121" s="64">
        <v>2300</v>
      </c>
      <c r="Q121" s="71" t="s">
        <v>479</v>
      </c>
      <c r="R121" s="80">
        <v>443</v>
      </c>
      <c r="S121" s="81">
        <v>354.40000000000003</v>
      </c>
    </row>
    <row r="122" spans="16:19">
      <c r="P122" s="64">
        <v>3000</v>
      </c>
      <c r="Q122" s="71" t="s">
        <v>480</v>
      </c>
      <c r="R122" s="80">
        <v>131</v>
      </c>
      <c r="S122" s="81">
        <v>104.80000000000001</v>
      </c>
    </row>
    <row r="123" spans="16:19">
      <c r="P123" s="64">
        <v>3001</v>
      </c>
      <c r="Q123" s="71" t="s">
        <v>481</v>
      </c>
      <c r="R123" s="80">
        <v>164</v>
      </c>
      <c r="S123" s="81">
        <v>131.20000000000002</v>
      </c>
    </row>
    <row r="124" spans="16:19">
      <c r="P124" s="64">
        <v>3004</v>
      </c>
      <c r="Q124" s="71" t="s">
        <v>482</v>
      </c>
      <c r="R124" s="80">
        <v>463</v>
      </c>
      <c r="S124" s="81">
        <v>370.40000000000003</v>
      </c>
    </row>
    <row r="125" spans="16:19">
      <c r="P125" s="64">
        <v>3007</v>
      </c>
      <c r="Q125" s="71" t="s">
        <v>483</v>
      </c>
      <c r="R125" s="80">
        <v>195</v>
      </c>
      <c r="S125" s="81">
        <v>156</v>
      </c>
    </row>
    <row r="126" spans="16:19">
      <c r="P126" s="64">
        <v>3010</v>
      </c>
      <c r="Q126" s="71" t="s">
        <v>484</v>
      </c>
      <c r="R126" s="80">
        <v>166</v>
      </c>
      <c r="S126" s="81">
        <v>132.80000000000001</v>
      </c>
    </row>
    <row r="127" spans="16:19">
      <c r="P127" s="64">
        <v>3013</v>
      </c>
      <c r="Q127" s="71" t="s">
        <v>485</v>
      </c>
      <c r="R127" s="80">
        <v>192</v>
      </c>
      <c r="S127" s="81">
        <v>153.60000000000002</v>
      </c>
    </row>
    <row r="128" spans="16:19">
      <c r="P128" s="64">
        <v>3020</v>
      </c>
      <c r="Q128" s="71" t="s">
        <v>486</v>
      </c>
      <c r="R128" s="80">
        <v>292</v>
      </c>
      <c r="S128" s="81">
        <v>233.60000000000002</v>
      </c>
    </row>
    <row r="129" spans="16:19">
      <c r="P129" s="64">
        <v>3022</v>
      </c>
      <c r="Q129" s="71" t="s">
        <v>487</v>
      </c>
      <c r="R129" s="80">
        <v>266</v>
      </c>
      <c r="S129" s="81">
        <v>212.8</v>
      </c>
    </row>
    <row r="130" spans="16:19">
      <c r="P130" s="64">
        <v>3024</v>
      </c>
      <c r="Q130" s="71" t="s">
        <v>488</v>
      </c>
      <c r="R130" s="80">
        <v>386</v>
      </c>
      <c r="S130" s="81">
        <v>308.8</v>
      </c>
    </row>
    <row r="131" spans="16:19">
      <c r="P131" s="64">
        <v>3031</v>
      </c>
      <c r="Q131" s="71" t="s">
        <v>489</v>
      </c>
      <c r="R131" s="80">
        <v>168</v>
      </c>
      <c r="S131" s="81">
        <v>134.4</v>
      </c>
    </row>
    <row r="132" spans="16:19">
      <c r="P132" s="64">
        <v>3036</v>
      </c>
      <c r="Q132" s="71" t="s">
        <v>490</v>
      </c>
      <c r="R132" s="80">
        <v>200</v>
      </c>
      <c r="S132" s="81">
        <v>160</v>
      </c>
    </row>
    <row r="133" spans="16:19">
      <c r="P133" s="64">
        <v>3037</v>
      </c>
      <c r="Q133" s="71" t="s">
        <v>491</v>
      </c>
      <c r="R133" s="80">
        <v>192</v>
      </c>
      <c r="S133" s="81">
        <v>153.60000000000002</v>
      </c>
    </row>
    <row r="134" spans="16:19">
      <c r="P134" s="64">
        <v>3038</v>
      </c>
      <c r="Q134" s="71" t="s">
        <v>492</v>
      </c>
      <c r="R134" s="80">
        <v>167</v>
      </c>
      <c r="S134" s="81">
        <v>133.6</v>
      </c>
    </row>
    <row r="135" spans="16:19">
      <c r="P135" s="64">
        <v>3200</v>
      </c>
      <c r="Q135" s="71" t="s">
        <v>493</v>
      </c>
      <c r="R135" s="80">
        <v>1101</v>
      </c>
      <c r="S135" s="81">
        <v>880.80000000000007</v>
      </c>
    </row>
    <row r="136" spans="16:19">
      <c r="P136" s="64">
        <v>3207</v>
      </c>
      <c r="Q136" s="71" t="s">
        <v>494</v>
      </c>
      <c r="R136" s="80">
        <v>1643</v>
      </c>
      <c r="S136" s="81">
        <v>1314.4</v>
      </c>
    </row>
    <row r="137" spans="16:19">
      <c r="P137" s="64">
        <v>3222</v>
      </c>
      <c r="Q137" s="71" t="s">
        <v>495</v>
      </c>
      <c r="R137" s="80">
        <v>1945</v>
      </c>
      <c r="S137" s="81">
        <v>1556</v>
      </c>
    </row>
    <row r="138" spans="16:19">
      <c r="P138" s="64">
        <v>4036</v>
      </c>
      <c r="Q138" s="71" t="s">
        <v>496</v>
      </c>
      <c r="R138" s="80">
        <v>266</v>
      </c>
      <c r="S138" s="81">
        <v>212.8</v>
      </c>
    </row>
    <row r="139" spans="16:19">
      <c r="P139" s="64">
        <v>4037</v>
      </c>
      <c r="Q139" s="71" t="s">
        <v>497</v>
      </c>
      <c r="R139" s="80">
        <v>218</v>
      </c>
      <c r="S139" s="81">
        <v>174.4</v>
      </c>
    </row>
    <row r="140" spans="16:19">
      <c r="P140" s="64">
        <v>4040</v>
      </c>
      <c r="Q140" s="71" t="s">
        <v>498</v>
      </c>
      <c r="R140" s="80">
        <v>621</v>
      </c>
      <c r="S140" s="81">
        <v>496.8</v>
      </c>
    </row>
    <row r="141" spans="16:19">
      <c r="P141" s="64">
        <v>4055</v>
      </c>
      <c r="Q141" s="71" t="s">
        <v>499</v>
      </c>
      <c r="R141" s="80">
        <v>442</v>
      </c>
      <c r="S141" s="81">
        <v>353.6</v>
      </c>
    </row>
    <row r="142" spans="16:19">
      <c r="P142" s="64">
        <v>4056</v>
      </c>
      <c r="Q142" s="71" t="s">
        <v>500</v>
      </c>
      <c r="R142" s="80">
        <v>663</v>
      </c>
      <c r="S142" s="81">
        <v>530.4</v>
      </c>
    </row>
    <row r="143" spans="16:19">
      <c r="P143" s="64">
        <v>4057</v>
      </c>
      <c r="Q143" s="71" t="s">
        <v>501</v>
      </c>
      <c r="R143" s="80">
        <v>479</v>
      </c>
      <c r="S143" s="81">
        <v>383.20000000000005</v>
      </c>
    </row>
    <row r="144" spans="16:19">
      <c r="P144" s="64">
        <v>4058</v>
      </c>
      <c r="Q144" s="71" t="s">
        <v>502</v>
      </c>
      <c r="R144" s="80">
        <v>627</v>
      </c>
      <c r="S144" s="81">
        <v>501.6</v>
      </c>
    </row>
    <row r="145" spans="16:19">
      <c r="P145" s="64">
        <v>4100</v>
      </c>
      <c r="Q145" s="71" t="s">
        <v>503</v>
      </c>
      <c r="R145" s="80">
        <v>154</v>
      </c>
      <c r="S145" s="81">
        <v>123.2</v>
      </c>
    </row>
    <row r="146" spans="16:19">
      <c r="P146" s="64">
        <v>4101</v>
      </c>
      <c r="Q146" s="71" t="s">
        <v>504</v>
      </c>
      <c r="R146" s="80">
        <v>154</v>
      </c>
      <c r="S146" s="81">
        <v>123.2</v>
      </c>
    </row>
    <row r="147" spans="16:19">
      <c r="P147" s="64">
        <v>4102</v>
      </c>
      <c r="Q147" s="71" t="s">
        <v>505</v>
      </c>
      <c r="R147" s="80">
        <v>177</v>
      </c>
      <c r="S147" s="81">
        <v>141.6</v>
      </c>
    </row>
    <row r="148" spans="16:19">
      <c r="P148" s="64">
        <v>4104</v>
      </c>
      <c r="Q148" s="71" t="s">
        <v>506</v>
      </c>
      <c r="R148" s="80">
        <v>205</v>
      </c>
      <c r="S148" s="81">
        <v>164</v>
      </c>
    </row>
    <row r="149" spans="16:19">
      <c r="P149" s="64">
        <v>4105</v>
      </c>
      <c r="Q149" s="71" t="s">
        <v>507</v>
      </c>
      <c r="R149" s="80">
        <v>193</v>
      </c>
      <c r="S149" s="81">
        <v>154.4</v>
      </c>
    </row>
    <row r="150" spans="16:19">
      <c r="P150" s="64">
        <v>4106</v>
      </c>
      <c r="Q150" s="71" t="s">
        <v>508</v>
      </c>
      <c r="R150" s="80">
        <v>186</v>
      </c>
      <c r="S150" s="81">
        <v>148.80000000000001</v>
      </c>
    </row>
    <row r="151" spans="16:19">
      <c r="P151" s="64">
        <v>4107</v>
      </c>
      <c r="Q151" s="71" t="s">
        <v>509</v>
      </c>
      <c r="R151" s="80">
        <v>209</v>
      </c>
      <c r="S151" s="81">
        <v>167.20000000000002</v>
      </c>
    </row>
    <row r="152" spans="16:19">
      <c r="P152" s="64">
        <v>4108</v>
      </c>
      <c r="Q152" s="71" t="s">
        <v>510</v>
      </c>
      <c r="R152" s="80">
        <v>197</v>
      </c>
      <c r="S152" s="81">
        <v>157.60000000000002</v>
      </c>
    </row>
    <row r="153" spans="16:19">
      <c r="P153" s="64">
        <v>4110</v>
      </c>
      <c r="Q153" s="71" t="s">
        <v>511</v>
      </c>
      <c r="R153" s="80">
        <v>288</v>
      </c>
      <c r="S153" s="81">
        <v>230.4</v>
      </c>
    </row>
    <row r="154" spans="16:19">
      <c r="P154" s="64">
        <v>4111</v>
      </c>
      <c r="Q154" s="71" t="s">
        <v>512</v>
      </c>
      <c r="R154" s="80">
        <v>392</v>
      </c>
      <c r="S154" s="81">
        <v>313.60000000000002</v>
      </c>
    </row>
    <row r="155" spans="16:19">
      <c r="P155" s="64">
        <v>4112</v>
      </c>
      <c r="Q155" s="71" t="s">
        <v>513</v>
      </c>
      <c r="R155" s="80">
        <v>260</v>
      </c>
      <c r="S155" s="81">
        <v>208</v>
      </c>
    </row>
    <row r="156" spans="16:19">
      <c r="P156" s="64">
        <v>4114</v>
      </c>
      <c r="Q156" s="71" t="s">
        <v>514</v>
      </c>
      <c r="R156" s="80">
        <v>218</v>
      </c>
      <c r="S156" s="81">
        <v>174.4</v>
      </c>
    </row>
    <row r="157" spans="16:19">
      <c r="P157" s="64">
        <v>4115</v>
      </c>
      <c r="Q157" s="71" t="s">
        <v>515</v>
      </c>
      <c r="R157" s="80">
        <v>401</v>
      </c>
      <c r="S157" s="81">
        <v>320.8</v>
      </c>
    </row>
    <row r="158" spans="16:19">
      <c r="P158" s="64">
        <v>4116</v>
      </c>
      <c r="Q158" s="71" t="s">
        <v>516</v>
      </c>
      <c r="R158" s="80">
        <v>377</v>
      </c>
      <c r="S158" s="81">
        <v>301.60000000000002</v>
      </c>
    </row>
    <row r="159" spans="16:19">
      <c r="P159" s="64">
        <v>4120</v>
      </c>
      <c r="Q159" s="71" t="s">
        <v>517</v>
      </c>
      <c r="R159" s="80">
        <v>187</v>
      </c>
      <c r="S159" s="81">
        <v>149.6</v>
      </c>
    </row>
    <row r="160" spans="16:19">
      <c r="P160" s="64">
        <v>4121</v>
      </c>
      <c r="Q160" s="71" t="s">
        <v>518</v>
      </c>
      <c r="R160" s="80">
        <v>187</v>
      </c>
      <c r="S160" s="81">
        <v>149.6</v>
      </c>
    </row>
    <row r="161" spans="16:19">
      <c r="P161" s="64">
        <v>4122</v>
      </c>
      <c r="Q161" s="71" t="s">
        <v>519</v>
      </c>
      <c r="R161" s="80">
        <v>204</v>
      </c>
      <c r="S161" s="81">
        <v>163.20000000000002</v>
      </c>
    </row>
    <row r="162" spans="16:19">
      <c r="P162" s="64">
        <v>4124</v>
      </c>
      <c r="Q162" s="71" t="s">
        <v>520</v>
      </c>
      <c r="R162" s="80">
        <v>245</v>
      </c>
      <c r="S162" s="81">
        <v>196</v>
      </c>
    </row>
    <row r="163" spans="16:19">
      <c r="P163" s="64">
        <v>4125</v>
      </c>
      <c r="Q163" s="71" t="s">
        <v>521</v>
      </c>
      <c r="R163" s="80">
        <v>204</v>
      </c>
      <c r="S163" s="81">
        <v>163.20000000000002</v>
      </c>
    </row>
    <row r="164" spans="16:19">
      <c r="P164" s="64">
        <v>4126</v>
      </c>
      <c r="Q164" s="71" t="s">
        <v>522</v>
      </c>
      <c r="R164" s="80">
        <v>220</v>
      </c>
      <c r="S164" s="81">
        <v>176</v>
      </c>
    </row>
    <row r="165" spans="16:19">
      <c r="P165" s="64">
        <v>4127</v>
      </c>
      <c r="Q165" s="71" t="s">
        <v>523</v>
      </c>
      <c r="R165" s="80">
        <v>244</v>
      </c>
      <c r="S165" s="81">
        <v>195.20000000000002</v>
      </c>
    </row>
    <row r="166" spans="16:19">
      <c r="P166" s="64">
        <v>4128</v>
      </c>
      <c r="Q166" s="71" t="s">
        <v>524</v>
      </c>
      <c r="R166" s="80">
        <v>232</v>
      </c>
      <c r="S166" s="81">
        <v>185.60000000000002</v>
      </c>
    </row>
    <row r="167" spans="16:19">
      <c r="P167" s="64">
        <v>4130</v>
      </c>
      <c r="Q167" s="71" t="s">
        <v>525</v>
      </c>
      <c r="R167" s="80">
        <v>327</v>
      </c>
      <c r="S167" s="81">
        <v>261.60000000000002</v>
      </c>
    </row>
    <row r="168" spans="16:19">
      <c r="P168" s="64">
        <v>4131</v>
      </c>
      <c r="Q168" s="71" t="s">
        <v>526</v>
      </c>
      <c r="R168" s="80">
        <v>469</v>
      </c>
      <c r="S168" s="81">
        <v>375.20000000000005</v>
      </c>
    </row>
    <row r="169" spans="16:19">
      <c r="P169" s="64">
        <v>4132</v>
      </c>
      <c r="Q169" s="71" t="s">
        <v>527</v>
      </c>
      <c r="R169" s="80">
        <v>350</v>
      </c>
      <c r="S169" s="81">
        <v>280</v>
      </c>
    </row>
    <row r="170" spans="16:19">
      <c r="P170" s="64">
        <v>4134</v>
      </c>
      <c r="Q170" s="71" t="s">
        <v>528</v>
      </c>
      <c r="R170" s="80">
        <v>246</v>
      </c>
      <c r="S170" s="81">
        <v>196.8</v>
      </c>
    </row>
    <row r="171" spans="16:19">
      <c r="P171" s="64">
        <v>4135</v>
      </c>
      <c r="Q171" s="71" t="s">
        <v>529</v>
      </c>
      <c r="R171" s="80">
        <v>444</v>
      </c>
      <c r="S171" s="81">
        <v>355.20000000000005</v>
      </c>
    </row>
    <row r="172" spans="16:19">
      <c r="P172" s="64">
        <v>4136</v>
      </c>
      <c r="Q172" s="71" t="s">
        <v>530</v>
      </c>
      <c r="R172" s="80">
        <v>425</v>
      </c>
      <c r="S172" s="81">
        <v>340</v>
      </c>
    </row>
    <row r="173" spans="16:19">
      <c r="P173" s="64">
        <v>4137</v>
      </c>
      <c r="Q173" s="71" t="s">
        <v>531</v>
      </c>
      <c r="R173" s="80">
        <v>809</v>
      </c>
      <c r="S173" s="81">
        <v>647.20000000000005</v>
      </c>
    </row>
    <row r="174" spans="16:19">
      <c r="P174" s="64">
        <v>4138</v>
      </c>
      <c r="Q174" s="71" t="s">
        <v>532</v>
      </c>
      <c r="R174" s="80">
        <v>289</v>
      </c>
      <c r="S174" s="81">
        <v>231.20000000000002</v>
      </c>
    </row>
    <row r="175" spans="16:19">
      <c r="P175" s="64">
        <v>4139</v>
      </c>
      <c r="Q175" s="71" t="s">
        <v>533</v>
      </c>
      <c r="R175" s="80">
        <v>664</v>
      </c>
      <c r="S175" s="81">
        <v>531.20000000000005</v>
      </c>
    </row>
    <row r="176" spans="16:19">
      <c r="P176" s="64">
        <v>4140</v>
      </c>
      <c r="Q176" s="71" t="s">
        <v>534</v>
      </c>
      <c r="R176" s="80">
        <v>237</v>
      </c>
      <c r="S176" s="81">
        <v>189.60000000000002</v>
      </c>
    </row>
    <row r="177" spans="16:19">
      <c r="P177" s="64">
        <v>4141</v>
      </c>
      <c r="Q177" s="71" t="s">
        <v>535</v>
      </c>
      <c r="R177" s="80">
        <v>237</v>
      </c>
      <c r="S177" s="81">
        <v>189.60000000000002</v>
      </c>
    </row>
    <row r="178" spans="16:19">
      <c r="P178" s="64">
        <v>4144</v>
      </c>
      <c r="Q178" s="71" t="s">
        <v>536</v>
      </c>
      <c r="R178" s="80">
        <v>292</v>
      </c>
      <c r="S178" s="81">
        <v>233.60000000000002</v>
      </c>
    </row>
    <row r="179" spans="16:19">
      <c r="P179" s="64">
        <v>4145</v>
      </c>
      <c r="Q179" s="71" t="s">
        <v>537</v>
      </c>
      <c r="R179" s="80">
        <v>293</v>
      </c>
      <c r="S179" s="81">
        <v>234.4</v>
      </c>
    </row>
    <row r="180" spans="16:19">
      <c r="P180" s="64">
        <v>4146</v>
      </c>
      <c r="Q180" s="71" t="s">
        <v>538</v>
      </c>
      <c r="R180" s="80">
        <v>293</v>
      </c>
      <c r="S180" s="81">
        <v>234.4</v>
      </c>
    </row>
    <row r="181" spans="16:19">
      <c r="P181" s="64">
        <v>4147</v>
      </c>
      <c r="Q181" s="71" t="s">
        <v>539</v>
      </c>
      <c r="R181" s="80">
        <v>722</v>
      </c>
      <c r="S181" s="81">
        <v>577.6</v>
      </c>
    </row>
    <row r="182" spans="16:19">
      <c r="P182" s="64">
        <v>4190</v>
      </c>
      <c r="Q182" s="71" t="s">
        <v>540</v>
      </c>
      <c r="R182" s="80">
        <v>52</v>
      </c>
      <c r="S182" s="81">
        <v>41.6</v>
      </c>
    </row>
    <row r="183" spans="16:19">
      <c r="P183" s="64">
        <v>4191</v>
      </c>
      <c r="Q183" s="71" t="s">
        <v>541</v>
      </c>
      <c r="R183" s="80">
        <v>52</v>
      </c>
      <c r="S183" s="81">
        <v>41.6</v>
      </c>
    </row>
    <row r="184" spans="16:19">
      <c r="P184" s="64">
        <v>4192</v>
      </c>
      <c r="Q184" s="71" t="s">
        <v>542</v>
      </c>
      <c r="R184" s="80">
        <v>52</v>
      </c>
      <c r="S184" s="81">
        <v>41.6</v>
      </c>
    </row>
    <row r="185" spans="16:19">
      <c r="P185" s="64">
        <v>4193</v>
      </c>
      <c r="Q185" s="71" t="s">
        <v>543</v>
      </c>
      <c r="R185" s="80">
        <v>26</v>
      </c>
      <c r="S185" s="81">
        <v>20.8</v>
      </c>
    </row>
    <row r="186" spans="16:19">
      <c r="P186" s="64">
        <v>4194</v>
      </c>
      <c r="Q186" s="71" t="s">
        <v>544</v>
      </c>
      <c r="R186" s="80">
        <v>38</v>
      </c>
      <c r="S186" s="81">
        <v>30.400000000000002</v>
      </c>
    </row>
    <row r="187" spans="16:19">
      <c r="P187" s="64">
        <v>4196</v>
      </c>
      <c r="Q187" s="71" t="s">
        <v>545</v>
      </c>
      <c r="R187" s="80">
        <v>50</v>
      </c>
      <c r="S187" s="81">
        <v>40</v>
      </c>
    </row>
    <row r="188" spans="16:19">
      <c r="P188" s="64">
        <v>4197</v>
      </c>
      <c r="Q188" s="71" t="s">
        <v>546</v>
      </c>
      <c r="R188" s="80">
        <v>50</v>
      </c>
      <c r="S188" s="81">
        <v>40</v>
      </c>
    </row>
    <row r="189" spans="16:19">
      <c r="P189" s="64">
        <v>4198</v>
      </c>
      <c r="Q189" s="71" t="s">
        <v>547</v>
      </c>
      <c r="R189" s="80">
        <v>50</v>
      </c>
      <c r="S189" s="81">
        <v>40</v>
      </c>
    </row>
    <row r="190" spans="16:19">
      <c r="P190" s="64">
        <v>4199</v>
      </c>
      <c r="Q190" s="71" t="s">
        <v>548</v>
      </c>
      <c r="R190" s="80">
        <v>50</v>
      </c>
      <c r="S190" s="81">
        <v>40</v>
      </c>
    </row>
    <row r="191" spans="16:19">
      <c r="P191" s="64">
        <v>4226</v>
      </c>
      <c r="Q191" s="71" t="s">
        <v>549</v>
      </c>
      <c r="R191" s="80">
        <v>2350</v>
      </c>
      <c r="S191" s="81">
        <v>1880</v>
      </c>
    </row>
    <row r="192" spans="16:19">
      <c r="P192" s="64">
        <v>4260</v>
      </c>
      <c r="Q192" s="71" t="s">
        <v>550</v>
      </c>
      <c r="R192" s="80">
        <v>2244</v>
      </c>
      <c r="S192" s="81">
        <v>1795.2</v>
      </c>
    </row>
    <row r="193" spans="16:19">
      <c r="P193" s="64">
        <v>4261</v>
      </c>
      <c r="Q193" s="71" t="s">
        <v>551</v>
      </c>
      <c r="R193" s="80">
        <v>2244</v>
      </c>
      <c r="S193" s="81">
        <v>1795.2</v>
      </c>
    </row>
    <row r="194" spans="16:19">
      <c r="P194" s="64">
        <v>4301</v>
      </c>
      <c r="Q194" s="71" t="s">
        <v>552</v>
      </c>
      <c r="R194" s="80">
        <v>209</v>
      </c>
      <c r="S194" s="81">
        <v>167.20000000000002</v>
      </c>
    </row>
    <row r="195" spans="16:19">
      <c r="P195" s="64">
        <v>4302</v>
      </c>
      <c r="Q195" s="71" t="s">
        <v>553</v>
      </c>
      <c r="R195" s="80">
        <v>228</v>
      </c>
      <c r="S195" s="81">
        <v>182.4</v>
      </c>
    </row>
    <row r="196" spans="16:19">
      <c r="P196" s="64">
        <v>4304</v>
      </c>
      <c r="Q196" s="71" t="s">
        <v>554</v>
      </c>
      <c r="R196" s="80">
        <v>271</v>
      </c>
      <c r="S196" s="81">
        <v>216.8</v>
      </c>
    </row>
    <row r="197" spans="16:19">
      <c r="P197" s="64">
        <v>4308</v>
      </c>
      <c r="Q197" s="71" t="s">
        <v>555</v>
      </c>
      <c r="R197" s="80">
        <v>271</v>
      </c>
      <c r="S197" s="81">
        <v>216.8</v>
      </c>
    </row>
    <row r="198" spans="16:19">
      <c r="P198" s="64">
        <v>4309</v>
      </c>
      <c r="Q198" s="71" t="s">
        <v>556</v>
      </c>
      <c r="R198" s="80">
        <v>361</v>
      </c>
      <c r="S198" s="81">
        <v>288.8</v>
      </c>
    </row>
    <row r="199" spans="16:19">
      <c r="P199" s="64">
        <v>4315</v>
      </c>
      <c r="Q199" s="71" t="s">
        <v>557</v>
      </c>
      <c r="R199" s="80">
        <v>177</v>
      </c>
      <c r="S199" s="81">
        <v>141.6</v>
      </c>
    </row>
    <row r="200" spans="16:19">
      <c r="P200" s="64">
        <v>4321</v>
      </c>
      <c r="Q200" s="71" t="s">
        <v>558</v>
      </c>
      <c r="R200" s="80">
        <v>209</v>
      </c>
      <c r="S200" s="81">
        <v>167.20000000000002</v>
      </c>
    </row>
    <row r="201" spans="16:19">
      <c r="P201" s="64">
        <v>4322</v>
      </c>
      <c r="Q201" s="71" t="s">
        <v>559</v>
      </c>
      <c r="R201" s="80">
        <v>225</v>
      </c>
      <c r="S201" s="81">
        <v>180</v>
      </c>
    </row>
    <row r="202" spans="16:19">
      <c r="P202" s="64">
        <v>4324</v>
      </c>
      <c r="Q202" s="71" t="s">
        <v>560</v>
      </c>
      <c r="R202" s="80">
        <v>263</v>
      </c>
      <c r="S202" s="81">
        <v>210.4</v>
      </c>
    </row>
    <row r="203" spans="16:19">
      <c r="P203" s="64">
        <v>4331</v>
      </c>
      <c r="Q203" s="71" t="s">
        <v>561</v>
      </c>
      <c r="R203" s="80">
        <v>244</v>
      </c>
      <c r="S203" s="81">
        <v>195.20000000000002</v>
      </c>
    </row>
    <row r="204" spans="16:19">
      <c r="P204" s="64">
        <v>4332</v>
      </c>
      <c r="Q204" s="71" t="s">
        <v>562</v>
      </c>
      <c r="R204" s="80">
        <v>282</v>
      </c>
      <c r="S204" s="81">
        <v>225.60000000000002</v>
      </c>
    </row>
    <row r="205" spans="16:19">
      <c r="P205" s="64">
        <v>4335</v>
      </c>
      <c r="Q205" s="71" t="s">
        <v>563</v>
      </c>
      <c r="R205" s="80">
        <v>178</v>
      </c>
      <c r="S205" s="81">
        <v>142.4</v>
      </c>
    </row>
    <row r="206" spans="16:19">
      <c r="P206" s="64">
        <v>4336</v>
      </c>
      <c r="Q206" s="71" t="s">
        <v>564</v>
      </c>
      <c r="R206" s="80">
        <v>355</v>
      </c>
      <c r="S206" s="81">
        <v>284</v>
      </c>
    </row>
    <row r="207" spans="16:19">
      <c r="P207" s="64">
        <v>4338</v>
      </c>
      <c r="Q207" s="71" t="s">
        <v>565</v>
      </c>
      <c r="R207" s="80">
        <v>321</v>
      </c>
      <c r="S207" s="81">
        <v>256.8</v>
      </c>
    </row>
    <row r="208" spans="16:19">
      <c r="P208" s="64">
        <v>4341</v>
      </c>
      <c r="Q208" s="71" t="s">
        <v>566</v>
      </c>
      <c r="R208" s="80">
        <v>212</v>
      </c>
      <c r="S208" s="81">
        <v>169.60000000000002</v>
      </c>
    </row>
    <row r="209" spans="16:19">
      <c r="P209" s="64">
        <v>4342</v>
      </c>
      <c r="Q209" s="71" t="s">
        <v>567</v>
      </c>
      <c r="R209" s="80">
        <v>258</v>
      </c>
      <c r="S209" s="81">
        <v>206.4</v>
      </c>
    </row>
    <row r="210" spans="16:19">
      <c r="P210" s="64">
        <v>4345</v>
      </c>
      <c r="Q210" s="71" t="s">
        <v>568</v>
      </c>
      <c r="R210" s="80">
        <v>126</v>
      </c>
      <c r="S210" s="81">
        <v>100.80000000000001</v>
      </c>
    </row>
    <row r="211" spans="16:19">
      <c r="P211" s="64">
        <v>4350</v>
      </c>
      <c r="Q211" s="71" t="s">
        <v>569</v>
      </c>
      <c r="R211" s="80">
        <v>256</v>
      </c>
      <c r="S211" s="81">
        <v>204.8</v>
      </c>
    </row>
    <row r="212" spans="16:19">
      <c r="P212" s="64">
        <v>4351</v>
      </c>
      <c r="Q212" s="71" t="s">
        <v>570</v>
      </c>
      <c r="R212" s="80">
        <v>322</v>
      </c>
      <c r="S212" s="81">
        <v>257.60000000000002</v>
      </c>
    </row>
    <row r="213" spans="16:19">
      <c r="P213" s="64">
        <v>4353</v>
      </c>
      <c r="Q213" s="71" t="s">
        <v>571</v>
      </c>
      <c r="R213" s="80">
        <v>419</v>
      </c>
      <c r="S213" s="81">
        <v>335.20000000000005</v>
      </c>
    </row>
    <row r="214" spans="16:19">
      <c r="P214" s="64">
        <v>4355</v>
      </c>
      <c r="Q214" s="71" t="s">
        <v>572</v>
      </c>
      <c r="R214" s="80">
        <v>577</v>
      </c>
      <c r="S214" s="81">
        <v>461.6</v>
      </c>
    </row>
    <row r="215" spans="16:19">
      <c r="P215" s="64">
        <v>4357</v>
      </c>
      <c r="Q215" s="71" t="s">
        <v>573</v>
      </c>
      <c r="R215" s="80">
        <v>550</v>
      </c>
      <c r="S215" s="81">
        <v>440</v>
      </c>
    </row>
    <row r="216" spans="16:19">
      <c r="P216" s="64">
        <v>4363</v>
      </c>
      <c r="Q216" s="71" t="s">
        <v>574</v>
      </c>
      <c r="R216" s="80">
        <v>33</v>
      </c>
      <c r="S216" s="81">
        <v>26.400000000000002</v>
      </c>
    </row>
    <row r="217" spans="16:19">
      <c r="P217" s="64">
        <v>4364</v>
      </c>
      <c r="Q217" s="71" t="s">
        <v>575</v>
      </c>
      <c r="R217" s="80">
        <v>32</v>
      </c>
      <c r="S217" s="81">
        <v>25.6</v>
      </c>
    </row>
    <row r="218" spans="16:19">
      <c r="P218" s="64">
        <v>4365</v>
      </c>
      <c r="Q218" s="71" t="s">
        <v>576</v>
      </c>
      <c r="R218" s="80">
        <v>42</v>
      </c>
      <c r="S218" s="81">
        <v>33.6</v>
      </c>
    </row>
    <row r="219" spans="16:19">
      <c r="P219" s="64">
        <v>4366</v>
      </c>
      <c r="Q219" s="71" t="s">
        <v>577</v>
      </c>
      <c r="R219" s="80">
        <v>54</v>
      </c>
      <c r="S219" s="81">
        <v>43.2</v>
      </c>
    </row>
    <row r="220" spans="16:19">
      <c r="P220" s="64">
        <v>4367</v>
      </c>
      <c r="Q220" s="71" t="s">
        <v>578</v>
      </c>
      <c r="R220" s="80">
        <v>62</v>
      </c>
      <c r="S220" s="81">
        <v>49.6</v>
      </c>
    </row>
    <row r="221" spans="16:19">
      <c r="P221" s="64">
        <v>4370</v>
      </c>
      <c r="Q221" s="71" t="s">
        <v>579</v>
      </c>
      <c r="R221" s="80">
        <v>180</v>
      </c>
      <c r="S221" s="81">
        <v>144</v>
      </c>
    </row>
    <row r="222" spans="16:19">
      <c r="P222" s="64">
        <v>4371</v>
      </c>
      <c r="Q222" s="71" t="s">
        <v>580</v>
      </c>
      <c r="R222" s="80">
        <v>180</v>
      </c>
      <c r="S222" s="81">
        <v>144</v>
      </c>
    </row>
    <row r="223" spans="16:19">
      <c r="P223" s="64">
        <v>4375</v>
      </c>
      <c r="Q223" s="71" t="s">
        <v>581</v>
      </c>
      <c r="R223" s="80">
        <v>69</v>
      </c>
      <c r="S223" s="81">
        <v>55.2</v>
      </c>
    </row>
    <row r="224" spans="16:19">
      <c r="P224" s="64">
        <v>4376</v>
      </c>
      <c r="Q224" s="71" t="s">
        <v>582</v>
      </c>
      <c r="R224" s="80">
        <v>115</v>
      </c>
      <c r="S224" s="81">
        <v>92</v>
      </c>
    </row>
    <row r="225" spans="16:19">
      <c r="P225" s="64">
        <v>4380</v>
      </c>
      <c r="Q225" s="71" t="s">
        <v>583</v>
      </c>
      <c r="R225" s="80">
        <v>18</v>
      </c>
      <c r="S225" s="81">
        <v>14.4</v>
      </c>
    </row>
    <row r="226" spans="16:19">
      <c r="P226" s="64">
        <v>4381</v>
      </c>
      <c r="Q226" s="71" t="s">
        <v>584</v>
      </c>
      <c r="R226" s="80">
        <v>2460</v>
      </c>
      <c r="S226" s="81">
        <v>1968</v>
      </c>
    </row>
    <row r="227" spans="16:19">
      <c r="P227" s="64">
        <v>4382</v>
      </c>
      <c r="Q227" s="71" t="s">
        <v>585</v>
      </c>
      <c r="R227" s="80">
        <v>3004</v>
      </c>
      <c r="S227" s="81">
        <v>2403.2000000000003</v>
      </c>
    </row>
    <row r="228" spans="16:19">
      <c r="P228" s="64">
        <v>4383</v>
      </c>
      <c r="Q228" s="71" t="s">
        <v>586</v>
      </c>
      <c r="R228" s="80">
        <v>5167</v>
      </c>
      <c r="S228" s="81">
        <v>4133.6000000000004</v>
      </c>
    </row>
    <row r="229" spans="16:19">
      <c r="P229" s="64">
        <v>4384</v>
      </c>
      <c r="Q229" s="71" t="s">
        <v>587</v>
      </c>
      <c r="R229" s="80">
        <v>2584</v>
      </c>
      <c r="S229" s="81">
        <v>2067.2000000000003</v>
      </c>
    </row>
    <row r="230" spans="16:19">
      <c r="P230" s="64">
        <v>4395</v>
      </c>
      <c r="Q230" s="71" t="s">
        <v>588</v>
      </c>
      <c r="R230" s="80">
        <v>36</v>
      </c>
      <c r="S230" s="81">
        <v>28.8</v>
      </c>
    </row>
    <row r="231" spans="16:19">
      <c r="P231" s="64">
        <v>4396</v>
      </c>
      <c r="Q231" s="71" t="s">
        <v>589</v>
      </c>
      <c r="R231" s="80">
        <v>23</v>
      </c>
      <c r="S231" s="81">
        <v>18.400000000000002</v>
      </c>
    </row>
    <row r="232" spans="16:19">
      <c r="P232" s="64">
        <v>4397</v>
      </c>
      <c r="Q232" s="71" t="s">
        <v>590</v>
      </c>
      <c r="R232" s="80">
        <v>23</v>
      </c>
      <c r="S232" s="81">
        <v>18.400000000000002</v>
      </c>
    </row>
    <row r="233" spans="16:19">
      <c r="P233" s="64">
        <v>4398</v>
      </c>
      <c r="Q233" s="71" t="s">
        <v>591</v>
      </c>
      <c r="R233" s="80">
        <v>23</v>
      </c>
      <c r="S233" s="81">
        <v>18.400000000000002</v>
      </c>
    </row>
    <row r="234" spans="16:19">
      <c r="P234" s="64">
        <v>4500</v>
      </c>
      <c r="Q234" s="71" t="s">
        <v>592</v>
      </c>
      <c r="R234" s="80">
        <v>75</v>
      </c>
      <c r="S234" s="81">
        <v>60</v>
      </c>
    </row>
    <row r="235" spans="16:19">
      <c r="P235" s="64">
        <v>4540</v>
      </c>
      <c r="Q235" s="71" t="s">
        <v>593</v>
      </c>
      <c r="R235" s="80">
        <v>69</v>
      </c>
      <c r="S235" s="81">
        <v>55.2</v>
      </c>
    </row>
    <row r="236" spans="16:19">
      <c r="P236" s="64">
        <v>4541</v>
      </c>
      <c r="Q236" s="71" t="s">
        <v>594</v>
      </c>
      <c r="R236" s="80">
        <v>83</v>
      </c>
      <c r="S236" s="81">
        <v>66.400000000000006</v>
      </c>
    </row>
    <row r="237" spans="16:19">
      <c r="P237" s="64">
        <v>4553</v>
      </c>
      <c r="Q237" s="71" t="s">
        <v>595</v>
      </c>
      <c r="R237" s="80">
        <v>16</v>
      </c>
      <c r="S237" s="81">
        <v>12.8</v>
      </c>
    </row>
    <row r="238" spans="16:19">
      <c r="P238" s="64">
        <v>4554</v>
      </c>
      <c r="Q238" s="71" t="s">
        <v>596</v>
      </c>
      <c r="R238" s="80">
        <v>27</v>
      </c>
      <c r="S238" s="81">
        <v>21.6</v>
      </c>
    </row>
    <row r="239" spans="16:19">
      <c r="P239" s="64">
        <v>4587</v>
      </c>
      <c r="Q239" s="71" t="s">
        <v>597</v>
      </c>
      <c r="R239" s="80">
        <v>18</v>
      </c>
      <c r="S239" s="81">
        <v>14.4</v>
      </c>
    </row>
    <row r="240" spans="16:19">
      <c r="P240" s="64">
        <v>4588</v>
      </c>
      <c r="Q240" s="71" t="s">
        <v>598</v>
      </c>
      <c r="R240" s="80">
        <v>27</v>
      </c>
      <c r="S240" s="81">
        <v>21.6</v>
      </c>
    </row>
    <row r="241" spans="15:19">
      <c r="P241" s="64">
        <v>4600</v>
      </c>
      <c r="Q241" s="71" t="s">
        <v>599</v>
      </c>
      <c r="R241" s="80">
        <v>28</v>
      </c>
      <c r="S241" s="81">
        <v>22.400000000000002</v>
      </c>
    </row>
    <row r="242" spans="15:19">
      <c r="P242" s="64">
        <v>4603</v>
      </c>
      <c r="Q242" s="71" t="s">
        <v>600</v>
      </c>
      <c r="R242" s="80">
        <v>29</v>
      </c>
      <c r="S242" s="81">
        <v>23.200000000000003</v>
      </c>
    </row>
    <row r="243" spans="15:19">
      <c r="P243" s="64">
        <v>4604</v>
      </c>
      <c r="Q243" s="71" t="s">
        <v>601</v>
      </c>
      <c r="R243" s="80">
        <v>29</v>
      </c>
      <c r="S243" s="81">
        <v>23.200000000000003</v>
      </c>
    </row>
    <row r="244" spans="15:19">
      <c r="P244" s="64">
        <v>4605</v>
      </c>
      <c r="Q244" s="71" t="s">
        <v>602</v>
      </c>
      <c r="R244" s="80">
        <v>29</v>
      </c>
      <c r="S244" s="81">
        <v>23.200000000000003</v>
      </c>
    </row>
    <row r="245" spans="15:19">
      <c r="P245" s="64">
        <v>4606</v>
      </c>
      <c r="Q245" s="71" t="s">
        <v>603</v>
      </c>
      <c r="R245" s="80">
        <v>46</v>
      </c>
      <c r="S245" s="81">
        <v>36.800000000000004</v>
      </c>
    </row>
    <row r="246" spans="15:19">
      <c r="P246" s="64">
        <v>4607</v>
      </c>
      <c r="Q246" s="71" t="s">
        <v>604</v>
      </c>
      <c r="R246" s="80">
        <v>46</v>
      </c>
      <c r="S246" s="81">
        <v>36.800000000000004</v>
      </c>
    </row>
    <row r="247" spans="15:19">
      <c r="P247" s="64">
        <v>4610</v>
      </c>
      <c r="Q247" s="71" t="s">
        <v>605</v>
      </c>
      <c r="R247" s="80">
        <v>111</v>
      </c>
      <c r="S247" s="81">
        <v>88.800000000000011</v>
      </c>
    </row>
    <row r="248" spans="15:19">
      <c r="P248" s="64">
        <v>4611</v>
      </c>
      <c r="Q248" s="71" t="s">
        <v>606</v>
      </c>
      <c r="R248" s="80">
        <v>111</v>
      </c>
      <c r="S248" s="81">
        <v>88.800000000000011</v>
      </c>
    </row>
    <row r="249" spans="15:19">
      <c r="P249" s="64">
        <v>4613</v>
      </c>
      <c r="Q249" s="71" t="s">
        <v>607</v>
      </c>
      <c r="R249" s="80">
        <v>64</v>
      </c>
      <c r="S249" s="81">
        <v>51.2</v>
      </c>
    </row>
    <row r="250" spans="15:19">
      <c r="O250">
        <v>7</v>
      </c>
      <c r="P250" s="64">
        <v>4614</v>
      </c>
      <c r="Q250" s="71" t="s">
        <v>608</v>
      </c>
      <c r="R250" s="80">
        <v>78</v>
      </c>
      <c r="S250" s="81">
        <v>62.400000000000006</v>
      </c>
    </row>
    <row r="251" spans="15:19">
      <c r="P251" s="64">
        <v>4615</v>
      </c>
      <c r="Q251" s="71" t="s">
        <v>609</v>
      </c>
      <c r="R251" s="80">
        <v>44</v>
      </c>
      <c r="S251" s="81">
        <v>35.200000000000003</v>
      </c>
    </row>
    <row r="252" spans="15:19">
      <c r="P252" s="64">
        <v>4616</v>
      </c>
      <c r="Q252" s="71" t="s">
        <v>610</v>
      </c>
      <c r="R252" s="80">
        <v>64</v>
      </c>
      <c r="S252" s="81">
        <v>51.2</v>
      </c>
    </row>
    <row r="253" spans="15:19">
      <c r="P253" s="64">
        <v>4730</v>
      </c>
      <c r="Q253" s="71" t="s">
        <v>611</v>
      </c>
      <c r="R253" s="80">
        <v>137</v>
      </c>
      <c r="S253" s="81">
        <v>109.60000000000001</v>
      </c>
    </row>
    <row r="254" spans="15:19">
      <c r="P254" s="64">
        <v>4733</v>
      </c>
      <c r="Q254" s="71" t="s">
        <v>612</v>
      </c>
      <c r="R254" s="80">
        <v>133</v>
      </c>
      <c r="S254" s="81">
        <v>106.4</v>
      </c>
    </row>
    <row r="255" spans="15:19">
      <c r="P255" s="64">
        <v>4734</v>
      </c>
      <c r="Q255" s="71" t="s">
        <v>613</v>
      </c>
      <c r="R255" s="80">
        <v>133</v>
      </c>
      <c r="S255" s="81">
        <v>106.4</v>
      </c>
    </row>
    <row r="256" spans="15:19">
      <c r="P256" s="64">
        <v>4735</v>
      </c>
      <c r="Q256" s="71" t="s">
        <v>614</v>
      </c>
      <c r="R256" s="80">
        <v>133</v>
      </c>
      <c r="S256" s="81">
        <v>106.4</v>
      </c>
    </row>
    <row r="257" spans="16:19">
      <c r="P257" s="64">
        <v>4736</v>
      </c>
      <c r="Q257" s="71" t="s">
        <v>615</v>
      </c>
      <c r="R257" s="80">
        <v>188</v>
      </c>
      <c r="S257" s="81">
        <v>150.4</v>
      </c>
    </row>
    <row r="258" spans="16:19">
      <c r="P258" s="64">
        <v>4737</v>
      </c>
      <c r="Q258" s="71" t="s">
        <v>616</v>
      </c>
      <c r="R258" s="80">
        <v>192</v>
      </c>
      <c r="S258" s="81">
        <v>153.60000000000002</v>
      </c>
    </row>
    <row r="259" spans="16:19">
      <c r="P259" s="64">
        <v>4738</v>
      </c>
      <c r="Q259" s="71" t="s">
        <v>617</v>
      </c>
      <c r="R259" s="80">
        <v>327</v>
      </c>
      <c r="S259" s="81">
        <v>261.60000000000002</v>
      </c>
    </row>
    <row r="260" spans="16:19">
      <c r="P260" s="64">
        <v>4742</v>
      </c>
      <c r="Q260" s="71" t="s">
        <v>618</v>
      </c>
      <c r="R260" s="80">
        <v>94</v>
      </c>
      <c r="S260" s="81">
        <v>75.2</v>
      </c>
    </row>
    <row r="261" spans="16:19">
      <c r="P261" s="64">
        <v>4743</v>
      </c>
      <c r="Q261" s="71" t="s">
        <v>619</v>
      </c>
      <c r="R261" s="80">
        <v>94</v>
      </c>
      <c r="S261" s="81">
        <v>75.2</v>
      </c>
    </row>
    <row r="262" spans="16:19">
      <c r="P262" s="64">
        <v>4744</v>
      </c>
      <c r="Q262" s="71" t="s">
        <v>620</v>
      </c>
      <c r="R262" s="80">
        <v>94</v>
      </c>
      <c r="S262" s="81">
        <v>75.2</v>
      </c>
    </row>
    <row r="263" spans="16:19">
      <c r="P263" s="64">
        <v>4745</v>
      </c>
      <c r="Q263" s="71" t="s">
        <v>621</v>
      </c>
      <c r="R263" s="80">
        <v>188</v>
      </c>
      <c r="S263" s="81">
        <v>150.4</v>
      </c>
    </row>
    <row r="264" spans="16:19">
      <c r="P264" s="64">
        <v>4746</v>
      </c>
      <c r="Q264" s="71" t="s">
        <v>622</v>
      </c>
      <c r="R264" s="80">
        <v>144</v>
      </c>
      <c r="S264" s="81">
        <v>115.2</v>
      </c>
    </row>
    <row r="265" spans="16:19">
      <c r="P265" s="64">
        <v>4748</v>
      </c>
      <c r="Q265" s="71" t="s">
        <v>623</v>
      </c>
      <c r="R265" s="80">
        <v>155</v>
      </c>
      <c r="S265" s="81">
        <v>124</v>
      </c>
    </row>
    <row r="266" spans="16:19">
      <c r="P266" s="64">
        <v>4754</v>
      </c>
      <c r="Q266" s="71" t="s">
        <v>624</v>
      </c>
      <c r="R266" s="80">
        <v>91</v>
      </c>
      <c r="S266" s="81">
        <v>72.8</v>
      </c>
    </row>
    <row r="267" spans="16:19">
      <c r="P267" s="64">
        <v>4771</v>
      </c>
      <c r="Q267" s="71" t="s">
        <v>625</v>
      </c>
      <c r="R267" s="80">
        <v>300</v>
      </c>
      <c r="S267" s="81">
        <v>240</v>
      </c>
    </row>
    <row r="268" spans="16:19">
      <c r="P268" s="64">
        <v>4776</v>
      </c>
      <c r="Q268" s="71" t="s">
        <v>626</v>
      </c>
      <c r="R268" s="80">
        <v>108</v>
      </c>
      <c r="S268" s="81">
        <v>86.4</v>
      </c>
    </row>
    <row r="269" spans="16:19">
      <c r="P269" s="64">
        <v>4777</v>
      </c>
      <c r="Q269" s="71" t="s">
        <v>627</v>
      </c>
      <c r="R269" s="80">
        <v>167</v>
      </c>
      <c r="S269" s="81">
        <v>133.6</v>
      </c>
    </row>
    <row r="270" spans="16:19">
      <c r="P270" s="64">
        <v>4778</v>
      </c>
      <c r="Q270" s="71" t="s">
        <v>628</v>
      </c>
      <c r="R270" s="80">
        <v>454</v>
      </c>
      <c r="S270" s="81">
        <v>363.20000000000005</v>
      </c>
    </row>
    <row r="271" spans="16:19">
      <c r="P271" s="64">
        <v>4779</v>
      </c>
      <c r="Q271" s="71" t="s">
        <v>629</v>
      </c>
      <c r="R271" s="80">
        <v>133</v>
      </c>
      <c r="S271" s="81">
        <v>106.4</v>
      </c>
    </row>
    <row r="272" spans="16:19">
      <c r="P272" s="64">
        <v>4781</v>
      </c>
      <c r="Q272" s="71" t="s">
        <v>630</v>
      </c>
      <c r="R272" s="80">
        <v>135</v>
      </c>
      <c r="S272" s="81">
        <v>108</v>
      </c>
    </row>
    <row r="273" spans="16:19">
      <c r="P273" s="64">
        <v>4784</v>
      </c>
      <c r="Q273" s="71" t="s">
        <v>631</v>
      </c>
      <c r="R273" s="80">
        <v>107</v>
      </c>
      <c r="S273" s="81">
        <v>85.600000000000009</v>
      </c>
    </row>
    <row r="274" spans="16:19">
      <c r="P274" s="64">
        <v>4785</v>
      </c>
      <c r="Q274" s="71" t="s">
        <v>632</v>
      </c>
      <c r="R274" s="80">
        <v>58</v>
      </c>
      <c r="S274" s="81">
        <v>46.400000000000006</v>
      </c>
    </row>
    <row r="275" spans="16:19">
      <c r="P275" s="64">
        <v>4787</v>
      </c>
      <c r="Q275" s="71" t="s">
        <v>633</v>
      </c>
      <c r="R275" s="80">
        <v>143</v>
      </c>
      <c r="S275" s="81">
        <v>114.4</v>
      </c>
    </row>
    <row r="276" spans="16:19">
      <c r="P276" s="64">
        <v>4788</v>
      </c>
      <c r="Q276" s="71" t="s">
        <v>634</v>
      </c>
      <c r="R276" s="80">
        <v>71</v>
      </c>
      <c r="S276" s="81">
        <v>56.800000000000004</v>
      </c>
    </row>
    <row r="277" spans="16:19">
      <c r="P277" s="64">
        <v>4790</v>
      </c>
      <c r="Q277" s="71" t="s">
        <v>635</v>
      </c>
      <c r="R277" s="80">
        <v>76</v>
      </c>
      <c r="S277" s="81">
        <v>60.800000000000004</v>
      </c>
    </row>
    <row r="278" spans="16:19">
      <c r="P278" s="64">
        <v>4792</v>
      </c>
      <c r="Q278" s="71" t="s">
        <v>636</v>
      </c>
      <c r="R278" s="80">
        <v>136</v>
      </c>
      <c r="S278" s="81">
        <v>108.80000000000001</v>
      </c>
    </row>
    <row r="279" spans="16:19">
      <c r="P279" s="64">
        <v>4793</v>
      </c>
      <c r="Q279" s="71" t="s">
        <v>637</v>
      </c>
      <c r="R279" s="80">
        <v>72</v>
      </c>
      <c r="S279" s="81">
        <v>57.6</v>
      </c>
    </row>
    <row r="280" spans="16:19">
      <c r="P280" s="64">
        <v>4794</v>
      </c>
      <c r="Q280" s="71" t="s">
        <v>638</v>
      </c>
      <c r="R280" s="80">
        <v>33</v>
      </c>
      <c r="S280" s="81">
        <v>26.400000000000002</v>
      </c>
    </row>
    <row r="281" spans="16:19">
      <c r="P281" s="64">
        <v>4795</v>
      </c>
      <c r="Q281" s="71" t="s">
        <v>639</v>
      </c>
      <c r="R281" s="80">
        <v>116</v>
      </c>
      <c r="S281" s="81">
        <v>92.800000000000011</v>
      </c>
    </row>
    <row r="282" spans="16:19">
      <c r="P282" s="64">
        <v>4796</v>
      </c>
      <c r="Q282" s="71" t="s">
        <v>640</v>
      </c>
      <c r="R282" s="80">
        <v>33</v>
      </c>
      <c r="S282" s="81">
        <v>26.400000000000002</v>
      </c>
    </row>
    <row r="283" spans="16:19">
      <c r="P283" s="64">
        <v>4799</v>
      </c>
      <c r="Q283" s="71" t="s">
        <v>641</v>
      </c>
      <c r="R283" s="80">
        <v>17</v>
      </c>
      <c r="S283" s="81">
        <v>13.600000000000001</v>
      </c>
    </row>
    <row r="284" spans="16:19">
      <c r="P284" s="64">
        <v>4801</v>
      </c>
      <c r="Q284" s="71" t="s">
        <v>642</v>
      </c>
      <c r="R284" s="80">
        <v>197</v>
      </c>
      <c r="S284" s="81">
        <v>157.60000000000002</v>
      </c>
    </row>
    <row r="285" spans="16:19">
      <c r="P285" s="64">
        <v>4802</v>
      </c>
      <c r="Q285" s="71" t="s">
        <v>643</v>
      </c>
      <c r="R285" s="80">
        <v>217</v>
      </c>
      <c r="S285" s="81">
        <v>173.60000000000002</v>
      </c>
    </row>
    <row r="286" spans="16:19">
      <c r="P286" s="64">
        <v>4803</v>
      </c>
      <c r="Q286" s="71" t="s">
        <v>644</v>
      </c>
      <c r="R286" s="80">
        <v>217</v>
      </c>
      <c r="S286" s="81">
        <v>173.60000000000002</v>
      </c>
    </row>
    <row r="287" spans="16:19">
      <c r="P287" s="64">
        <v>4804</v>
      </c>
      <c r="Q287" s="71" t="s">
        <v>645</v>
      </c>
      <c r="R287" s="80">
        <v>266</v>
      </c>
      <c r="S287" s="81">
        <v>212.8</v>
      </c>
    </row>
    <row r="288" spans="16:19">
      <c r="P288" s="64">
        <v>4808</v>
      </c>
      <c r="Q288" s="71" t="s">
        <v>646</v>
      </c>
      <c r="R288" s="80">
        <v>266</v>
      </c>
      <c r="S288" s="81">
        <v>212.8</v>
      </c>
    </row>
    <row r="289" spans="16:19">
      <c r="P289" s="64">
        <v>4809</v>
      </c>
      <c r="Q289" s="71" t="s">
        <v>647</v>
      </c>
      <c r="R289" s="80">
        <v>315</v>
      </c>
      <c r="S289" s="81">
        <v>252</v>
      </c>
    </row>
    <row r="290" spans="16:19">
      <c r="P290" s="64">
        <v>4815</v>
      </c>
      <c r="Q290" s="71" t="s">
        <v>648</v>
      </c>
      <c r="R290" s="80">
        <v>110</v>
      </c>
      <c r="S290" s="81">
        <v>88</v>
      </c>
    </row>
    <row r="291" spans="16:19">
      <c r="P291" s="64">
        <v>4821</v>
      </c>
      <c r="Q291" s="71" t="s">
        <v>649</v>
      </c>
      <c r="R291" s="80">
        <v>197</v>
      </c>
      <c r="S291" s="81">
        <v>157.60000000000002</v>
      </c>
    </row>
    <row r="292" spans="16:19">
      <c r="P292" s="64">
        <v>4822</v>
      </c>
      <c r="Q292" s="71" t="s">
        <v>650</v>
      </c>
      <c r="R292" s="80">
        <v>217</v>
      </c>
      <c r="S292" s="81">
        <v>173.60000000000002</v>
      </c>
    </row>
    <row r="293" spans="16:19">
      <c r="P293" s="64">
        <v>4824</v>
      </c>
      <c r="Q293" s="71" t="s">
        <v>651</v>
      </c>
      <c r="R293" s="80">
        <v>266</v>
      </c>
      <c r="S293" s="81">
        <v>212.8</v>
      </c>
    </row>
    <row r="294" spans="16:19">
      <c r="P294" s="64">
        <v>4831</v>
      </c>
      <c r="Q294" s="71" t="s">
        <v>561</v>
      </c>
      <c r="R294" s="80">
        <v>243</v>
      </c>
      <c r="S294" s="81">
        <v>194.4</v>
      </c>
    </row>
    <row r="295" spans="16:19">
      <c r="P295" s="64">
        <v>4832</v>
      </c>
      <c r="Q295" s="71" t="s">
        <v>562</v>
      </c>
      <c r="R295" s="80">
        <v>286</v>
      </c>
      <c r="S295" s="81">
        <v>228.8</v>
      </c>
    </row>
    <row r="296" spans="16:19">
      <c r="P296" s="64">
        <v>4835</v>
      </c>
      <c r="Q296" s="71" t="s">
        <v>652</v>
      </c>
      <c r="R296" s="80">
        <v>110</v>
      </c>
      <c r="S296" s="81">
        <v>88</v>
      </c>
    </row>
    <row r="297" spans="16:19">
      <c r="P297" s="64">
        <v>4836</v>
      </c>
      <c r="Q297" s="71" t="s">
        <v>653</v>
      </c>
      <c r="R297" s="80">
        <v>210</v>
      </c>
      <c r="S297" s="81">
        <v>168</v>
      </c>
    </row>
    <row r="298" spans="16:19">
      <c r="P298" s="64">
        <v>4837</v>
      </c>
      <c r="Q298" s="71" t="s">
        <v>654</v>
      </c>
      <c r="R298" s="80">
        <v>45</v>
      </c>
      <c r="S298" s="81">
        <v>36</v>
      </c>
    </row>
    <row r="299" spans="16:19">
      <c r="P299" s="64">
        <v>4838</v>
      </c>
      <c r="Q299" s="71" t="s">
        <v>655</v>
      </c>
      <c r="R299" s="80">
        <v>199</v>
      </c>
      <c r="S299" s="81">
        <v>159.20000000000002</v>
      </c>
    </row>
    <row r="300" spans="16:19">
      <c r="P300" s="64">
        <v>4841</v>
      </c>
      <c r="Q300" s="71" t="s">
        <v>656</v>
      </c>
      <c r="R300" s="80">
        <v>217</v>
      </c>
      <c r="S300" s="81">
        <v>173.60000000000002</v>
      </c>
    </row>
    <row r="301" spans="16:19">
      <c r="P301" s="64">
        <v>4842</v>
      </c>
      <c r="Q301" s="71" t="s">
        <v>657</v>
      </c>
      <c r="R301" s="80">
        <v>266</v>
      </c>
      <c r="S301" s="81">
        <v>212.8</v>
      </c>
    </row>
    <row r="302" spans="16:19">
      <c r="P302" s="64">
        <v>4845</v>
      </c>
      <c r="Q302" s="71" t="s">
        <v>658</v>
      </c>
      <c r="R302" s="80">
        <v>76</v>
      </c>
      <c r="S302" s="81">
        <v>60.800000000000004</v>
      </c>
    </row>
    <row r="303" spans="16:19">
      <c r="P303" s="64">
        <v>4850</v>
      </c>
      <c r="Q303" s="71" t="s">
        <v>659</v>
      </c>
      <c r="R303" s="80">
        <v>273</v>
      </c>
      <c r="S303" s="81">
        <v>218.4</v>
      </c>
    </row>
    <row r="304" spans="16:19">
      <c r="P304" s="64">
        <v>4851</v>
      </c>
      <c r="Q304" s="71" t="s">
        <v>660</v>
      </c>
      <c r="R304" s="80">
        <v>300</v>
      </c>
      <c r="S304" s="81">
        <v>240</v>
      </c>
    </row>
    <row r="305" spans="16:19">
      <c r="P305" s="64">
        <v>4853</v>
      </c>
      <c r="Q305" s="71" t="s">
        <v>661</v>
      </c>
      <c r="R305" s="85">
        <v>329</v>
      </c>
      <c r="S305" s="81">
        <v>263.2</v>
      </c>
    </row>
    <row r="306" spans="16:19">
      <c r="P306" s="64">
        <v>4881</v>
      </c>
      <c r="Q306" s="71" t="s">
        <v>662</v>
      </c>
      <c r="R306" s="80">
        <v>2612</v>
      </c>
      <c r="S306" s="81">
        <v>2089.6</v>
      </c>
    </row>
    <row r="307" spans="16:19">
      <c r="P307" s="64">
        <v>4882</v>
      </c>
      <c r="Q307" s="71" t="s">
        <v>663</v>
      </c>
      <c r="R307" s="80">
        <v>3257</v>
      </c>
      <c r="S307" s="81">
        <v>2605.6000000000004</v>
      </c>
    </row>
    <row r="308" spans="16:19">
      <c r="P308" s="64">
        <v>4883</v>
      </c>
      <c r="Q308" s="71" t="s">
        <v>664</v>
      </c>
      <c r="R308" s="80">
        <v>5271</v>
      </c>
      <c r="S308" s="81">
        <v>4216.8</v>
      </c>
    </row>
    <row r="309" spans="16:19">
      <c r="P309" s="64">
        <v>4884</v>
      </c>
      <c r="Q309" s="71" t="s">
        <v>665</v>
      </c>
      <c r="R309" s="80">
        <v>2910</v>
      </c>
      <c r="S309" s="81">
        <v>2328</v>
      </c>
    </row>
    <row r="310" spans="16:19">
      <c r="P310" s="74">
        <v>9200</v>
      </c>
      <c r="Q310" s="75" t="s">
        <v>666</v>
      </c>
      <c r="R310" s="80">
        <v>173</v>
      </c>
      <c r="S310" s="81">
        <v>138.4</v>
      </c>
    </row>
    <row r="311" spans="16:19">
      <c r="P311" s="74">
        <v>9201</v>
      </c>
      <c r="Q311" s="75" t="s">
        <v>667</v>
      </c>
      <c r="R311" s="80">
        <v>26</v>
      </c>
      <c r="S311" s="81">
        <v>20.8</v>
      </c>
    </row>
    <row r="312" spans="16:19">
      <c r="P312" s="74">
        <v>9202</v>
      </c>
      <c r="Q312" s="75" t="s">
        <v>668</v>
      </c>
      <c r="R312" s="80">
        <v>26</v>
      </c>
      <c r="S312" s="81">
        <v>20.8</v>
      </c>
    </row>
    <row r="313" spans="16:19">
      <c r="P313" s="82">
        <v>9203</v>
      </c>
      <c r="Q313" s="83" t="s">
        <v>669</v>
      </c>
      <c r="R313" s="84">
        <v>30</v>
      </c>
      <c r="S313" s="81">
        <v>24</v>
      </c>
    </row>
  </sheetData>
  <mergeCells count="1">
    <mergeCell ref="A3:N3"/>
  </mergeCells>
  <phoneticPr fontId="13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33"/>
  <sheetViews>
    <sheetView topLeftCell="A25" workbookViewId="0">
      <selection activeCell="C40" sqref="C40"/>
    </sheetView>
  </sheetViews>
  <sheetFormatPr defaultRowHeight="14.4"/>
  <cols>
    <col min="1" max="1" width="3.88671875" customWidth="1"/>
    <col min="3" max="3" width="28.88671875" customWidth="1"/>
    <col min="4" max="4" width="8.109375" customWidth="1"/>
    <col min="5" max="5" width="6.88671875" customWidth="1"/>
    <col min="6" max="6" width="4.44140625" customWidth="1"/>
    <col min="7" max="7" width="5.109375" customWidth="1"/>
    <col min="8" max="8" width="11.6640625" customWidth="1"/>
    <col min="9" max="9" width="11.88671875" customWidth="1"/>
    <col min="10" max="11" width="9.33203125" style="41" bestFit="1" customWidth="1"/>
    <col min="12" max="12" width="10.5546875" style="41" bestFit="1" customWidth="1"/>
    <col min="13" max="13" width="11.5546875" style="41" customWidth="1"/>
    <col min="14" max="14" width="6.44140625" customWidth="1"/>
  </cols>
  <sheetData>
    <row r="1" spans="1:16" ht="76.5" customHeight="1">
      <c r="A1" s="131"/>
      <c r="B1" s="183" t="s">
        <v>101</v>
      </c>
      <c r="C1" s="183" t="s">
        <v>90</v>
      </c>
      <c r="D1" s="183" t="s">
        <v>92</v>
      </c>
      <c r="E1" s="183" t="s">
        <v>93</v>
      </c>
      <c r="F1" s="184" t="s">
        <v>94</v>
      </c>
      <c r="G1" s="185" t="s">
        <v>95</v>
      </c>
      <c r="H1" s="183" t="s">
        <v>96</v>
      </c>
      <c r="I1" s="183" t="s">
        <v>97</v>
      </c>
      <c r="J1" s="186" t="s">
        <v>98</v>
      </c>
      <c r="K1" s="186" t="s">
        <v>99</v>
      </c>
      <c r="L1" s="186" t="s">
        <v>211</v>
      </c>
      <c r="M1" s="186" t="s">
        <v>212</v>
      </c>
      <c r="N1" s="187" t="s">
        <v>100</v>
      </c>
    </row>
    <row r="2" spans="1:16" ht="20.100000000000001" customHeight="1" thickBot="1">
      <c r="A2" s="126"/>
      <c r="B2" s="169">
        <v>1</v>
      </c>
      <c r="C2" s="169">
        <v>2</v>
      </c>
      <c r="D2" s="169">
        <v>4</v>
      </c>
      <c r="E2" s="169">
        <v>5</v>
      </c>
      <c r="F2" s="170">
        <v>6</v>
      </c>
      <c r="G2" s="171">
        <v>7</v>
      </c>
      <c r="H2" s="169">
        <v>8</v>
      </c>
      <c r="I2" s="169">
        <v>9</v>
      </c>
      <c r="J2" s="169">
        <v>10</v>
      </c>
      <c r="K2" s="169">
        <v>11</v>
      </c>
      <c r="L2" s="169">
        <v>12</v>
      </c>
      <c r="M2" s="169">
        <v>13</v>
      </c>
      <c r="N2" s="198">
        <v>14</v>
      </c>
    </row>
    <row r="3" spans="1:16" ht="20.100000000000001" customHeight="1" thickBot="1">
      <c r="A3" s="197"/>
      <c r="B3" s="553" t="s">
        <v>800</v>
      </c>
      <c r="C3" s="554"/>
      <c r="D3" s="554"/>
      <c r="E3" s="554"/>
      <c r="F3" s="554"/>
      <c r="G3" s="554"/>
      <c r="H3" s="554"/>
      <c r="I3" s="554"/>
      <c r="J3" s="554"/>
      <c r="K3" s="554"/>
      <c r="L3" s="554"/>
      <c r="M3" s="554"/>
      <c r="N3" s="555"/>
    </row>
    <row r="4" spans="1:16" ht="45" customHeight="1">
      <c r="A4" s="3">
        <v>1</v>
      </c>
      <c r="B4" s="199" t="s">
        <v>0</v>
      </c>
      <c r="C4" s="199" t="s">
        <v>150</v>
      </c>
      <c r="D4" s="199" t="s">
        <v>722</v>
      </c>
      <c r="E4" s="199" t="s">
        <v>723</v>
      </c>
      <c r="F4" s="157" t="s">
        <v>151</v>
      </c>
      <c r="G4" s="200">
        <v>400</v>
      </c>
      <c r="H4" s="201" t="s">
        <v>728</v>
      </c>
      <c r="I4" s="201" t="s">
        <v>728</v>
      </c>
      <c r="J4" s="202">
        <f>P4*1.5*19/O4</f>
        <v>416.8125</v>
      </c>
      <c r="K4" s="202">
        <f>ROUND(J4,2)*1.2</f>
        <v>500.17199999999997</v>
      </c>
      <c r="L4" s="202">
        <f t="shared" ref="L4:L30" si="0">J4*G4</f>
        <v>166725</v>
      </c>
      <c r="M4" s="202">
        <f t="shared" ref="M4:M30" si="1">K4*G4</f>
        <v>200068.8</v>
      </c>
      <c r="N4" s="177"/>
      <c r="O4">
        <v>2</v>
      </c>
      <c r="P4" s="37">
        <v>29.25</v>
      </c>
    </row>
    <row r="5" spans="1:16" ht="45" customHeight="1">
      <c r="A5" s="3">
        <f>A4+1</f>
        <v>2</v>
      </c>
      <c r="B5" s="3" t="s">
        <v>0</v>
      </c>
      <c r="C5" s="3" t="s">
        <v>152</v>
      </c>
      <c r="D5" s="3" t="s">
        <v>722</v>
      </c>
      <c r="E5" s="3" t="s">
        <v>723</v>
      </c>
      <c r="F5" s="21" t="s">
        <v>151</v>
      </c>
      <c r="G5" s="22">
        <v>150</v>
      </c>
      <c r="H5" s="201" t="s">
        <v>728</v>
      </c>
      <c r="I5" s="201" t="s">
        <v>728</v>
      </c>
      <c r="J5" s="202">
        <f>P5*1.5*19/O5</f>
        <v>333.44999999999993</v>
      </c>
      <c r="K5" s="40">
        <f t="shared" ref="K5:K30" si="2">ROUND(J5,2)*1.2</f>
        <v>400.14</v>
      </c>
      <c r="L5" s="40">
        <f t="shared" si="0"/>
        <v>50017.499999999993</v>
      </c>
      <c r="M5" s="40">
        <f t="shared" si="1"/>
        <v>60021</v>
      </c>
      <c r="N5" s="30"/>
      <c r="O5">
        <v>2</v>
      </c>
      <c r="P5" s="37">
        <v>23.4</v>
      </c>
    </row>
    <row r="6" spans="1:16" ht="45" customHeight="1">
      <c r="A6" s="3">
        <f t="shared" ref="A6:A30" si="3">A5+1</f>
        <v>3</v>
      </c>
      <c r="B6" s="3" t="s">
        <v>0</v>
      </c>
      <c r="C6" s="3" t="s">
        <v>153</v>
      </c>
      <c r="D6" s="3" t="s">
        <v>722</v>
      </c>
      <c r="E6" s="3" t="s">
        <v>723</v>
      </c>
      <c r="F6" s="21" t="s">
        <v>47</v>
      </c>
      <c r="G6" s="22">
        <v>12</v>
      </c>
      <c r="H6" s="201" t="s">
        <v>728</v>
      </c>
      <c r="I6" s="201" t="s">
        <v>728</v>
      </c>
      <c r="J6" s="40">
        <f>P6*1.5*19</f>
        <v>1667.25</v>
      </c>
      <c r="K6" s="40">
        <f t="shared" si="2"/>
        <v>2000.6999999999998</v>
      </c>
      <c r="L6" s="40">
        <f t="shared" si="0"/>
        <v>20007</v>
      </c>
      <c r="M6" s="40">
        <f t="shared" si="1"/>
        <v>24008.399999999998</v>
      </c>
      <c r="N6" s="30"/>
      <c r="P6" s="37">
        <v>58.5</v>
      </c>
    </row>
    <row r="7" spans="1:16" ht="45" customHeight="1">
      <c r="A7" s="3">
        <f t="shared" si="3"/>
        <v>4</v>
      </c>
      <c r="B7" s="3" t="s">
        <v>0</v>
      </c>
      <c r="C7" s="3" t="s">
        <v>154</v>
      </c>
      <c r="D7" s="3" t="s">
        <v>722</v>
      </c>
      <c r="E7" s="3" t="s">
        <v>723</v>
      </c>
      <c r="F7" s="21" t="s">
        <v>47</v>
      </c>
      <c r="G7" s="22">
        <v>12</v>
      </c>
      <c r="H7" s="201" t="s">
        <v>728</v>
      </c>
      <c r="I7" s="201" t="s">
        <v>728</v>
      </c>
      <c r="J7" s="40">
        <f t="shared" ref="J7:J30" si="4">P7*1.5*19</f>
        <v>733.59</v>
      </c>
      <c r="K7" s="40">
        <f t="shared" si="2"/>
        <v>880.30799999999999</v>
      </c>
      <c r="L7" s="40">
        <f t="shared" si="0"/>
        <v>8803.08</v>
      </c>
      <c r="M7" s="40">
        <f t="shared" si="1"/>
        <v>10563.696</v>
      </c>
      <c r="N7" s="30"/>
      <c r="P7" s="37">
        <v>25.74</v>
      </c>
    </row>
    <row r="8" spans="1:16" ht="45" customHeight="1">
      <c r="A8" s="3">
        <f t="shared" si="3"/>
        <v>5</v>
      </c>
      <c r="B8" s="3">
        <v>33696500</v>
      </c>
      <c r="C8" s="3" t="s">
        <v>155</v>
      </c>
      <c r="D8" s="3" t="s">
        <v>722</v>
      </c>
      <c r="E8" s="3" t="s">
        <v>723</v>
      </c>
      <c r="F8" s="21" t="s">
        <v>47</v>
      </c>
      <c r="G8" s="22">
        <v>12</v>
      </c>
      <c r="H8" s="201" t="s">
        <v>728</v>
      </c>
      <c r="I8" s="201" t="s">
        <v>728</v>
      </c>
      <c r="J8" s="40">
        <f t="shared" si="4"/>
        <v>1021.155</v>
      </c>
      <c r="K8" s="40">
        <f t="shared" si="2"/>
        <v>1225.3919999999998</v>
      </c>
      <c r="L8" s="40">
        <f t="shared" si="0"/>
        <v>12253.86</v>
      </c>
      <c r="M8" s="40">
        <f t="shared" si="1"/>
        <v>14704.703999999998</v>
      </c>
      <c r="N8" s="30"/>
      <c r="P8" s="37">
        <v>35.83</v>
      </c>
    </row>
    <row r="9" spans="1:16" ht="45" customHeight="1">
      <c r="A9" s="3">
        <f t="shared" si="3"/>
        <v>6</v>
      </c>
      <c r="B9" s="3">
        <v>33696500</v>
      </c>
      <c r="C9" s="3" t="s">
        <v>156</v>
      </c>
      <c r="D9" s="3" t="s">
        <v>722</v>
      </c>
      <c r="E9" s="3" t="s">
        <v>723</v>
      </c>
      <c r="F9" s="21" t="s">
        <v>157</v>
      </c>
      <c r="G9" s="22">
        <v>4</v>
      </c>
      <c r="H9" s="201" t="s">
        <v>728</v>
      </c>
      <c r="I9" s="201" t="s">
        <v>728</v>
      </c>
      <c r="J9" s="40">
        <f t="shared" si="4"/>
        <v>4132.5</v>
      </c>
      <c r="K9" s="40">
        <f t="shared" si="2"/>
        <v>4959</v>
      </c>
      <c r="L9" s="40">
        <f t="shared" si="0"/>
        <v>16530</v>
      </c>
      <c r="M9" s="40">
        <f t="shared" si="1"/>
        <v>19836</v>
      </c>
      <c r="N9" s="30"/>
      <c r="P9" s="37">
        <v>145</v>
      </c>
    </row>
    <row r="10" spans="1:16" ht="45" customHeight="1">
      <c r="A10" s="3">
        <f t="shared" si="3"/>
        <v>7</v>
      </c>
      <c r="B10" s="3">
        <v>33696500</v>
      </c>
      <c r="C10" s="3" t="s">
        <v>158</v>
      </c>
      <c r="D10" s="3" t="s">
        <v>722</v>
      </c>
      <c r="E10" s="3" t="s">
        <v>723</v>
      </c>
      <c r="F10" s="21" t="s">
        <v>157</v>
      </c>
      <c r="G10" s="22">
        <v>2</v>
      </c>
      <c r="H10" s="201" t="s">
        <v>728</v>
      </c>
      <c r="I10" s="201" t="s">
        <v>728</v>
      </c>
      <c r="J10" s="40">
        <f t="shared" si="4"/>
        <v>13338</v>
      </c>
      <c r="K10" s="40">
        <f t="shared" si="2"/>
        <v>16005.599999999999</v>
      </c>
      <c r="L10" s="40">
        <f t="shared" si="0"/>
        <v>26676</v>
      </c>
      <c r="M10" s="40">
        <f t="shared" si="1"/>
        <v>32011.199999999997</v>
      </c>
      <c r="N10" s="30"/>
      <c r="P10" s="37">
        <v>468</v>
      </c>
    </row>
    <row r="11" spans="1:16" ht="45" customHeight="1">
      <c r="A11" s="3">
        <f t="shared" si="3"/>
        <v>8</v>
      </c>
      <c r="B11" s="3">
        <v>33696500</v>
      </c>
      <c r="C11" s="3" t="s">
        <v>159</v>
      </c>
      <c r="D11" s="3" t="s">
        <v>722</v>
      </c>
      <c r="E11" s="3" t="s">
        <v>723</v>
      </c>
      <c r="F11" s="21" t="s">
        <v>157</v>
      </c>
      <c r="G11" s="22">
        <v>2</v>
      </c>
      <c r="H11" s="201" t="s">
        <v>728</v>
      </c>
      <c r="I11" s="201" t="s">
        <v>728</v>
      </c>
      <c r="J11" s="40">
        <f t="shared" si="4"/>
        <v>11799</v>
      </c>
      <c r="K11" s="40">
        <f t="shared" si="2"/>
        <v>14158.8</v>
      </c>
      <c r="L11" s="40">
        <f t="shared" si="0"/>
        <v>23598</v>
      </c>
      <c r="M11" s="40">
        <f t="shared" si="1"/>
        <v>28317.599999999999</v>
      </c>
      <c r="N11" s="30"/>
      <c r="P11" s="37">
        <v>414</v>
      </c>
    </row>
    <row r="12" spans="1:16" ht="45" customHeight="1">
      <c r="A12" s="3">
        <f t="shared" si="3"/>
        <v>9</v>
      </c>
      <c r="B12" s="3">
        <v>33696500</v>
      </c>
      <c r="C12" s="3" t="s">
        <v>217</v>
      </c>
      <c r="D12" s="3" t="s">
        <v>722</v>
      </c>
      <c r="E12" s="3" t="s">
        <v>723</v>
      </c>
      <c r="F12" s="21" t="s">
        <v>157</v>
      </c>
      <c r="G12" s="22">
        <v>2</v>
      </c>
      <c r="H12" s="201" t="s">
        <v>728</v>
      </c>
      <c r="I12" s="201" t="s">
        <v>728</v>
      </c>
      <c r="J12" s="40">
        <f t="shared" si="4"/>
        <v>16929</v>
      </c>
      <c r="K12" s="40">
        <f t="shared" si="2"/>
        <v>20314.8</v>
      </c>
      <c r="L12" s="40">
        <f t="shared" si="0"/>
        <v>33858</v>
      </c>
      <c r="M12" s="40">
        <f t="shared" si="1"/>
        <v>40629.599999999999</v>
      </c>
      <c r="N12" s="30"/>
      <c r="P12" s="37">
        <v>594</v>
      </c>
    </row>
    <row r="13" spans="1:16" ht="45" customHeight="1">
      <c r="A13" s="3">
        <f t="shared" si="3"/>
        <v>10</v>
      </c>
      <c r="B13" s="3">
        <v>33696500</v>
      </c>
      <c r="C13" s="3" t="s">
        <v>160</v>
      </c>
      <c r="D13" s="3" t="s">
        <v>722</v>
      </c>
      <c r="E13" s="3" t="s">
        <v>723</v>
      </c>
      <c r="F13" s="21" t="s">
        <v>157</v>
      </c>
      <c r="G13" s="22">
        <v>26</v>
      </c>
      <c r="H13" s="201" t="s">
        <v>728</v>
      </c>
      <c r="I13" s="201" t="s">
        <v>728</v>
      </c>
      <c r="J13" s="40">
        <f t="shared" si="4"/>
        <v>4104</v>
      </c>
      <c r="K13" s="40">
        <f t="shared" si="2"/>
        <v>4924.8</v>
      </c>
      <c r="L13" s="40">
        <f t="shared" si="0"/>
        <v>106704</v>
      </c>
      <c r="M13" s="40">
        <f t="shared" si="1"/>
        <v>128044.8</v>
      </c>
      <c r="N13" s="30"/>
      <c r="P13" s="37">
        <v>144</v>
      </c>
    </row>
    <row r="14" spans="1:16" ht="45" customHeight="1">
      <c r="A14" s="3">
        <f t="shared" si="3"/>
        <v>11</v>
      </c>
      <c r="B14" s="3">
        <v>33696500</v>
      </c>
      <c r="C14" s="3" t="s">
        <v>161</v>
      </c>
      <c r="D14" s="3" t="s">
        <v>722</v>
      </c>
      <c r="E14" s="3" t="s">
        <v>723</v>
      </c>
      <c r="F14" s="21" t="s">
        <v>157</v>
      </c>
      <c r="G14" s="22">
        <v>80</v>
      </c>
      <c r="H14" s="201" t="s">
        <v>728</v>
      </c>
      <c r="I14" s="201" t="s">
        <v>728</v>
      </c>
      <c r="J14" s="40">
        <f t="shared" si="4"/>
        <v>1733.94</v>
      </c>
      <c r="K14" s="40">
        <f t="shared" si="2"/>
        <v>2080.7280000000001</v>
      </c>
      <c r="L14" s="40">
        <f t="shared" si="0"/>
        <v>138715.20000000001</v>
      </c>
      <c r="M14" s="40">
        <f t="shared" si="1"/>
        <v>166458.23999999999</v>
      </c>
      <c r="N14" s="30"/>
      <c r="O14">
        <v>20</v>
      </c>
      <c r="P14" s="37">
        <v>60.84</v>
      </c>
    </row>
    <row r="15" spans="1:16" ht="45" customHeight="1">
      <c r="A15" s="3">
        <f t="shared" si="3"/>
        <v>12</v>
      </c>
      <c r="B15" s="3">
        <v>33696500</v>
      </c>
      <c r="C15" s="3" t="s">
        <v>162</v>
      </c>
      <c r="D15" s="3" t="s">
        <v>722</v>
      </c>
      <c r="E15" s="3" t="s">
        <v>723</v>
      </c>
      <c r="F15" s="21" t="s">
        <v>157</v>
      </c>
      <c r="G15" s="22">
        <v>2</v>
      </c>
      <c r="H15" s="201" t="s">
        <v>728</v>
      </c>
      <c r="I15" s="201" t="s">
        <v>728</v>
      </c>
      <c r="J15" s="40">
        <f t="shared" si="4"/>
        <v>2000.7000000000003</v>
      </c>
      <c r="K15" s="40">
        <f t="shared" si="2"/>
        <v>2400.84</v>
      </c>
      <c r="L15" s="40">
        <f t="shared" si="0"/>
        <v>4001.4000000000005</v>
      </c>
      <c r="M15" s="40">
        <f t="shared" si="1"/>
        <v>4801.68</v>
      </c>
      <c r="N15" s="30"/>
      <c r="O15">
        <v>20</v>
      </c>
      <c r="P15" s="37">
        <v>70.2</v>
      </c>
    </row>
    <row r="16" spans="1:16" ht="45" customHeight="1">
      <c r="A16" s="3">
        <f t="shared" si="3"/>
        <v>13</v>
      </c>
      <c r="B16" s="3">
        <v>33696500</v>
      </c>
      <c r="C16" s="23" t="s">
        <v>207</v>
      </c>
      <c r="D16" s="3" t="s">
        <v>722</v>
      </c>
      <c r="E16" s="3" t="s">
        <v>723</v>
      </c>
      <c r="F16" s="21" t="s">
        <v>157</v>
      </c>
      <c r="G16" s="36">
        <v>3</v>
      </c>
      <c r="H16" s="201" t="s">
        <v>728</v>
      </c>
      <c r="I16" s="201" t="s">
        <v>728</v>
      </c>
      <c r="J16" s="40">
        <f t="shared" si="4"/>
        <v>1704.2999999999997</v>
      </c>
      <c r="K16" s="40">
        <f t="shared" si="2"/>
        <v>2045.1599999999999</v>
      </c>
      <c r="L16" s="40">
        <f t="shared" si="0"/>
        <v>5112.8999999999996</v>
      </c>
      <c r="M16" s="40">
        <f t="shared" si="1"/>
        <v>6135.48</v>
      </c>
      <c r="N16" s="30"/>
      <c r="P16" s="39">
        <v>59.8</v>
      </c>
    </row>
    <row r="17" spans="1:16" ht="45" customHeight="1">
      <c r="A17" s="3">
        <f t="shared" si="3"/>
        <v>14</v>
      </c>
      <c r="B17" s="3">
        <v>33696500</v>
      </c>
      <c r="C17" s="23" t="s">
        <v>164</v>
      </c>
      <c r="D17" s="3" t="s">
        <v>722</v>
      </c>
      <c r="E17" s="3" t="s">
        <v>723</v>
      </c>
      <c r="F17" s="21" t="s">
        <v>157</v>
      </c>
      <c r="G17" s="36">
        <v>1</v>
      </c>
      <c r="H17" s="201" t="s">
        <v>728</v>
      </c>
      <c r="I17" s="201" t="s">
        <v>728</v>
      </c>
      <c r="J17" s="40">
        <f t="shared" si="4"/>
        <v>8715.3000000000011</v>
      </c>
      <c r="K17" s="40">
        <f t="shared" si="2"/>
        <v>10458.359999999999</v>
      </c>
      <c r="L17" s="40">
        <f t="shared" si="0"/>
        <v>8715.3000000000011</v>
      </c>
      <c r="M17" s="40">
        <f t="shared" si="1"/>
        <v>10458.359999999999</v>
      </c>
      <c r="N17" s="30"/>
      <c r="P17" s="39">
        <v>305.8</v>
      </c>
    </row>
    <row r="18" spans="1:16" ht="45" customHeight="1">
      <c r="A18" s="3">
        <f t="shared" si="3"/>
        <v>15</v>
      </c>
      <c r="B18" s="3">
        <v>33696500</v>
      </c>
      <c r="C18" s="23" t="s">
        <v>165</v>
      </c>
      <c r="D18" s="3" t="s">
        <v>722</v>
      </c>
      <c r="E18" s="3" t="s">
        <v>723</v>
      </c>
      <c r="F18" s="21" t="s">
        <v>157</v>
      </c>
      <c r="G18" s="36">
        <v>3</v>
      </c>
      <c r="H18" s="201" t="s">
        <v>728</v>
      </c>
      <c r="I18" s="201" t="s">
        <v>728</v>
      </c>
      <c r="J18" s="40">
        <f t="shared" si="4"/>
        <v>2394</v>
      </c>
      <c r="K18" s="40">
        <f t="shared" si="2"/>
        <v>2872.7999999999997</v>
      </c>
      <c r="L18" s="40">
        <f t="shared" si="0"/>
        <v>7182</v>
      </c>
      <c r="M18" s="40">
        <f t="shared" si="1"/>
        <v>8618.4</v>
      </c>
      <c r="N18" s="30"/>
      <c r="P18" s="39">
        <v>84</v>
      </c>
    </row>
    <row r="19" spans="1:16" ht="45" customHeight="1">
      <c r="A19" s="3">
        <f t="shared" si="3"/>
        <v>16</v>
      </c>
      <c r="B19" s="3">
        <v>33696500</v>
      </c>
      <c r="C19" s="23" t="s">
        <v>166</v>
      </c>
      <c r="D19" s="3" t="s">
        <v>722</v>
      </c>
      <c r="E19" s="3" t="s">
        <v>723</v>
      </c>
      <c r="F19" s="21" t="s">
        <v>157</v>
      </c>
      <c r="G19" s="36">
        <v>3</v>
      </c>
      <c r="H19" s="201" t="s">
        <v>728</v>
      </c>
      <c r="I19" s="201" t="s">
        <v>728</v>
      </c>
      <c r="J19" s="40">
        <f t="shared" si="4"/>
        <v>162.45000000000002</v>
      </c>
      <c r="K19" s="40">
        <f t="shared" si="2"/>
        <v>194.93999999999997</v>
      </c>
      <c r="L19" s="40">
        <f t="shared" si="0"/>
        <v>487.35</v>
      </c>
      <c r="M19" s="40">
        <f t="shared" si="1"/>
        <v>584.81999999999994</v>
      </c>
      <c r="N19" s="30"/>
      <c r="P19" s="39">
        <v>5.7</v>
      </c>
    </row>
    <row r="20" spans="1:16" ht="45" customHeight="1">
      <c r="A20" s="3">
        <f t="shared" si="3"/>
        <v>17</v>
      </c>
      <c r="B20" s="3">
        <v>33696500</v>
      </c>
      <c r="C20" s="23" t="s">
        <v>167</v>
      </c>
      <c r="D20" s="3" t="s">
        <v>722</v>
      </c>
      <c r="E20" s="3" t="s">
        <v>723</v>
      </c>
      <c r="F20" s="21" t="s">
        <v>168</v>
      </c>
      <c r="G20" s="36">
        <v>10</v>
      </c>
      <c r="H20" s="201" t="s">
        <v>728</v>
      </c>
      <c r="I20" s="201" t="s">
        <v>728</v>
      </c>
      <c r="J20" s="40">
        <f t="shared" si="4"/>
        <v>31872.404999999999</v>
      </c>
      <c r="K20" s="40">
        <f t="shared" si="2"/>
        <v>38246.892</v>
      </c>
      <c r="L20" s="40">
        <f t="shared" si="0"/>
        <v>318724.05</v>
      </c>
      <c r="M20" s="40">
        <f t="shared" si="1"/>
        <v>382468.92</v>
      </c>
      <c r="N20" s="30"/>
      <c r="P20" s="37">
        <v>1118.33</v>
      </c>
    </row>
    <row r="21" spans="1:16" ht="45" customHeight="1">
      <c r="A21" s="3">
        <f t="shared" si="3"/>
        <v>18</v>
      </c>
      <c r="B21" s="3">
        <v>33696500</v>
      </c>
      <c r="C21" s="23" t="s">
        <v>208</v>
      </c>
      <c r="D21" s="3" t="s">
        <v>722</v>
      </c>
      <c r="E21" s="3" t="s">
        <v>723</v>
      </c>
      <c r="F21" s="21" t="s">
        <v>157</v>
      </c>
      <c r="G21" s="36">
        <v>2</v>
      </c>
      <c r="H21" s="201" t="s">
        <v>728</v>
      </c>
      <c r="I21" s="201" t="s">
        <v>728</v>
      </c>
      <c r="J21" s="40">
        <f t="shared" si="4"/>
        <v>766.93500000000006</v>
      </c>
      <c r="K21" s="40">
        <f t="shared" si="2"/>
        <v>920.32800000000009</v>
      </c>
      <c r="L21" s="40">
        <f t="shared" si="0"/>
        <v>1533.8700000000001</v>
      </c>
      <c r="M21" s="40">
        <f t="shared" si="1"/>
        <v>1840.6560000000002</v>
      </c>
      <c r="N21" s="30"/>
      <c r="P21" s="37">
        <v>26.91</v>
      </c>
    </row>
    <row r="22" spans="1:16" ht="45" customHeight="1">
      <c r="A22" s="3">
        <f t="shared" si="3"/>
        <v>19</v>
      </c>
      <c r="B22" s="3">
        <v>33696500</v>
      </c>
      <c r="C22" s="23" t="s">
        <v>169</v>
      </c>
      <c r="D22" s="3" t="s">
        <v>722</v>
      </c>
      <c r="E22" s="3" t="s">
        <v>723</v>
      </c>
      <c r="F22" s="21" t="s">
        <v>157</v>
      </c>
      <c r="G22" s="36">
        <v>20</v>
      </c>
      <c r="H22" s="201" t="s">
        <v>728</v>
      </c>
      <c r="I22" s="201" t="s">
        <v>728</v>
      </c>
      <c r="J22" s="40">
        <f t="shared" si="4"/>
        <v>2000.7000000000003</v>
      </c>
      <c r="K22" s="40">
        <f t="shared" si="2"/>
        <v>2400.84</v>
      </c>
      <c r="L22" s="40">
        <f t="shared" si="0"/>
        <v>40014.000000000007</v>
      </c>
      <c r="M22" s="40">
        <f t="shared" si="1"/>
        <v>48016.800000000003</v>
      </c>
      <c r="N22" s="30"/>
      <c r="P22" s="37">
        <v>70.2</v>
      </c>
    </row>
    <row r="23" spans="1:16" ht="45" customHeight="1">
      <c r="A23" s="3">
        <f t="shared" si="3"/>
        <v>20</v>
      </c>
      <c r="B23" s="3">
        <v>33696500</v>
      </c>
      <c r="C23" s="23" t="s">
        <v>170</v>
      </c>
      <c r="D23" s="3" t="s">
        <v>722</v>
      </c>
      <c r="E23" s="3" t="s">
        <v>723</v>
      </c>
      <c r="F23" s="21" t="s">
        <v>157</v>
      </c>
      <c r="G23" s="36">
        <v>2</v>
      </c>
      <c r="H23" s="201" t="s">
        <v>728</v>
      </c>
      <c r="I23" s="201" t="s">
        <v>728</v>
      </c>
      <c r="J23" s="40">
        <f t="shared" si="4"/>
        <v>933.66</v>
      </c>
      <c r="K23" s="40">
        <f t="shared" si="2"/>
        <v>1120.3919999999998</v>
      </c>
      <c r="L23" s="40">
        <f t="shared" si="0"/>
        <v>1867.32</v>
      </c>
      <c r="M23" s="40">
        <f t="shared" si="1"/>
        <v>2240.7839999999997</v>
      </c>
      <c r="N23" s="30"/>
      <c r="P23" s="37">
        <v>32.76</v>
      </c>
    </row>
    <row r="24" spans="1:16" ht="45" customHeight="1">
      <c r="A24" s="3">
        <f t="shared" si="3"/>
        <v>21</v>
      </c>
      <c r="B24" s="3">
        <v>33696500</v>
      </c>
      <c r="C24" s="23" t="s">
        <v>171</v>
      </c>
      <c r="D24" s="3" t="s">
        <v>722</v>
      </c>
      <c r="E24" s="3" t="s">
        <v>723</v>
      </c>
      <c r="F24" s="21" t="s">
        <v>157</v>
      </c>
      <c r="G24" s="36">
        <v>2</v>
      </c>
      <c r="H24" s="201" t="s">
        <v>728</v>
      </c>
      <c r="I24" s="201" t="s">
        <v>728</v>
      </c>
      <c r="J24" s="40">
        <f t="shared" si="4"/>
        <v>933.66</v>
      </c>
      <c r="K24" s="40">
        <f t="shared" si="2"/>
        <v>1120.3919999999998</v>
      </c>
      <c r="L24" s="40">
        <f t="shared" si="0"/>
        <v>1867.32</v>
      </c>
      <c r="M24" s="40">
        <f t="shared" si="1"/>
        <v>2240.7839999999997</v>
      </c>
      <c r="N24" s="30"/>
      <c r="P24" s="37">
        <v>32.76</v>
      </c>
    </row>
    <row r="25" spans="1:16" ht="45" customHeight="1">
      <c r="A25" s="3">
        <f t="shared" si="3"/>
        <v>22</v>
      </c>
      <c r="B25" s="3">
        <v>33696500</v>
      </c>
      <c r="C25" s="23" t="s">
        <v>172</v>
      </c>
      <c r="D25" s="3" t="s">
        <v>722</v>
      </c>
      <c r="E25" s="3" t="s">
        <v>723</v>
      </c>
      <c r="F25" s="21" t="s">
        <v>157</v>
      </c>
      <c r="G25" s="36">
        <v>10</v>
      </c>
      <c r="H25" s="201" t="s">
        <v>728</v>
      </c>
      <c r="I25" s="201" t="s">
        <v>728</v>
      </c>
      <c r="J25" s="40">
        <f t="shared" si="4"/>
        <v>766.93500000000006</v>
      </c>
      <c r="K25" s="40">
        <f t="shared" si="2"/>
        <v>920.32800000000009</v>
      </c>
      <c r="L25" s="40">
        <f t="shared" si="0"/>
        <v>7669.35</v>
      </c>
      <c r="M25" s="40">
        <f t="shared" si="1"/>
        <v>9203.2800000000007</v>
      </c>
      <c r="N25" s="30"/>
      <c r="P25" s="37">
        <v>26.91</v>
      </c>
    </row>
    <row r="26" spans="1:16" ht="45" customHeight="1">
      <c r="A26" s="3">
        <f t="shared" si="3"/>
        <v>23</v>
      </c>
      <c r="B26" s="3">
        <v>33696500</v>
      </c>
      <c r="C26" s="23" t="s">
        <v>173</v>
      </c>
      <c r="D26" s="3" t="s">
        <v>722</v>
      </c>
      <c r="E26" s="3" t="s">
        <v>723</v>
      </c>
      <c r="F26" s="21" t="s">
        <v>157</v>
      </c>
      <c r="G26" s="36">
        <v>2</v>
      </c>
      <c r="H26" s="201" t="s">
        <v>728</v>
      </c>
      <c r="I26" s="201" t="s">
        <v>728</v>
      </c>
      <c r="J26" s="40">
        <f t="shared" si="4"/>
        <v>10003.5</v>
      </c>
      <c r="K26" s="40">
        <f t="shared" si="2"/>
        <v>12004.199999999999</v>
      </c>
      <c r="L26" s="40">
        <f t="shared" si="0"/>
        <v>20007</v>
      </c>
      <c r="M26" s="40">
        <f t="shared" si="1"/>
        <v>24008.399999999998</v>
      </c>
      <c r="N26" s="30"/>
      <c r="P26" s="37">
        <v>351</v>
      </c>
    </row>
    <row r="27" spans="1:16" ht="45" customHeight="1">
      <c r="A27" s="3">
        <f t="shared" si="3"/>
        <v>24</v>
      </c>
      <c r="B27" s="3">
        <v>33696500</v>
      </c>
      <c r="C27" s="23" t="s">
        <v>174</v>
      </c>
      <c r="D27" s="3" t="s">
        <v>722</v>
      </c>
      <c r="E27" s="3" t="s">
        <v>723</v>
      </c>
      <c r="F27" s="21" t="s">
        <v>157</v>
      </c>
      <c r="G27" s="36">
        <v>2</v>
      </c>
      <c r="H27" s="201" t="s">
        <v>728</v>
      </c>
      <c r="I27" s="201" t="s">
        <v>728</v>
      </c>
      <c r="J27" s="40">
        <f t="shared" si="4"/>
        <v>10003.5</v>
      </c>
      <c r="K27" s="40">
        <f t="shared" si="2"/>
        <v>12004.199999999999</v>
      </c>
      <c r="L27" s="40">
        <f t="shared" si="0"/>
        <v>20007</v>
      </c>
      <c r="M27" s="40">
        <f t="shared" si="1"/>
        <v>24008.399999999998</v>
      </c>
      <c r="N27" s="30"/>
      <c r="P27" s="37">
        <v>351</v>
      </c>
    </row>
    <row r="28" spans="1:16" ht="45" customHeight="1">
      <c r="A28" s="3">
        <f t="shared" si="3"/>
        <v>25</v>
      </c>
      <c r="B28" s="3">
        <v>33696500</v>
      </c>
      <c r="C28" s="23" t="s">
        <v>175</v>
      </c>
      <c r="D28" s="3" t="s">
        <v>722</v>
      </c>
      <c r="E28" s="3" t="s">
        <v>723</v>
      </c>
      <c r="F28" s="21" t="s">
        <v>157</v>
      </c>
      <c r="G28" s="36">
        <v>2</v>
      </c>
      <c r="H28" s="201" t="s">
        <v>728</v>
      </c>
      <c r="I28" s="201" t="s">
        <v>728</v>
      </c>
      <c r="J28" s="40">
        <f t="shared" si="4"/>
        <v>10003.5</v>
      </c>
      <c r="K28" s="40">
        <f t="shared" si="2"/>
        <v>12004.199999999999</v>
      </c>
      <c r="L28" s="40">
        <f t="shared" si="0"/>
        <v>20007</v>
      </c>
      <c r="M28" s="40">
        <f t="shared" si="1"/>
        <v>24008.399999999998</v>
      </c>
      <c r="N28" s="30"/>
      <c r="P28" s="37">
        <v>351</v>
      </c>
    </row>
    <row r="29" spans="1:16" ht="45" customHeight="1">
      <c r="A29" s="3">
        <f t="shared" si="3"/>
        <v>26</v>
      </c>
      <c r="B29" s="3">
        <v>33696500</v>
      </c>
      <c r="C29" s="23" t="s">
        <v>176</v>
      </c>
      <c r="D29" s="3" t="s">
        <v>722</v>
      </c>
      <c r="E29" s="3" t="s">
        <v>723</v>
      </c>
      <c r="F29" s="21" t="s">
        <v>157</v>
      </c>
      <c r="G29" s="36">
        <v>2</v>
      </c>
      <c r="H29" s="201" t="s">
        <v>728</v>
      </c>
      <c r="I29" s="201" t="s">
        <v>728</v>
      </c>
      <c r="J29" s="40">
        <f t="shared" si="4"/>
        <v>13651.5</v>
      </c>
      <c r="K29" s="40">
        <f t="shared" si="2"/>
        <v>16381.8</v>
      </c>
      <c r="L29" s="40">
        <f t="shared" si="0"/>
        <v>27303</v>
      </c>
      <c r="M29" s="40">
        <f t="shared" si="1"/>
        <v>32763.599999999999</v>
      </c>
      <c r="N29" s="30"/>
      <c r="P29" s="37">
        <v>479</v>
      </c>
    </row>
    <row r="30" spans="1:16" ht="45" customHeight="1">
      <c r="A30" s="3">
        <f t="shared" si="3"/>
        <v>27</v>
      </c>
      <c r="B30" s="3">
        <v>33696500</v>
      </c>
      <c r="C30" s="23" t="s">
        <v>177</v>
      </c>
      <c r="D30" s="3" t="s">
        <v>722</v>
      </c>
      <c r="E30" s="3" t="s">
        <v>723</v>
      </c>
      <c r="F30" s="21" t="s">
        <v>47</v>
      </c>
      <c r="G30" s="36">
        <v>2</v>
      </c>
      <c r="H30" s="201" t="s">
        <v>728</v>
      </c>
      <c r="I30" s="201" t="s">
        <v>728</v>
      </c>
      <c r="J30" s="40">
        <f t="shared" si="4"/>
        <v>733.59</v>
      </c>
      <c r="K30" s="40">
        <f t="shared" si="2"/>
        <v>880.30799999999999</v>
      </c>
      <c r="L30" s="40">
        <f t="shared" si="0"/>
        <v>1467.18</v>
      </c>
      <c r="M30" s="40">
        <f t="shared" si="1"/>
        <v>1760.616</v>
      </c>
      <c r="N30" s="30"/>
      <c r="P30" s="37">
        <v>25.74</v>
      </c>
    </row>
    <row r="31" spans="1:16" ht="45" customHeight="1">
      <c r="A31" s="188">
        <f>A30+1</f>
        <v>28</v>
      </c>
      <c r="B31" s="188">
        <v>33696500</v>
      </c>
      <c r="C31" s="189" t="s">
        <v>209</v>
      </c>
      <c r="D31" s="3" t="s">
        <v>722</v>
      </c>
      <c r="E31" s="3" t="s">
        <v>723</v>
      </c>
      <c r="F31" s="190" t="s">
        <v>157</v>
      </c>
      <c r="G31" s="191">
        <v>1</v>
      </c>
      <c r="H31" s="201" t="s">
        <v>728</v>
      </c>
      <c r="I31" s="201" t="s">
        <v>728</v>
      </c>
      <c r="J31" s="40">
        <f>P31*1.5*19</f>
        <v>11400</v>
      </c>
      <c r="K31" s="193">
        <f>ROUND(J31,2)*1.2</f>
        <v>13680</v>
      </c>
      <c r="L31" s="193">
        <f>J31*G31</f>
        <v>11400</v>
      </c>
      <c r="M31" s="193">
        <f>K31*G31</f>
        <v>13680</v>
      </c>
      <c r="N31" s="179"/>
      <c r="P31" s="37">
        <v>400</v>
      </c>
    </row>
    <row r="32" spans="1:16" ht="45" customHeight="1" thickBot="1">
      <c r="A32" s="364">
        <v>29</v>
      </c>
      <c r="B32" s="188">
        <v>33696501</v>
      </c>
      <c r="C32" s="189" t="s">
        <v>801</v>
      </c>
      <c r="D32" s="3" t="s">
        <v>722</v>
      </c>
      <c r="E32" s="3" t="s">
        <v>723</v>
      </c>
      <c r="F32" s="190" t="s">
        <v>157</v>
      </c>
      <c r="G32" s="191">
        <v>2</v>
      </c>
      <c r="H32" s="201" t="s">
        <v>728</v>
      </c>
      <c r="I32" s="201" t="s">
        <v>728</v>
      </c>
      <c r="J32" s="40">
        <f>P32*1.5*19</f>
        <v>18240</v>
      </c>
      <c r="K32" s="193">
        <f>ROUND(J32,2)*1.2</f>
        <v>21888</v>
      </c>
      <c r="L32" s="193">
        <f>J32*G32</f>
        <v>36480</v>
      </c>
      <c r="M32" s="193">
        <f>K32*G32</f>
        <v>43776</v>
      </c>
      <c r="N32" s="179"/>
      <c r="P32" s="37">
        <v>640</v>
      </c>
    </row>
    <row r="33" spans="1:14" ht="15" thickBot="1">
      <c r="A33" s="180"/>
      <c r="B33" s="551" t="s">
        <v>824</v>
      </c>
      <c r="C33" s="552"/>
      <c r="D33" s="194"/>
      <c r="E33" s="194"/>
      <c r="F33" s="194"/>
      <c r="G33" s="194"/>
      <c r="H33" s="194"/>
      <c r="I33" s="194"/>
      <c r="J33" s="195"/>
      <c r="K33" s="195"/>
      <c r="L33" s="96">
        <f>SUM(L4:L31)</f>
        <v>1101253.68</v>
      </c>
      <c r="M33" s="96">
        <f>SUM(M4:M31)</f>
        <v>1321503.4199999997</v>
      </c>
      <c r="N33" s="196"/>
    </row>
  </sheetData>
  <mergeCells count="2">
    <mergeCell ref="B33:C33"/>
    <mergeCell ref="B3:N3"/>
  </mergeCells>
  <phoneticPr fontId="13" type="noConversion"/>
  <pageMargins left="0.59" right="0.24" top="0.28999999999999998" bottom="0.27" header="0.14000000000000001" footer="0.15"/>
  <pageSetup paperSize="9" orientation="landscape" horizontalDpi="180" verticalDpi="18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7"/>
  <sheetViews>
    <sheetView workbookViewId="0">
      <selection sqref="A1:N10"/>
    </sheetView>
  </sheetViews>
  <sheetFormatPr defaultRowHeight="14.4"/>
  <cols>
    <col min="1" max="1" width="5.88671875" customWidth="1"/>
    <col min="2" max="2" width="15.44140625" customWidth="1"/>
    <col min="3" max="3" width="13.44140625" customWidth="1"/>
    <col min="4" max="4" width="12.88671875" customWidth="1"/>
    <col min="5" max="5" width="6.88671875" customWidth="1"/>
    <col min="6" max="6" width="4.44140625" customWidth="1"/>
    <col min="7" max="7" width="7.88671875" customWidth="1"/>
    <col min="9" max="9" width="10.5546875" bestFit="1" customWidth="1"/>
    <col min="10" max="10" width="5.5546875" customWidth="1"/>
    <col min="11" max="11" width="6.88671875" customWidth="1"/>
    <col min="12" max="12" width="10.5546875" bestFit="1" customWidth="1"/>
    <col min="13" max="13" width="11.44140625" customWidth="1"/>
    <col min="14" max="14" width="7.109375" customWidth="1"/>
  </cols>
  <sheetData>
    <row r="1" spans="1:16" ht="15" thickBot="1">
      <c r="A1" s="558" t="s">
        <v>771</v>
      </c>
      <c r="B1" s="559"/>
      <c r="C1" s="559"/>
      <c r="D1" s="559"/>
      <c r="E1" s="559"/>
      <c r="F1" s="559"/>
      <c r="G1" s="559"/>
      <c r="H1" s="559"/>
      <c r="I1" s="559"/>
      <c r="J1" s="559"/>
      <c r="K1" s="559"/>
      <c r="L1" s="559"/>
      <c r="M1" s="559"/>
      <c r="N1" s="560"/>
    </row>
    <row r="2" spans="1:16" ht="76.5" customHeight="1">
      <c r="A2" s="131"/>
      <c r="B2" s="183" t="s">
        <v>101</v>
      </c>
      <c r="C2" s="183" t="s">
        <v>90</v>
      </c>
      <c r="D2" s="183" t="s">
        <v>92</v>
      </c>
      <c r="E2" s="183" t="s">
        <v>93</v>
      </c>
      <c r="F2" s="184" t="s">
        <v>94</v>
      </c>
      <c r="G2" s="185" t="s">
        <v>95</v>
      </c>
      <c r="H2" s="183" t="s">
        <v>96</v>
      </c>
      <c r="I2" s="183" t="s">
        <v>97</v>
      </c>
      <c r="J2" s="186" t="s">
        <v>98</v>
      </c>
      <c r="K2" s="186" t="s">
        <v>99</v>
      </c>
      <c r="L2" s="186" t="s">
        <v>211</v>
      </c>
      <c r="M2" s="186" t="s">
        <v>212</v>
      </c>
      <c r="N2" s="187" t="s">
        <v>100</v>
      </c>
    </row>
    <row r="3" spans="1:16" ht="20.100000000000001" customHeight="1" thickBot="1">
      <c r="A3" s="128"/>
      <c r="B3" s="205">
        <v>1</v>
      </c>
      <c r="C3" s="205">
        <v>2</v>
      </c>
      <c r="D3" s="205">
        <v>4</v>
      </c>
      <c r="E3" s="205">
        <v>5</v>
      </c>
      <c r="F3" s="206">
        <v>6</v>
      </c>
      <c r="G3" s="207">
        <v>7</v>
      </c>
      <c r="H3" s="205">
        <v>8</v>
      </c>
      <c r="I3" s="205">
        <v>9</v>
      </c>
      <c r="J3" s="205">
        <v>10</v>
      </c>
      <c r="K3" s="205">
        <v>11</v>
      </c>
      <c r="L3" s="205">
        <v>12</v>
      </c>
      <c r="M3" s="205">
        <v>13</v>
      </c>
      <c r="N3" s="208">
        <v>14</v>
      </c>
    </row>
    <row r="4" spans="1:16" ht="20.100000000000001" customHeight="1">
      <c r="A4" s="176"/>
      <c r="B4" s="556" t="s">
        <v>725</v>
      </c>
      <c r="C4" s="556"/>
      <c r="D4" s="556"/>
      <c r="E4" s="556"/>
      <c r="F4" s="556"/>
      <c r="G4" s="556"/>
      <c r="H4" s="556"/>
      <c r="I4" s="556"/>
      <c r="J4" s="556"/>
      <c r="K4" s="556"/>
      <c r="L4" s="556"/>
      <c r="M4" s="556"/>
      <c r="N4" s="557"/>
    </row>
    <row r="5" spans="1:16" ht="61.8" thickBot="1">
      <c r="A5" s="204">
        <v>1</v>
      </c>
      <c r="B5" s="188" t="s">
        <v>0</v>
      </c>
      <c r="C5" s="192" t="s">
        <v>724</v>
      </c>
      <c r="D5" s="188" t="s">
        <v>719</v>
      </c>
      <c r="E5" s="188" t="s">
        <v>720</v>
      </c>
      <c r="F5" s="190" t="s">
        <v>726</v>
      </c>
      <c r="G5" s="203">
        <v>4000</v>
      </c>
      <c r="H5" s="192" t="s">
        <v>772</v>
      </c>
      <c r="I5" s="192" t="s">
        <v>772</v>
      </c>
      <c r="J5" s="193">
        <v>39</v>
      </c>
      <c r="K5" s="193">
        <f>ROUND(J5,2)*1.08</f>
        <v>42.120000000000005</v>
      </c>
      <c r="L5" s="193">
        <f>J5*G5</f>
        <v>156000</v>
      </c>
      <c r="M5" s="193">
        <f>K5*G5</f>
        <v>168480.00000000003</v>
      </c>
      <c r="N5" s="179"/>
      <c r="P5" s="37"/>
    </row>
    <row r="6" spans="1:16" ht="15" thickBot="1">
      <c r="A6" s="180"/>
      <c r="B6" s="210" t="s">
        <v>770</v>
      </c>
      <c r="C6" s="194"/>
      <c r="D6" s="194"/>
      <c r="E6" s="194"/>
      <c r="F6" s="194"/>
      <c r="G6" s="194"/>
      <c r="H6" s="194"/>
      <c r="I6" s="194"/>
      <c r="J6" s="194"/>
      <c r="K6" s="194"/>
      <c r="L6" s="209">
        <f>SUM(L5)</f>
        <v>156000</v>
      </c>
      <c r="M6" s="209">
        <f>SUM(M5)</f>
        <v>168480.00000000003</v>
      </c>
      <c r="N6" s="196"/>
    </row>
    <row r="7" spans="1:16" ht="15" thickBot="1">
      <c r="A7" s="180"/>
      <c r="B7" s="210" t="s">
        <v>727</v>
      </c>
      <c r="C7" s="194"/>
      <c r="D7" s="194"/>
      <c r="E7" s="194"/>
      <c r="F7" s="194"/>
      <c r="G7" s="194"/>
      <c r="H7" s="194"/>
      <c r="I7" s="194"/>
      <c r="J7" s="194"/>
      <c r="K7" s="194"/>
      <c r="L7" s="209" t="e">
        <f>hitachi!M86+jeol!Q93+'jeol consumabile'!L33+innovastar!L6</f>
        <v>#VALUE!</v>
      </c>
      <c r="M7" s="209" t="e">
        <f>hitachi!N86+jeol!R93+'jeol consumabile'!M33+innovastar!M6</f>
        <v>#VALUE!</v>
      </c>
      <c r="N7" s="196"/>
    </row>
  </sheetData>
  <mergeCells count="2">
    <mergeCell ref="B4:N4"/>
    <mergeCell ref="A1:N1"/>
  </mergeCells>
  <phoneticPr fontId="13" type="noConversion"/>
  <pageMargins left="0.79" right="0.32" top="0.88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114"/>
  <sheetViews>
    <sheetView topLeftCell="A46" workbookViewId="0">
      <selection activeCell="J2" sqref="J2"/>
    </sheetView>
  </sheetViews>
  <sheetFormatPr defaultRowHeight="14.4"/>
  <cols>
    <col min="1" max="1" width="4.5546875" customWidth="1"/>
    <col min="2" max="2" width="28.5546875" customWidth="1"/>
    <col min="3" max="3" width="5.5546875" style="137" customWidth="1"/>
    <col min="4" max="4" width="9" style="137" customWidth="1"/>
    <col min="5" max="6" width="9.109375" style="137"/>
    <col min="7" max="8" width="11.6640625" style="137" bestFit="1" customWidth="1"/>
    <col min="9" max="9" width="13" customWidth="1"/>
    <col min="10" max="11" width="11.6640625" customWidth="1"/>
  </cols>
  <sheetData>
    <row r="1" spans="1:12" ht="60.75" customHeight="1">
      <c r="A1" s="249" t="s">
        <v>710</v>
      </c>
      <c r="B1" s="250" t="s">
        <v>711</v>
      </c>
      <c r="C1" s="251" t="s">
        <v>714</v>
      </c>
      <c r="D1" s="251" t="s">
        <v>712</v>
      </c>
      <c r="E1" s="254" t="s">
        <v>98</v>
      </c>
      <c r="F1" s="254" t="s">
        <v>99</v>
      </c>
      <c r="G1" s="254" t="s">
        <v>211</v>
      </c>
      <c r="H1" s="254" t="s">
        <v>212</v>
      </c>
      <c r="I1" s="250" t="s">
        <v>717</v>
      </c>
      <c r="J1" s="252" t="s">
        <v>718</v>
      </c>
      <c r="K1" s="108"/>
      <c r="L1" s="108"/>
    </row>
    <row r="2" spans="1:12" ht="26.4">
      <c r="A2" s="126">
        <v>1</v>
      </c>
      <c r="B2" s="120" t="s">
        <v>250</v>
      </c>
      <c r="C2" s="133" t="s">
        <v>251</v>
      </c>
      <c r="D2" s="134">
        <v>12000</v>
      </c>
      <c r="E2" s="255">
        <f>K2*1.5*17/L2</f>
        <v>16.607937499999998</v>
      </c>
      <c r="F2" s="255">
        <f t="shared" ref="F2:F65" si="0">E2*1.08</f>
        <v>17.9365725</v>
      </c>
      <c r="G2" s="255">
        <f t="shared" ref="G2:G33" si="1">ROUND(E2,2)*D2</f>
        <v>199320</v>
      </c>
      <c r="H2" s="255">
        <f t="shared" ref="H2:H65" si="2">G2*1.08</f>
        <v>215265.6</v>
      </c>
      <c r="I2" s="121" t="s">
        <v>749</v>
      </c>
      <c r="J2" s="127" t="s">
        <v>750</v>
      </c>
      <c r="K2" s="123">
        <v>390.77499999999998</v>
      </c>
      <c r="L2" s="108">
        <v>600</v>
      </c>
    </row>
    <row r="3" spans="1:12">
      <c r="A3" s="126">
        <f>A2+1</f>
        <v>2</v>
      </c>
      <c r="B3" s="120" t="s">
        <v>252</v>
      </c>
      <c r="C3" s="133" t="s">
        <v>251</v>
      </c>
      <c r="D3" s="134">
        <v>400</v>
      </c>
      <c r="E3" s="255">
        <f t="shared" ref="E3:E66" si="3">K3*1.5*17/L3</f>
        <v>19.482127500000001</v>
      </c>
      <c r="F3" s="255">
        <f t="shared" si="0"/>
        <v>21.040697700000003</v>
      </c>
      <c r="G3" s="255">
        <f t="shared" si="1"/>
        <v>7792</v>
      </c>
      <c r="H3" s="255">
        <f t="shared" si="2"/>
        <v>8415.36</v>
      </c>
      <c r="I3" s="121" t="s">
        <v>749</v>
      </c>
      <c r="J3" s="127" t="s">
        <v>750</v>
      </c>
      <c r="K3" s="123">
        <v>152.80099999999999</v>
      </c>
      <c r="L3" s="108">
        <v>200</v>
      </c>
    </row>
    <row r="4" spans="1:12">
      <c r="A4" s="126">
        <f t="shared" ref="A4:A67" si="4">A3+1</f>
        <v>3</v>
      </c>
      <c r="B4" s="120" t="s">
        <v>253</v>
      </c>
      <c r="C4" s="133" t="s">
        <v>251</v>
      </c>
      <c r="D4" s="134">
        <v>2400</v>
      </c>
      <c r="E4" s="255">
        <f t="shared" si="3"/>
        <v>23.256535500000005</v>
      </c>
      <c r="F4" s="255">
        <f t="shared" si="0"/>
        <v>25.117058340000007</v>
      </c>
      <c r="G4" s="255">
        <f t="shared" si="1"/>
        <v>55824.000000000007</v>
      </c>
      <c r="H4" s="255">
        <f t="shared" si="2"/>
        <v>60289.920000000013</v>
      </c>
      <c r="I4" s="121" t="s">
        <v>749</v>
      </c>
      <c r="J4" s="127" t="s">
        <v>750</v>
      </c>
      <c r="K4" s="123">
        <v>182.4042</v>
      </c>
      <c r="L4" s="108">
        <v>200</v>
      </c>
    </row>
    <row r="5" spans="1:12">
      <c r="A5" s="126">
        <f t="shared" si="4"/>
        <v>4</v>
      </c>
      <c r="B5" s="120" t="s">
        <v>254</v>
      </c>
      <c r="C5" s="133" t="s">
        <v>251</v>
      </c>
      <c r="D5" s="134">
        <v>6000</v>
      </c>
      <c r="E5" s="255">
        <f t="shared" si="3"/>
        <v>23.488368749999999</v>
      </c>
      <c r="F5" s="255">
        <f t="shared" si="0"/>
        <v>25.367438249999999</v>
      </c>
      <c r="G5" s="255">
        <f t="shared" si="1"/>
        <v>140940</v>
      </c>
      <c r="H5" s="255">
        <f t="shared" si="2"/>
        <v>152215.20000000001</v>
      </c>
      <c r="I5" s="121" t="s">
        <v>749</v>
      </c>
      <c r="J5" s="127" t="s">
        <v>750</v>
      </c>
      <c r="K5" s="123">
        <v>184.2225</v>
      </c>
      <c r="L5" s="108">
        <v>200</v>
      </c>
    </row>
    <row r="6" spans="1:12">
      <c r="A6" s="126">
        <f t="shared" si="4"/>
        <v>5</v>
      </c>
      <c r="B6" s="120" t="s">
        <v>255</v>
      </c>
      <c r="C6" s="133" t="s">
        <v>251</v>
      </c>
      <c r="D6" s="134">
        <v>200</v>
      </c>
      <c r="E6" s="255">
        <f t="shared" si="3"/>
        <v>21.745552125</v>
      </c>
      <c r="F6" s="255">
        <f t="shared" si="0"/>
        <v>23.485196295000001</v>
      </c>
      <c r="G6" s="255">
        <f t="shared" si="1"/>
        <v>4350</v>
      </c>
      <c r="H6" s="255">
        <f t="shared" si="2"/>
        <v>4698</v>
      </c>
      <c r="I6" s="121" t="s">
        <v>749</v>
      </c>
      <c r="J6" s="127" t="s">
        <v>750</v>
      </c>
      <c r="K6" s="123">
        <v>170.55334999999999</v>
      </c>
      <c r="L6" s="108">
        <v>200</v>
      </c>
    </row>
    <row r="7" spans="1:12">
      <c r="A7" s="126">
        <f t="shared" si="4"/>
        <v>6</v>
      </c>
      <c r="B7" s="120" t="s">
        <v>256</v>
      </c>
      <c r="C7" s="133" t="s">
        <v>251</v>
      </c>
      <c r="D7" s="134">
        <v>200</v>
      </c>
      <c r="E7" s="255">
        <f t="shared" si="3"/>
        <v>21.328658999999998</v>
      </c>
      <c r="F7" s="255">
        <f t="shared" si="0"/>
        <v>23.034951719999999</v>
      </c>
      <c r="G7" s="255">
        <f t="shared" si="1"/>
        <v>4266</v>
      </c>
      <c r="H7" s="255">
        <f t="shared" si="2"/>
        <v>4607.2800000000007</v>
      </c>
      <c r="I7" s="121" t="s">
        <v>749</v>
      </c>
      <c r="J7" s="127" t="s">
        <v>750</v>
      </c>
      <c r="K7" s="123">
        <v>167.28359999999998</v>
      </c>
      <c r="L7" s="108">
        <v>200</v>
      </c>
    </row>
    <row r="8" spans="1:12">
      <c r="A8" s="126">
        <f t="shared" si="4"/>
        <v>7</v>
      </c>
      <c r="B8" s="120" t="s">
        <v>257</v>
      </c>
      <c r="C8" s="133" t="s">
        <v>251</v>
      </c>
      <c r="D8" s="134">
        <v>200</v>
      </c>
      <c r="E8" s="255">
        <f t="shared" si="3"/>
        <v>22.613910000000001</v>
      </c>
      <c r="F8" s="255">
        <f t="shared" si="0"/>
        <v>24.423022800000002</v>
      </c>
      <c r="G8" s="255">
        <f t="shared" si="1"/>
        <v>4522</v>
      </c>
      <c r="H8" s="255">
        <f t="shared" si="2"/>
        <v>4883.76</v>
      </c>
      <c r="I8" s="121" t="s">
        <v>749</v>
      </c>
      <c r="J8" s="127" t="s">
        <v>750</v>
      </c>
      <c r="K8" s="123">
        <v>177.364</v>
      </c>
      <c r="L8" s="108">
        <v>200</v>
      </c>
    </row>
    <row r="9" spans="1:12">
      <c r="A9" s="126">
        <f t="shared" si="4"/>
        <v>8</v>
      </c>
      <c r="B9" s="120" t="s">
        <v>258</v>
      </c>
      <c r="C9" s="133" t="s">
        <v>251</v>
      </c>
      <c r="D9" s="134">
        <v>400</v>
      </c>
      <c r="E9" s="255">
        <f t="shared" si="3"/>
        <v>19.295033999999998</v>
      </c>
      <c r="F9" s="255">
        <f t="shared" si="0"/>
        <v>20.83863672</v>
      </c>
      <c r="G9" s="255">
        <f t="shared" si="1"/>
        <v>7720</v>
      </c>
      <c r="H9" s="255">
        <f t="shared" si="2"/>
        <v>8337.6</v>
      </c>
      <c r="I9" s="121" t="s">
        <v>749</v>
      </c>
      <c r="J9" s="127" t="s">
        <v>750</v>
      </c>
      <c r="K9" s="123">
        <v>151.33359999999999</v>
      </c>
      <c r="L9" s="108">
        <v>200</v>
      </c>
    </row>
    <row r="10" spans="1:12">
      <c r="A10" s="126">
        <f t="shared" si="4"/>
        <v>9</v>
      </c>
      <c r="B10" s="120" t="s">
        <v>259</v>
      </c>
      <c r="C10" s="133" t="s">
        <v>251</v>
      </c>
      <c r="D10" s="134">
        <v>1200</v>
      </c>
      <c r="E10" s="255">
        <f t="shared" si="3"/>
        <v>18.099262499999998</v>
      </c>
      <c r="F10" s="255">
        <f t="shared" si="0"/>
        <v>19.547203499999998</v>
      </c>
      <c r="G10" s="255">
        <f t="shared" si="1"/>
        <v>21720</v>
      </c>
      <c r="H10" s="255">
        <f t="shared" si="2"/>
        <v>23457.600000000002</v>
      </c>
      <c r="I10" s="121" t="s">
        <v>749</v>
      </c>
      <c r="J10" s="127" t="s">
        <v>750</v>
      </c>
      <c r="K10" s="123">
        <v>141.95499999999998</v>
      </c>
      <c r="L10" s="108">
        <v>200</v>
      </c>
    </row>
    <row r="11" spans="1:12">
      <c r="A11" s="126">
        <f t="shared" si="4"/>
        <v>10</v>
      </c>
      <c r="B11" s="120" t="s">
        <v>260</v>
      </c>
      <c r="C11" s="133" t="s">
        <v>251</v>
      </c>
      <c r="D11" s="134">
        <v>1800</v>
      </c>
      <c r="E11" s="255">
        <f t="shared" si="3"/>
        <v>23.234165624999999</v>
      </c>
      <c r="F11" s="255">
        <f t="shared" si="0"/>
        <v>25.092898874999999</v>
      </c>
      <c r="G11" s="255">
        <f t="shared" si="1"/>
        <v>41814</v>
      </c>
      <c r="H11" s="255">
        <f t="shared" si="2"/>
        <v>45159.12</v>
      </c>
      <c r="I11" s="121" t="s">
        <v>749</v>
      </c>
      <c r="J11" s="127" t="s">
        <v>750</v>
      </c>
      <c r="K11" s="123">
        <v>182.22874999999999</v>
      </c>
      <c r="L11" s="108">
        <v>200</v>
      </c>
    </row>
    <row r="12" spans="1:12">
      <c r="A12" s="126">
        <f t="shared" si="4"/>
        <v>11</v>
      </c>
      <c r="B12" s="120" t="s">
        <v>261</v>
      </c>
      <c r="C12" s="133" t="s">
        <v>251</v>
      </c>
      <c r="D12" s="134">
        <v>200</v>
      </c>
      <c r="E12" s="255">
        <f t="shared" si="3"/>
        <v>29.080837499999998</v>
      </c>
      <c r="F12" s="255">
        <f t="shared" si="0"/>
        <v>31.407304499999999</v>
      </c>
      <c r="G12" s="255">
        <f t="shared" si="1"/>
        <v>5816</v>
      </c>
      <c r="H12" s="255">
        <f t="shared" si="2"/>
        <v>6281.2800000000007</v>
      </c>
      <c r="I12" s="121" t="s">
        <v>749</v>
      </c>
      <c r="J12" s="127" t="s">
        <v>750</v>
      </c>
      <c r="K12" s="123">
        <v>228.08500000000001</v>
      </c>
      <c r="L12" s="108">
        <v>200</v>
      </c>
    </row>
    <row r="13" spans="1:12">
      <c r="A13" s="126">
        <f t="shared" si="4"/>
        <v>12</v>
      </c>
      <c r="B13" s="120" t="s">
        <v>262</v>
      </c>
      <c r="C13" s="133" t="s">
        <v>251</v>
      </c>
      <c r="D13" s="134">
        <v>200</v>
      </c>
      <c r="E13" s="255">
        <f t="shared" si="3"/>
        <v>19.559405250000001</v>
      </c>
      <c r="F13" s="255">
        <f t="shared" si="0"/>
        <v>21.124157670000002</v>
      </c>
      <c r="G13" s="255">
        <f t="shared" si="1"/>
        <v>3911.9999999999995</v>
      </c>
      <c r="H13" s="255">
        <f t="shared" si="2"/>
        <v>4224.96</v>
      </c>
      <c r="I13" s="121" t="s">
        <v>749</v>
      </c>
      <c r="J13" s="127" t="s">
        <v>750</v>
      </c>
      <c r="K13" s="123">
        <v>153.40710000000001</v>
      </c>
      <c r="L13" s="108">
        <v>200</v>
      </c>
    </row>
    <row r="14" spans="1:12">
      <c r="A14" s="126">
        <f t="shared" si="4"/>
        <v>13</v>
      </c>
      <c r="B14" s="120" t="s">
        <v>263</v>
      </c>
      <c r="C14" s="133" t="s">
        <v>251</v>
      </c>
      <c r="D14" s="134">
        <v>1200</v>
      </c>
      <c r="E14" s="255">
        <f t="shared" si="3"/>
        <v>29.825144249999997</v>
      </c>
      <c r="F14" s="255">
        <f t="shared" si="0"/>
        <v>32.211155789999999</v>
      </c>
      <c r="G14" s="255">
        <f t="shared" si="1"/>
        <v>35796</v>
      </c>
      <c r="H14" s="255">
        <f t="shared" si="2"/>
        <v>38659.68</v>
      </c>
      <c r="I14" s="121" t="s">
        <v>749</v>
      </c>
      <c r="J14" s="127" t="s">
        <v>750</v>
      </c>
      <c r="K14" s="123">
        <v>233.92269999999999</v>
      </c>
      <c r="L14" s="108">
        <v>200</v>
      </c>
    </row>
    <row r="15" spans="1:12">
      <c r="A15" s="126">
        <f t="shared" si="4"/>
        <v>14</v>
      </c>
      <c r="B15" s="120" t="s">
        <v>264</v>
      </c>
      <c r="C15" s="133" t="s">
        <v>251</v>
      </c>
      <c r="D15" s="134">
        <v>1200</v>
      </c>
      <c r="E15" s="255">
        <f t="shared" si="3"/>
        <v>24.301818750000002</v>
      </c>
      <c r="F15" s="255">
        <f t="shared" si="0"/>
        <v>26.245964250000004</v>
      </c>
      <c r="G15" s="255">
        <f t="shared" si="1"/>
        <v>29160</v>
      </c>
      <c r="H15" s="255">
        <f t="shared" si="2"/>
        <v>31492.800000000003</v>
      </c>
      <c r="I15" s="121" t="s">
        <v>749</v>
      </c>
      <c r="J15" s="127" t="s">
        <v>750</v>
      </c>
      <c r="K15" s="123">
        <v>190.60249999999999</v>
      </c>
      <c r="L15" s="108">
        <v>200</v>
      </c>
    </row>
    <row r="16" spans="1:12">
      <c r="A16" s="126">
        <f t="shared" si="4"/>
        <v>15</v>
      </c>
      <c r="B16" s="120" t="s">
        <v>265</v>
      </c>
      <c r="C16" s="133" t="s">
        <v>251</v>
      </c>
      <c r="D16" s="134">
        <v>2200</v>
      </c>
      <c r="E16" s="255">
        <f t="shared" si="3"/>
        <v>17.749479000000001</v>
      </c>
      <c r="F16" s="255">
        <f t="shared" si="0"/>
        <v>19.169437320000004</v>
      </c>
      <c r="G16" s="255">
        <f t="shared" si="1"/>
        <v>39050</v>
      </c>
      <c r="H16" s="255">
        <f t="shared" si="2"/>
        <v>42174</v>
      </c>
      <c r="I16" s="121" t="s">
        <v>749</v>
      </c>
      <c r="J16" s="127" t="s">
        <v>750</v>
      </c>
      <c r="K16" s="123">
        <v>139.2116</v>
      </c>
      <c r="L16" s="108">
        <v>200</v>
      </c>
    </row>
    <row r="17" spans="1:12">
      <c r="A17" s="126">
        <f t="shared" si="4"/>
        <v>16</v>
      </c>
      <c r="B17" s="120" t="s">
        <v>266</v>
      </c>
      <c r="C17" s="133" t="s">
        <v>251</v>
      </c>
      <c r="D17" s="134">
        <v>400</v>
      </c>
      <c r="E17" s="255">
        <f t="shared" si="3"/>
        <v>28.521590624999998</v>
      </c>
      <c r="F17" s="255">
        <f t="shared" si="0"/>
        <v>30.803317875000001</v>
      </c>
      <c r="G17" s="255">
        <f t="shared" si="1"/>
        <v>11408</v>
      </c>
      <c r="H17" s="255">
        <f t="shared" si="2"/>
        <v>12320.640000000001</v>
      </c>
      <c r="I17" s="121" t="s">
        <v>749</v>
      </c>
      <c r="J17" s="127" t="s">
        <v>750</v>
      </c>
      <c r="K17" s="123">
        <v>223.69874999999999</v>
      </c>
      <c r="L17" s="108">
        <v>200</v>
      </c>
    </row>
    <row r="18" spans="1:12">
      <c r="A18" s="126">
        <f t="shared" si="4"/>
        <v>17</v>
      </c>
      <c r="B18" s="120" t="s">
        <v>267</v>
      </c>
      <c r="C18" s="133" t="s">
        <v>251</v>
      </c>
      <c r="D18" s="134">
        <v>400</v>
      </c>
      <c r="E18" s="255">
        <f t="shared" si="3"/>
        <v>58.720921874999995</v>
      </c>
      <c r="F18" s="255">
        <f t="shared" si="0"/>
        <v>63.418595625000002</v>
      </c>
      <c r="G18" s="255">
        <f t="shared" si="1"/>
        <v>23488</v>
      </c>
      <c r="H18" s="255">
        <f t="shared" si="2"/>
        <v>25367.040000000001</v>
      </c>
      <c r="I18" s="121" t="s">
        <v>749</v>
      </c>
      <c r="J18" s="127" t="s">
        <v>750</v>
      </c>
      <c r="K18" s="123">
        <v>460.55624999999998</v>
      </c>
      <c r="L18" s="108">
        <v>200</v>
      </c>
    </row>
    <row r="19" spans="1:12">
      <c r="A19" s="126">
        <f t="shared" si="4"/>
        <v>18</v>
      </c>
      <c r="B19" s="120" t="s">
        <v>268</v>
      </c>
      <c r="C19" s="133" t="s">
        <v>251</v>
      </c>
      <c r="D19" s="134">
        <v>1200</v>
      </c>
      <c r="E19" s="255">
        <f t="shared" si="3"/>
        <v>16.421521875</v>
      </c>
      <c r="F19" s="255">
        <f t="shared" si="0"/>
        <v>17.735243625000003</v>
      </c>
      <c r="G19" s="255">
        <f t="shared" si="1"/>
        <v>19704.000000000004</v>
      </c>
      <c r="H19" s="255">
        <f t="shared" si="2"/>
        <v>21280.320000000007</v>
      </c>
      <c r="I19" s="121" t="s">
        <v>749</v>
      </c>
      <c r="J19" s="127" t="s">
        <v>750</v>
      </c>
      <c r="K19" s="123">
        <v>128.79624999999999</v>
      </c>
      <c r="L19" s="108">
        <v>200</v>
      </c>
    </row>
    <row r="20" spans="1:12">
      <c r="A20" s="126">
        <f t="shared" si="4"/>
        <v>19</v>
      </c>
      <c r="B20" s="120" t="s">
        <v>269</v>
      </c>
      <c r="C20" s="133" t="s">
        <v>251</v>
      </c>
      <c r="D20" s="134">
        <v>1200</v>
      </c>
      <c r="E20" s="255">
        <f t="shared" si="3"/>
        <v>27.453937499999999</v>
      </c>
      <c r="F20" s="255">
        <f t="shared" si="0"/>
        <v>29.650252500000001</v>
      </c>
      <c r="G20" s="255">
        <f t="shared" si="1"/>
        <v>32940</v>
      </c>
      <c r="H20" s="255">
        <f t="shared" si="2"/>
        <v>35575.200000000004</v>
      </c>
      <c r="I20" s="121" t="s">
        <v>749</v>
      </c>
      <c r="J20" s="127" t="s">
        <v>750</v>
      </c>
      <c r="K20" s="123">
        <v>215.32499999999999</v>
      </c>
      <c r="L20" s="108">
        <v>200</v>
      </c>
    </row>
    <row r="21" spans="1:12">
      <c r="A21" s="126">
        <f t="shared" si="4"/>
        <v>20</v>
      </c>
      <c r="B21" s="120" t="s">
        <v>270</v>
      </c>
      <c r="C21" s="133" t="s">
        <v>251</v>
      </c>
      <c r="D21" s="134">
        <v>200</v>
      </c>
      <c r="E21" s="255">
        <f t="shared" si="3"/>
        <v>39.655687499999999</v>
      </c>
      <c r="F21" s="255">
        <f t="shared" si="0"/>
        <v>42.828142499999998</v>
      </c>
      <c r="G21" s="255">
        <f t="shared" si="1"/>
        <v>7931.9999999999991</v>
      </c>
      <c r="H21" s="255">
        <f t="shared" si="2"/>
        <v>8566.56</v>
      </c>
      <c r="I21" s="121" t="s">
        <v>749</v>
      </c>
      <c r="J21" s="127" t="s">
        <v>750</v>
      </c>
      <c r="K21" s="123">
        <v>311.02499999999998</v>
      </c>
      <c r="L21" s="108">
        <v>200</v>
      </c>
    </row>
    <row r="22" spans="1:12" ht="15.6">
      <c r="A22" s="126">
        <f t="shared" si="4"/>
        <v>21</v>
      </c>
      <c r="B22" s="120" t="s">
        <v>703</v>
      </c>
      <c r="C22" s="133" t="s">
        <v>251</v>
      </c>
      <c r="D22" s="134">
        <v>400</v>
      </c>
      <c r="E22" s="255">
        <f t="shared" si="3"/>
        <v>21.745552125</v>
      </c>
      <c r="F22" s="255">
        <f t="shared" si="0"/>
        <v>23.485196295000001</v>
      </c>
      <c r="G22" s="255">
        <f t="shared" si="1"/>
        <v>8700</v>
      </c>
      <c r="H22" s="255">
        <f t="shared" si="2"/>
        <v>9396</v>
      </c>
      <c r="I22" s="121" t="s">
        <v>749</v>
      </c>
      <c r="J22" s="127" t="s">
        <v>750</v>
      </c>
      <c r="K22" s="123">
        <v>170.55334999999999</v>
      </c>
      <c r="L22" s="108">
        <v>200</v>
      </c>
    </row>
    <row r="23" spans="1:12">
      <c r="A23" s="126">
        <f t="shared" si="4"/>
        <v>22</v>
      </c>
      <c r="B23" s="120" t="s">
        <v>271</v>
      </c>
      <c r="C23" s="133" t="s">
        <v>251</v>
      </c>
      <c r="D23" s="134">
        <v>200</v>
      </c>
      <c r="E23" s="255">
        <f t="shared" si="3"/>
        <v>45.756562500000001</v>
      </c>
      <c r="F23" s="255">
        <f t="shared" si="0"/>
        <v>49.417087500000001</v>
      </c>
      <c r="G23" s="255">
        <f t="shared" si="1"/>
        <v>9152</v>
      </c>
      <c r="H23" s="255">
        <f t="shared" si="2"/>
        <v>9884.16</v>
      </c>
      <c r="I23" s="121" t="s">
        <v>749</v>
      </c>
      <c r="J23" s="127" t="s">
        <v>750</v>
      </c>
      <c r="K23" s="123">
        <v>358.875</v>
      </c>
      <c r="L23" s="108">
        <v>200</v>
      </c>
    </row>
    <row r="24" spans="1:12">
      <c r="A24" s="126">
        <f t="shared" si="4"/>
        <v>23</v>
      </c>
      <c r="B24" s="120" t="s">
        <v>272</v>
      </c>
      <c r="C24" s="133" t="s">
        <v>251</v>
      </c>
      <c r="D24" s="134">
        <v>200</v>
      </c>
      <c r="E24" s="255">
        <f t="shared" si="3"/>
        <v>63.652462499999999</v>
      </c>
      <c r="F24" s="255">
        <f t="shared" si="0"/>
        <v>68.744659499999997</v>
      </c>
      <c r="G24" s="255">
        <f t="shared" si="1"/>
        <v>12730</v>
      </c>
      <c r="H24" s="255">
        <f t="shared" si="2"/>
        <v>13748.400000000001</v>
      </c>
      <c r="I24" s="121" t="s">
        <v>749</v>
      </c>
      <c r="J24" s="127" t="s">
        <v>750</v>
      </c>
      <c r="K24" s="123">
        <v>499.23500000000001</v>
      </c>
      <c r="L24" s="108">
        <v>200</v>
      </c>
    </row>
    <row r="25" spans="1:12">
      <c r="A25" s="126">
        <f t="shared" si="4"/>
        <v>24</v>
      </c>
      <c r="B25" s="120" t="s">
        <v>273</v>
      </c>
      <c r="C25" s="133" t="s">
        <v>251</v>
      </c>
      <c r="D25" s="134">
        <v>200</v>
      </c>
      <c r="E25" s="255">
        <f t="shared" si="3"/>
        <v>49.152716249999997</v>
      </c>
      <c r="F25" s="255">
        <f t="shared" si="0"/>
        <v>53.084933550000002</v>
      </c>
      <c r="G25" s="255">
        <f t="shared" si="1"/>
        <v>9830</v>
      </c>
      <c r="H25" s="255">
        <f t="shared" si="2"/>
        <v>10616.400000000001</v>
      </c>
      <c r="I25" s="121" t="s">
        <v>749</v>
      </c>
      <c r="J25" s="127" t="s">
        <v>750</v>
      </c>
      <c r="K25" s="123">
        <v>385.51149999999996</v>
      </c>
      <c r="L25" s="108">
        <v>200</v>
      </c>
    </row>
    <row r="26" spans="1:12">
      <c r="A26" s="126">
        <f t="shared" si="4"/>
        <v>25</v>
      </c>
      <c r="B26" s="120" t="s">
        <v>274</v>
      </c>
      <c r="C26" s="133" t="s">
        <v>251</v>
      </c>
      <c r="D26" s="134">
        <v>200</v>
      </c>
      <c r="E26" s="255">
        <f t="shared" si="3"/>
        <v>27.758981250000001</v>
      </c>
      <c r="F26" s="255">
        <f t="shared" si="0"/>
        <v>29.979699750000005</v>
      </c>
      <c r="G26" s="255">
        <f t="shared" si="1"/>
        <v>5552</v>
      </c>
      <c r="H26" s="255">
        <f t="shared" si="2"/>
        <v>5996.1600000000008</v>
      </c>
      <c r="I26" s="121" t="s">
        <v>749</v>
      </c>
      <c r="J26" s="127" t="s">
        <v>750</v>
      </c>
      <c r="K26" s="123">
        <v>217.7175</v>
      </c>
      <c r="L26" s="108">
        <v>200</v>
      </c>
    </row>
    <row r="27" spans="1:12">
      <c r="A27" s="126">
        <f t="shared" si="4"/>
        <v>26</v>
      </c>
      <c r="B27" s="120" t="s">
        <v>275</v>
      </c>
      <c r="C27" s="133" t="s">
        <v>251</v>
      </c>
      <c r="D27" s="134">
        <v>600</v>
      </c>
      <c r="E27" s="255">
        <f t="shared" si="3"/>
        <v>15.237952125</v>
      </c>
      <c r="F27" s="255">
        <f t="shared" si="0"/>
        <v>16.456988295000002</v>
      </c>
      <c r="G27" s="255">
        <f t="shared" si="1"/>
        <v>9144</v>
      </c>
      <c r="H27" s="255">
        <f t="shared" si="2"/>
        <v>9875.52</v>
      </c>
      <c r="I27" s="121" t="s">
        <v>749</v>
      </c>
      <c r="J27" s="127" t="s">
        <v>750</v>
      </c>
      <c r="K27" s="123">
        <v>119.51335</v>
      </c>
      <c r="L27" s="108">
        <v>200</v>
      </c>
    </row>
    <row r="28" spans="1:12">
      <c r="A28" s="126">
        <f t="shared" si="4"/>
        <v>27</v>
      </c>
      <c r="B28" s="120" t="s">
        <v>276</v>
      </c>
      <c r="C28" s="133" t="s">
        <v>251</v>
      </c>
      <c r="D28" s="134">
        <v>200</v>
      </c>
      <c r="E28" s="255">
        <f t="shared" si="3"/>
        <v>19.711927125000003</v>
      </c>
      <c r="F28" s="255">
        <f t="shared" si="0"/>
        <v>21.288881295000003</v>
      </c>
      <c r="G28" s="255">
        <f t="shared" si="1"/>
        <v>3942</v>
      </c>
      <c r="H28" s="255">
        <f t="shared" si="2"/>
        <v>4257.3600000000006</v>
      </c>
      <c r="I28" s="121" t="s">
        <v>749</v>
      </c>
      <c r="J28" s="127" t="s">
        <v>750</v>
      </c>
      <c r="K28" s="123">
        <v>154.60335000000001</v>
      </c>
      <c r="L28" s="108">
        <v>200</v>
      </c>
    </row>
    <row r="29" spans="1:12">
      <c r="A29" s="126">
        <f t="shared" si="4"/>
        <v>28</v>
      </c>
      <c r="B29" s="120" t="s">
        <v>277</v>
      </c>
      <c r="C29" s="133" t="s">
        <v>251</v>
      </c>
      <c r="D29" s="134">
        <v>600</v>
      </c>
      <c r="E29" s="255">
        <f t="shared" si="3"/>
        <v>29.080837499999998</v>
      </c>
      <c r="F29" s="255">
        <f t="shared" si="0"/>
        <v>31.407304499999999</v>
      </c>
      <c r="G29" s="255">
        <f t="shared" si="1"/>
        <v>17448</v>
      </c>
      <c r="H29" s="255">
        <f t="shared" si="2"/>
        <v>18843.84</v>
      </c>
      <c r="I29" s="121" t="s">
        <v>749</v>
      </c>
      <c r="J29" s="127" t="s">
        <v>750</v>
      </c>
      <c r="K29" s="123">
        <v>228.08500000000001</v>
      </c>
      <c r="L29" s="108">
        <v>200</v>
      </c>
    </row>
    <row r="30" spans="1:12">
      <c r="A30" s="126">
        <f t="shared" si="4"/>
        <v>29</v>
      </c>
      <c r="B30" s="120" t="s">
        <v>278</v>
      </c>
      <c r="C30" s="133" t="s">
        <v>251</v>
      </c>
      <c r="D30" s="134">
        <v>200</v>
      </c>
      <c r="E30" s="255">
        <f t="shared" si="3"/>
        <v>31.990954874999996</v>
      </c>
      <c r="F30" s="255">
        <f t="shared" si="0"/>
        <v>34.550231265000001</v>
      </c>
      <c r="G30" s="255">
        <f t="shared" si="1"/>
        <v>6398</v>
      </c>
      <c r="H30" s="255">
        <f t="shared" si="2"/>
        <v>6909.84</v>
      </c>
      <c r="I30" s="121" t="s">
        <v>749</v>
      </c>
      <c r="J30" s="127" t="s">
        <v>750</v>
      </c>
      <c r="K30" s="123">
        <v>250.90944999999999</v>
      </c>
      <c r="L30" s="108">
        <v>200</v>
      </c>
    </row>
    <row r="31" spans="1:12">
      <c r="A31" s="126">
        <f t="shared" si="4"/>
        <v>30</v>
      </c>
      <c r="B31" s="120" t="s">
        <v>279</v>
      </c>
      <c r="C31" s="133" t="s">
        <v>251</v>
      </c>
      <c r="D31" s="134">
        <v>1800</v>
      </c>
      <c r="E31" s="255">
        <f t="shared" si="3"/>
        <v>18.861871875000002</v>
      </c>
      <c r="F31" s="255">
        <f t="shared" si="0"/>
        <v>20.370821625000005</v>
      </c>
      <c r="G31" s="255">
        <f t="shared" si="1"/>
        <v>33948</v>
      </c>
      <c r="H31" s="255">
        <f t="shared" si="2"/>
        <v>36663.840000000004</v>
      </c>
      <c r="I31" s="121" t="s">
        <v>749</v>
      </c>
      <c r="J31" s="127" t="s">
        <v>750</v>
      </c>
      <c r="K31" s="123">
        <v>147.93625</v>
      </c>
      <c r="L31" s="108">
        <v>200</v>
      </c>
    </row>
    <row r="32" spans="1:12">
      <c r="A32" s="126">
        <f t="shared" si="4"/>
        <v>31</v>
      </c>
      <c r="B32" s="120" t="s">
        <v>280</v>
      </c>
      <c r="C32" s="133" t="s">
        <v>251</v>
      </c>
      <c r="D32" s="134">
        <v>1800</v>
      </c>
      <c r="E32" s="255">
        <f t="shared" si="3"/>
        <v>9.8020725000000013</v>
      </c>
      <c r="F32" s="255">
        <f t="shared" si="0"/>
        <v>10.586238300000002</v>
      </c>
      <c r="G32" s="255">
        <f t="shared" si="1"/>
        <v>17640</v>
      </c>
      <c r="H32" s="255">
        <f t="shared" si="2"/>
        <v>19051.2</v>
      </c>
      <c r="I32" s="121" t="s">
        <v>749</v>
      </c>
      <c r="J32" s="127" t="s">
        <v>750</v>
      </c>
      <c r="K32" s="123">
        <v>76.879000000000005</v>
      </c>
      <c r="L32" s="108">
        <v>200</v>
      </c>
    </row>
    <row r="33" spans="1:12">
      <c r="A33" s="126">
        <f t="shared" si="4"/>
        <v>32</v>
      </c>
      <c r="B33" s="120" t="s">
        <v>281</v>
      </c>
      <c r="C33" s="133" t="s">
        <v>251</v>
      </c>
      <c r="D33" s="134">
        <v>3200</v>
      </c>
      <c r="E33" s="255">
        <f t="shared" si="3"/>
        <v>13.137217499999998</v>
      </c>
      <c r="F33" s="255">
        <f t="shared" si="0"/>
        <v>14.188194899999999</v>
      </c>
      <c r="G33" s="255">
        <f t="shared" si="1"/>
        <v>42048</v>
      </c>
      <c r="H33" s="255">
        <f t="shared" si="2"/>
        <v>45411.840000000004</v>
      </c>
      <c r="I33" s="121" t="s">
        <v>749</v>
      </c>
      <c r="J33" s="127" t="s">
        <v>750</v>
      </c>
      <c r="K33" s="123">
        <v>103.03699999999999</v>
      </c>
      <c r="L33" s="108">
        <v>200</v>
      </c>
    </row>
    <row r="34" spans="1:12">
      <c r="A34" s="126">
        <f t="shared" si="4"/>
        <v>33</v>
      </c>
      <c r="B34" s="120" t="s">
        <v>282</v>
      </c>
      <c r="C34" s="133" t="s">
        <v>251</v>
      </c>
      <c r="D34" s="134">
        <v>400</v>
      </c>
      <c r="E34" s="255">
        <f t="shared" si="3"/>
        <v>21.745552125</v>
      </c>
      <c r="F34" s="255">
        <f t="shared" si="0"/>
        <v>23.485196295000001</v>
      </c>
      <c r="G34" s="255">
        <f t="shared" ref="G34:G65" si="5">ROUND(E34,2)*D34</f>
        <v>8700</v>
      </c>
      <c r="H34" s="255">
        <f t="shared" si="2"/>
        <v>9396</v>
      </c>
      <c r="I34" s="121" t="s">
        <v>749</v>
      </c>
      <c r="J34" s="127" t="s">
        <v>750</v>
      </c>
      <c r="K34" s="123">
        <v>170.55334999999999</v>
      </c>
      <c r="L34" s="108">
        <v>200</v>
      </c>
    </row>
    <row r="35" spans="1:12">
      <c r="A35" s="126">
        <f t="shared" si="4"/>
        <v>34</v>
      </c>
      <c r="B35" s="120" t="s">
        <v>283</v>
      </c>
      <c r="C35" s="133" t="s">
        <v>251</v>
      </c>
      <c r="D35" s="134">
        <v>400</v>
      </c>
      <c r="E35" s="255">
        <f t="shared" si="3"/>
        <v>29.019828749999999</v>
      </c>
      <c r="F35" s="255">
        <f t="shared" si="0"/>
        <v>31.341415050000002</v>
      </c>
      <c r="G35" s="255">
        <f t="shared" si="5"/>
        <v>11608</v>
      </c>
      <c r="H35" s="255">
        <f t="shared" si="2"/>
        <v>12536.640000000001</v>
      </c>
      <c r="I35" s="121" t="s">
        <v>749</v>
      </c>
      <c r="J35" s="127" t="s">
        <v>750</v>
      </c>
      <c r="K35" s="123">
        <v>227.60649999999998</v>
      </c>
      <c r="L35" s="108">
        <v>200</v>
      </c>
    </row>
    <row r="36" spans="1:12">
      <c r="A36" s="126">
        <f t="shared" si="4"/>
        <v>35</v>
      </c>
      <c r="B36" s="120" t="s">
        <v>284</v>
      </c>
      <c r="C36" s="133" t="s">
        <v>251</v>
      </c>
      <c r="D36" s="134">
        <v>2400</v>
      </c>
      <c r="E36" s="255">
        <f t="shared" si="3"/>
        <v>29.825144249999997</v>
      </c>
      <c r="F36" s="255">
        <f t="shared" si="0"/>
        <v>32.211155789999999</v>
      </c>
      <c r="G36" s="255">
        <f t="shared" si="5"/>
        <v>71592</v>
      </c>
      <c r="H36" s="255">
        <f t="shared" si="2"/>
        <v>77319.360000000001</v>
      </c>
      <c r="I36" s="121" t="s">
        <v>749</v>
      </c>
      <c r="J36" s="127" t="s">
        <v>750</v>
      </c>
      <c r="K36" s="123">
        <v>233.92269999999999</v>
      </c>
      <c r="L36" s="108">
        <v>200</v>
      </c>
    </row>
    <row r="37" spans="1:12">
      <c r="A37" s="126">
        <f t="shared" si="4"/>
        <v>36</v>
      </c>
      <c r="B37" s="120" t="s">
        <v>285</v>
      </c>
      <c r="C37" s="133" t="s">
        <v>251</v>
      </c>
      <c r="D37" s="134">
        <v>400</v>
      </c>
      <c r="E37" s="255">
        <f t="shared" si="3"/>
        <v>22.1665125</v>
      </c>
      <c r="F37" s="255">
        <f t="shared" si="0"/>
        <v>23.939833500000002</v>
      </c>
      <c r="G37" s="255">
        <f t="shared" si="5"/>
        <v>8868</v>
      </c>
      <c r="H37" s="255">
        <f t="shared" si="2"/>
        <v>9577.44</v>
      </c>
      <c r="I37" s="121" t="s">
        <v>749</v>
      </c>
      <c r="J37" s="127" t="s">
        <v>750</v>
      </c>
      <c r="K37" s="123">
        <v>173.85499999999999</v>
      </c>
      <c r="L37" s="108">
        <v>200</v>
      </c>
    </row>
    <row r="38" spans="1:12">
      <c r="A38" s="126">
        <f t="shared" si="4"/>
        <v>37</v>
      </c>
      <c r="B38" s="120" t="s">
        <v>286</v>
      </c>
      <c r="C38" s="133" t="s">
        <v>251</v>
      </c>
      <c r="D38" s="134">
        <v>400</v>
      </c>
      <c r="E38" s="255">
        <f t="shared" si="3"/>
        <v>21.328658999999998</v>
      </c>
      <c r="F38" s="255">
        <f t="shared" si="0"/>
        <v>23.034951719999999</v>
      </c>
      <c r="G38" s="255">
        <f t="shared" si="5"/>
        <v>8532</v>
      </c>
      <c r="H38" s="255">
        <f t="shared" si="2"/>
        <v>9214.5600000000013</v>
      </c>
      <c r="I38" s="121" t="s">
        <v>749</v>
      </c>
      <c r="J38" s="127" t="s">
        <v>750</v>
      </c>
      <c r="K38" s="123">
        <v>167.28359999999998</v>
      </c>
      <c r="L38" s="108">
        <v>200</v>
      </c>
    </row>
    <row r="39" spans="1:12">
      <c r="A39" s="126">
        <f t="shared" si="4"/>
        <v>38</v>
      </c>
      <c r="B39" s="120" t="s">
        <v>287</v>
      </c>
      <c r="C39" s="133" t="s">
        <v>251</v>
      </c>
      <c r="D39" s="134">
        <v>200</v>
      </c>
      <c r="E39" s="255">
        <f t="shared" si="3"/>
        <v>16.777406250000002</v>
      </c>
      <c r="F39" s="255">
        <f t="shared" si="0"/>
        <v>18.119598750000005</v>
      </c>
      <c r="G39" s="255">
        <f t="shared" si="5"/>
        <v>3356</v>
      </c>
      <c r="H39" s="255">
        <f t="shared" si="2"/>
        <v>3624.48</v>
      </c>
      <c r="I39" s="121" t="s">
        <v>749</v>
      </c>
      <c r="J39" s="127" t="s">
        <v>750</v>
      </c>
      <c r="K39" s="123">
        <v>131.58750000000001</v>
      </c>
      <c r="L39" s="108">
        <v>200</v>
      </c>
    </row>
    <row r="40" spans="1:12">
      <c r="A40" s="126">
        <f t="shared" si="4"/>
        <v>39</v>
      </c>
      <c r="B40" s="120" t="s">
        <v>288</v>
      </c>
      <c r="C40" s="133" t="s">
        <v>251</v>
      </c>
      <c r="D40" s="134">
        <v>200</v>
      </c>
      <c r="E40" s="255">
        <f t="shared" si="3"/>
        <v>25.420312500000001</v>
      </c>
      <c r="F40" s="255">
        <f t="shared" si="0"/>
        <v>27.453937500000002</v>
      </c>
      <c r="G40" s="255">
        <f t="shared" si="5"/>
        <v>5084</v>
      </c>
      <c r="H40" s="255">
        <f t="shared" si="2"/>
        <v>5490.72</v>
      </c>
      <c r="I40" s="121" t="s">
        <v>749</v>
      </c>
      <c r="J40" s="127" t="s">
        <v>750</v>
      </c>
      <c r="K40" s="123">
        <v>199.375</v>
      </c>
      <c r="L40" s="108">
        <v>200</v>
      </c>
    </row>
    <row r="41" spans="1:12">
      <c r="A41" s="126">
        <f t="shared" si="4"/>
        <v>40</v>
      </c>
      <c r="B41" s="120" t="s">
        <v>289</v>
      </c>
      <c r="C41" s="133" t="s">
        <v>251</v>
      </c>
      <c r="D41" s="134">
        <v>200</v>
      </c>
      <c r="E41" s="255">
        <f t="shared" si="3"/>
        <v>63.245737499999997</v>
      </c>
      <c r="F41" s="255">
        <f t="shared" si="0"/>
        <v>68.305396500000001</v>
      </c>
      <c r="G41" s="255">
        <f t="shared" si="5"/>
        <v>12650</v>
      </c>
      <c r="H41" s="255">
        <f t="shared" si="2"/>
        <v>13662</v>
      </c>
      <c r="I41" s="121" t="s">
        <v>749</v>
      </c>
      <c r="J41" s="127" t="s">
        <v>750</v>
      </c>
      <c r="K41" s="123">
        <v>496.04500000000002</v>
      </c>
      <c r="L41" s="108">
        <v>200</v>
      </c>
    </row>
    <row r="42" spans="1:12">
      <c r="A42" s="126">
        <f t="shared" si="4"/>
        <v>41</v>
      </c>
      <c r="B42" s="120" t="s">
        <v>290</v>
      </c>
      <c r="C42" s="133" t="s">
        <v>251</v>
      </c>
      <c r="D42" s="134">
        <v>200</v>
      </c>
      <c r="E42" s="255">
        <f t="shared" si="3"/>
        <v>17.285812499999999</v>
      </c>
      <c r="F42" s="255">
        <f t="shared" si="0"/>
        <v>18.668677500000001</v>
      </c>
      <c r="G42" s="255">
        <f t="shared" si="5"/>
        <v>3458</v>
      </c>
      <c r="H42" s="255">
        <f t="shared" si="2"/>
        <v>3734.6400000000003</v>
      </c>
      <c r="I42" s="121" t="s">
        <v>749</v>
      </c>
      <c r="J42" s="127" t="s">
        <v>750</v>
      </c>
      <c r="K42" s="123">
        <v>135.57499999999999</v>
      </c>
      <c r="L42" s="108">
        <v>200</v>
      </c>
    </row>
    <row r="43" spans="1:12">
      <c r="A43" s="126">
        <f t="shared" si="4"/>
        <v>42</v>
      </c>
      <c r="B43" s="120" t="s">
        <v>291</v>
      </c>
      <c r="C43" s="133" t="s">
        <v>251</v>
      </c>
      <c r="D43" s="134">
        <v>400</v>
      </c>
      <c r="E43" s="255">
        <f t="shared" si="3"/>
        <v>59.778406874999995</v>
      </c>
      <c r="F43" s="255">
        <f t="shared" si="0"/>
        <v>64.560679425000004</v>
      </c>
      <c r="G43" s="255">
        <f t="shared" si="5"/>
        <v>23912</v>
      </c>
      <c r="H43" s="255">
        <f t="shared" si="2"/>
        <v>25824.960000000003</v>
      </c>
      <c r="I43" s="121" t="s">
        <v>749</v>
      </c>
      <c r="J43" s="127" t="s">
        <v>750</v>
      </c>
      <c r="K43" s="123">
        <v>468.85024999999996</v>
      </c>
      <c r="L43" s="108">
        <v>200</v>
      </c>
    </row>
    <row r="44" spans="1:12">
      <c r="A44" s="126">
        <f t="shared" si="4"/>
        <v>43</v>
      </c>
      <c r="B44" s="120" t="s">
        <v>292</v>
      </c>
      <c r="C44" s="133" t="s">
        <v>251</v>
      </c>
      <c r="D44" s="134">
        <v>200</v>
      </c>
      <c r="E44" s="255">
        <f t="shared" si="3"/>
        <v>39.108642375000002</v>
      </c>
      <c r="F44" s="255">
        <f t="shared" si="0"/>
        <v>42.237333765000002</v>
      </c>
      <c r="G44" s="255">
        <f t="shared" si="5"/>
        <v>7822</v>
      </c>
      <c r="H44" s="255">
        <f t="shared" si="2"/>
        <v>8447.76</v>
      </c>
      <c r="I44" s="121" t="s">
        <v>749</v>
      </c>
      <c r="J44" s="127" t="s">
        <v>750</v>
      </c>
      <c r="K44" s="123">
        <v>306.73444999999998</v>
      </c>
      <c r="L44" s="108">
        <v>200</v>
      </c>
    </row>
    <row r="45" spans="1:12">
      <c r="A45" s="126">
        <f t="shared" si="4"/>
        <v>44</v>
      </c>
      <c r="B45" s="120" t="s">
        <v>293</v>
      </c>
      <c r="C45" s="133" t="s">
        <v>251</v>
      </c>
      <c r="D45" s="134">
        <v>200</v>
      </c>
      <c r="E45" s="255">
        <f t="shared" si="3"/>
        <v>46.836417375000003</v>
      </c>
      <c r="F45" s="255">
        <f t="shared" si="0"/>
        <v>50.583330765000007</v>
      </c>
      <c r="G45" s="255">
        <f t="shared" si="5"/>
        <v>9368</v>
      </c>
      <c r="H45" s="255">
        <f t="shared" si="2"/>
        <v>10117.44</v>
      </c>
      <c r="I45" s="121" t="s">
        <v>749</v>
      </c>
      <c r="J45" s="127" t="s">
        <v>750</v>
      </c>
      <c r="K45" s="123">
        <v>367.34444999999999</v>
      </c>
      <c r="L45" s="108">
        <v>200</v>
      </c>
    </row>
    <row r="46" spans="1:12">
      <c r="A46" s="126">
        <f t="shared" si="4"/>
        <v>45</v>
      </c>
      <c r="B46" s="120" t="s">
        <v>294</v>
      </c>
      <c r="C46" s="133" t="s">
        <v>251</v>
      </c>
      <c r="D46" s="134">
        <v>400</v>
      </c>
      <c r="E46" s="255">
        <f t="shared" si="3"/>
        <v>80.027210999999994</v>
      </c>
      <c r="F46" s="255">
        <f t="shared" si="0"/>
        <v>86.429387879999993</v>
      </c>
      <c r="G46" s="255">
        <f t="shared" si="5"/>
        <v>32012</v>
      </c>
      <c r="H46" s="255">
        <f t="shared" si="2"/>
        <v>34572.959999999999</v>
      </c>
      <c r="I46" s="121" t="s">
        <v>749</v>
      </c>
      <c r="J46" s="127" t="s">
        <v>750</v>
      </c>
      <c r="K46" s="123">
        <v>627.6644</v>
      </c>
      <c r="L46" s="108">
        <v>200</v>
      </c>
    </row>
    <row r="47" spans="1:12">
      <c r="A47" s="126">
        <f t="shared" si="4"/>
        <v>46</v>
      </c>
      <c r="B47" s="120" t="s">
        <v>295</v>
      </c>
      <c r="C47" s="133" t="s">
        <v>251</v>
      </c>
      <c r="D47" s="134">
        <v>400</v>
      </c>
      <c r="E47" s="255">
        <f t="shared" si="3"/>
        <v>100.36346099999999</v>
      </c>
      <c r="F47" s="255">
        <f t="shared" si="0"/>
        <v>108.39253787999999</v>
      </c>
      <c r="G47" s="255">
        <f t="shared" si="5"/>
        <v>40144</v>
      </c>
      <c r="H47" s="255">
        <f t="shared" si="2"/>
        <v>43355.520000000004</v>
      </c>
      <c r="I47" s="121" t="s">
        <v>749</v>
      </c>
      <c r="J47" s="127" t="s">
        <v>750</v>
      </c>
      <c r="K47" s="123">
        <v>787.1644</v>
      </c>
      <c r="L47" s="108">
        <v>200</v>
      </c>
    </row>
    <row r="48" spans="1:12">
      <c r="A48" s="126">
        <f t="shared" si="4"/>
        <v>47</v>
      </c>
      <c r="B48" s="120" t="s">
        <v>296</v>
      </c>
      <c r="C48" s="133" t="s">
        <v>251</v>
      </c>
      <c r="D48" s="134">
        <v>600</v>
      </c>
      <c r="E48" s="255">
        <f t="shared" si="3"/>
        <v>21.47101275</v>
      </c>
      <c r="F48" s="255">
        <f t="shared" si="0"/>
        <v>23.18869377</v>
      </c>
      <c r="G48" s="255">
        <f t="shared" si="5"/>
        <v>12882</v>
      </c>
      <c r="H48" s="255">
        <f t="shared" si="2"/>
        <v>13912.560000000001</v>
      </c>
      <c r="I48" s="121" t="s">
        <v>749</v>
      </c>
      <c r="J48" s="127" t="s">
        <v>750</v>
      </c>
      <c r="K48" s="123">
        <v>168.40009999999998</v>
      </c>
      <c r="L48" s="108">
        <v>200</v>
      </c>
    </row>
    <row r="49" spans="1:12">
      <c r="A49" s="126">
        <f t="shared" si="4"/>
        <v>48</v>
      </c>
      <c r="B49" s="120" t="s">
        <v>297</v>
      </c>
      <c r="C49" s="133" t="s">
        <v>251</v>
      </c>
      <c r="D49" s="134">
        <v>800</v>
      </c>
      <c r="E49" s="255">
        <f t="shared" si="3"/>
        <v>27.199734374999998</v>
      </c>
      <c r="F49" s="255">
        <f t="shared" si="0"/>
        <v>29.375713125000001</v>
      </c>
      <c r="G49" s="255">
        <f t="shared" si="5"/>
        <v>21760</v>
      </c>
      <c r="H49" s="255">
        <f t="shared" si="2"/>
        <v>23500.800000000003</v>
      </c>
      <c r="I49" s="121" t="s">
        <v>749</v>
      </c>
      <c r="J49" s="127" t="s">
        <v>750</v>
      </c>
      <c r="K49" s="123">
        <v>213.33124999999998</v>
      </c>
      <c r="L49" s="108">
        <v>200</v>
      </c>
    </row>
    <row r="50" spans="1:12">
      <c r="A50" s="126">
        <f t="shared" si="4"/>
        <v>49</v>
      </c>
      <c r="B50" s="120" t="s">
        <v>298</v>
      </c>
      <c r="C50" s="133" t="s">
        <v>251</v>
      </c>
      <c r="D50" s="134">
        <v>200</v>
      </c>
      <c r="E50" s="255">
        <f t="shared" si="3"/>
        <v>145.82921512500002</v>
      </c>
      <c r="F50" s="255">
        <f t="shared" si="0"/>
        <v>157.49555233500004</v>
      </c>
      <c r="G50" s="255">
        <f t="shared" si="5"/>
        <v>29166.000000000004</v>
      </c>
      <c r="H50" s="255">
        <f t="shared" si="2"/>
        <v>31499.280000000006</v>
      </c>
      <c r="I50" s="121" t="s">
        <v>749</v>
      </c>
      <c r="J50" s="127" t="s">
        <v>750</v>
      </c>
      <c r="K50" s="123">
        <v>1143.75855</v>
      </c>
      <c r="L50" s="108">
        <v>200</v>
      </c>
    </row>
    <row r="51" spans="1:12">
      <c r="A51" s="126">
        <f t="shared" si="4"/>
        <v>50</v>
      </c>
      <c r="B51" s="120" t="s">
        <v>299</v>
      </c>
      <c r="C51" s="133" t="s">
        <v>251</v>
      </c>
      <c r="D51" s="134">
        <v>200</v>
      </c>
      <c r="E51" s="255">
        <f t="shared" si="3"/>
        <v>13.7879775</v>
      </c>
      <c r="F51" s="255">
        <f t="shared" si="0"/>
        <v>14.891015700000001</v>
      </c>
      <c r="G51" s="255">
        <f t="shared" si="5"/>
        <v>2758</v>
      </c>
      <c r="H51" s="255">
        <f t="shared" si="2"/>
        <v>2978.6400000000003</v>
      </c>
      <c r="I51" s="121" t="s">
        <v>749</v>
      </c>
      <c r="J51" s="127" t="s">
        <v>750</v>
      </c>
      <c r="K51" s="123">
        <v>108.14099999999999</v>
      </c>
      <c r="L51" s="108">
        <v>200</v>
      </c>
    </row>
    <row r="52" spans="1:12">
      <c r="A52" s="126">
        <f t="shared" si="4"/>
        <v>51</v>
      </c>
      <c r="B52" s="120" t="s">
        <v>300</v>
      </c>
      <c r="C52" s="133" t="s">
        <v>251</v>
      </c>
      <c r="D52" s="134">
        <v>400</v>
      </c>
      <c r="E52" s="255">
        <f t="shared" si="3"/>
        <v>193.19437500000001</v>
      </c>
      <c r="F52" s="255">
        <f t="shared" si="0"/>
        <v>208.64992500000002</v>
      </c>
      <c r="G52" s="255">
        <f t="shared" si="5"/>
        <v>77276</v>
      </c>
      <c r="H52" s="255">
        <f t="shared" si="2"/>
        <v>83458.080000000002</v>
      </c>
      <c r="I52" s="121" t="s">
        <v>749</v>
      </c>
      <c r="J52" s="127" t="s">
        <v>750</v>
      </c>
      <c r="K52" s="123">
        <v>1515.25</v>
      </c>
      <c r="L52" s="108">
        <v>200</v>
      </c>
    </row>
    <row r="53" spans="1:12">
      <c r="A53" s="126">
        <f t="shared" si="4"/>
        <v>52</v>
      </c>
      <c r="B53" s="120" t="s">
        <v>301</v>
      </c>
      <c r="C53" s="133" t="s">
        <v>251</v>
      </c>
      <c r="D53" s="134">
        <v>2200</v>
      </c>
      <c r="E53" s="255">
        <f t="shared" si="3"/>
        <v>29.825144249999997</v>
      </c>
      <c r="F53" s="255">
        <f t="shared" si="0"/>
        <v>32.211155789999999</v>
      </c>
      <c r="G53" s="255">
        <f t="shared" si="5"/>
        <v>65626</v>
      </c>
      <c r="H53" s="255">
        <f t="shared" si="2"/>
        <v>70876.08</v>
      </c>
      <c r="I53" s="121" t="s">
        <v>749</v>
      </c>
      <c r="J53" s="127" t="s">
        <v>750</v>
      </c>
      <c r="K53" s="123">
        <v>233.92269999999999</v>
      </c>
      <c r="L53" s="108">
        <v>200</v>
      </c>
    </row>
    <row r="54" spans="1:12">
      <c r="A54" s="126">
        <f t="shared" si="4"/>
        <v>53</v>
      </c>
      <c r="B54" s="120" t="s">
        <v>302</v>
      </c>
      <c r="C54" s="133" t="s">
        <v>251</v>
      </c>
      <c r="D54" s="134">
        <v>1000</v>
      </c>
      <c r="E54" s="255">
        <f t="shared" si="3"/>
        <v>20.806017375</v>
      </c>
      <c r="F54" s="255">
        <f t="shared" si="0"/>
        <v>22.470498765000002</v>
      </c>
      <c r="G54" s="255">
        <f t="shared" si="5"/>
        <v>20810</v>
      </c>
      <c r="H54" s="255">
        <f t="shared" si="2"/>
        <v>22474.800000000003</v>
      </c>
      <c r="I54" s="121" t="s">
        <v>749</v>
      </c>
      <c r="J54" s="127" t="s">
        <v>750</v>
      </c>
      <c r="K54" s="123">
        <v>163.18445</v>
      </c>
      <c r="L54" s="108">
        <v>200</v>
      </c>
    </row>
    <row r="55" spans="1:12">
      <c r="A55" s="126">
        <f t="shared" si="4"/>
        <v>54</v>
      </c>
      <c r="B55" s="120" t="s">
        <v>303</v>
      </c>
      <c r="C55" s="133" t="s">
        <v>251</v>
      </c>
      <c r="D55" s="134">
        <v>200</v>
      </c>
      <c r="E55" s="255">
        <f t="shared" si="3"/>
        <v>27.7142415</v>
      </c>
      <c r="F55" s="255">
        <f t="shared" si="0"/>
        <v>29.931380820000001</v>
      </c>
      <c r="G55" s="255">
        <f t="shared" si="5"/>
        <v>5542</v>
      </c>
      <c r="H55" s="255">
        <f t="shared" si="2"/>
        <v>5985.3600000000006</v>
      </c>
      <c r="I55" s="121" t="s">
        <v>749</v>
      </c>
      <c r="J55" s="127" t="s">
        <v>750</v>
      </c>
      <c r="K55" s="123">
        <v>217.36660000000001</v>
      </c>
      <c r="L55" s="108">
        <v>200</v>
      </c>
    </row>
    <row r="56" spans="1:12">
      <c r="A56" s="126">
        <f t="shared" si="4"/>
        <v>55</v>
      </c>
      <c r="B56" s="120" t="s">
        <v>304</v>
      </c>
      <c r="C56" s="133" t="s">
        <v>251</v>
      </c>
      <c r="D56" s="134">
        <v>200</v>
      </c>
      <c r="E56" s="255">
        <f t="shared" si="3"/>
        <v>38.518891124999996</v>
      </c>
      <c r="F56" s="255">
        <f t="shared" si="0"/>
        <v>41.600402414999998</v>
      </c>
      <c r="G56" s="255">
        <f t="shared" si="5"/>
        <v>7704.0000000000009</v>
      </c>
      <c r="H56" s="255">
        <f t="shared" si="2"/>
        <v>8320.3200000000015</v>
      </c>
      <c r="I56" s="121" t="s">
        <v>749</v>
      </c>
      <c r="J56" s="127" t="s">
        <v>750</v>
      </c>
      <c r="K56" s="123">
        <v>302.10894999999999</v>
      </c>
      <c r="L56" s="108">
        <v>200</v>
      </c>
    </row>
    <row r="57" spans="1:12">
      <c r="A57" s="126">
        <f t="shared" si="4"/>
        <v>56</v>
      </c>
      <c r="B57" s="120" t="s">
        <v>305</v>
      </c>
      <c r="C57" s="133" t="s">
        <v>251</v>
      </c>
      <c r="D57" s="134">
        <v>400</v>
      </c>
      <c r="E57" s="255">
        <f t="shared" si="3"/>
        <v>14.032012499999999</v>
      </c>
      <c r="F57" s="255">
        <f t="shared" si="0"/>
        <v>15.1545735</v>
      </c>
      <c r="G57" s="255">
        <f t="shared" si="5"/>
        <v>5612</v>
      </c>
      <c r="H57" s="255">
        <f t="shared" si="2"/>
        <v>6060.96</v>
      </c>
      <c r="I57" s="121" t="s">
        <v>749</v>
      </c>
      <c r="J57" s="127" t="s">
        <v>750</v>
      </c>
      <c r="K57" s="123">
        <v>110.05499999999999</v>
      </c>
      <c r="L57" s="108">
        <v>200</v>
      </c>
    </row>
    <row r="58" spans="1:12">
      <c r="A58" s="126">
        <f t="shared" si="4"/>
        <v>57</v>
      </c>
      <c r="B58" s="120" t="s">
        <v>306</v>
      </c>
      <c r="C58" s="133" t="s">
        <v>251</v>
      </c>
      <c r="D58" s="134">
        <v>800</v>
      </c>
      <c r="E58" s="255">
        <f t="shared" si="3"/>
        <v>16.864852125000002</v>
      </c>
      <c r="F58" s="255">
        <f t="shared" si="0"/>
        <v>18.214040295000004</v>
      </c>
      <c r="G58" s="255">
        <f t="shared" si="5"/>
        <v>13488</v>
      </c>
      <c r="H58" s="255">
        <f t="shared" si="2"/>
        <v>14567.04</v>
      </c>
      <c r="I58" s="121" t="s">
        <v>749</v>
      </c>
      <c r="J58" s="127" t="s">
        <v>750</v>
      </c>
      <c r="K58" s="123">
        <v>132.27335000000002</v>
      </c>
      <c r="L58" s="108">
        <v>200</v>
      </c>
    </row>
    <row r="59" spans="1:12">
      <c r="A59" s="126">
        <f t="shared" si="4"/>
        <v>58</v>
      </c>
      <c r="B59" s="120" t="s">
        <v>307</v>
      </c>
      <c r="C59" s="133" t="s">
        <v>251</v>
      </c>
      <c r="D59" s="134">
        <v>5400</v>
      </c>
      <c r="E59" s="255">
        <f t="shared" si="3"/>
        <v>18.861871875000002</v>
      </c>
      <c r="F59" s="255">
        <f t="shared" si="0"/>
        <v>20.370821625000005</v>
      </c>
      <c r="G59" s="255">
        <f t="shared" si="5"/>
        <v>101844</v>
      </c>
      <c r="H59" s="255">
        <f t="shared" si="2"/>
        <v>109991.52</v>
      </c>
      <c r="I59" s="121" t="s">
        <v>749</v>
      </c>
      <c r="J59" s="127" t="s">
        <v>750</v>
      </c>
      <c r="K59" s="123">
        <v>147.93625</v>
      </c>
      <c r="L59" s="108">
        <v>200</v>
      </c>
    </row>
    <row r="60" spans="1:12">
      <c r="A60" s="126">
        <f t="shared" si="4"/>
        <v>59</v>
      </c>
      <c r="B60" s="120" t="s">
        <v>308</v>
      </c>
      <c r="C60" s="133" t="s">
        <v>251</v>
      </c>
      <c r="D60" s="134">
        <v>1000</v>
      </c>
      <c r="E60" s="255">
        <f t="shared" si="3"/>
        <v>89.615752874999998</v>
      </c>
      <c r="F60" s="255">
        <f t="shared" si="0"/>
        <v>96.785013105000004</v>
      </c>
      <c r="G60" s="255">
        <f t="shared" si="5"/>
        <v>89620</v>
      </c>
      <c r="H60" s="255">
        <f t="shared" si="2"/>
        <v>96789.6</v>
      </c>
      <c r="I60" s="121" t="s">
        <v>749</v>
      </c>
      <c r="J60" s="127" t="s">
        <v>750</v>
      </c>
      <c r="K60" s="123">
        <v>702.86865</v>
      </c>
      <c r="L60" s="108">
        <v>200</v>
      </c>
    </row>
    <row r="61" spans="1:12">
      <c r="A61" s="126">
        <f t="shared" si="4"/>
        <v>60</v>
      </c>
      <c r="B61" s="120" t="s">
        <v>309</v>
      </c>
      <c r="C61" s="133" t="s">
        <v>251</v>
      </c>
      <c r="D61" s="134">
        <v>200</v>
      </c>
      <c r="E61" s="255">
        <f t="shared" si="3"/>
        <v>28.521590624999998</v>
      </c>
      <c r="F61" s="255">
        <f t="shared" si="0"/>
        <v>30.803317875000001</v>
      </c>
      <c r="G61" s="255">
        <f t="shared" si="5"/>
        <v>5704</v>
      </c>
      <c r="H61" s="255">
        <f t="shared" si="2"/>
        <v>6160.3200000000006</v>
      </c>
      <c r="I61" s="121" t="s">
        <v>749</v>
      </c>
      <c r="J61" s="127" t="s">
        <v>750</v>
      </c>
      <c r="K61" s="123">
        <v>223.69874999999999</v>
      </c>
      <c r="L61" s="108">
        <v>200</v>
      </c>
    </row>
    <row r="62" spans="1:12">
      <c r="A62" s="126">
        <f t="shared" si="4"/>
        <v>61</v>
      </c>
      <c r="B62" s="120" t="s">
        <v>704</v>
      </c>
      <c r="C62" s="133" t="s">
        <v>251</v>
      </c>
      <c r="D62" s="134">
        <v>200</v>
      </c>
      <c r="E62" s="255">
        <f t="shared" si="3"/>
        <v>22.343437874999999</v>
      </c>
      <c r="F62" s="255">
        <f t="shared" si="0"/>
        <v>24.130912905000002</v>
      </c>
      <c r="G62" s="255">
        <f t="shared" si="5"/>
        <v>4468</v>
      </c>
      <c r="H62" s="255">
        <f t="shared" si="2"/>
        <v>4825.4400000000005</v>
      </c>
      <c r="I62" s="121" t="s">
        <v>749</v>
      </c>
      <c r="J62" s="127" t="s">
        <v>750</v>
      </c>
      <c r="K62" s="123">
        <v>175.24265</v>
      </c>
      <c r="L62" s="108">
        <v>200</v>
      </c>
    </row>
    <row r="63" spans="1:12">
      <c r="A63" s="126">
        <f t="shared" si="4"/>
        <v>62</v>
      </c>
      <c r="B63" s="120" t="s">
        <v>310</v>
      </c>
      <c r="C63" s="133" t="s">
        <v>251</v>
      </c>
      <c r="D63" s="134">
        <v>200</v>
      </c>
      <c r="E63" s="255">
        <f t="shared" si="3"/>
        <v>21.745552125</v>
      </c>
      <c r="F63" s="255">
        <f t="shared" si="0"/>
        <v>23.485196295000001</v>
      </c>
      <c r="G63" s="255">
        <f t="shared" si="5"/>
        <v>4350</v>
      </c>
      <c r="H63" s="255">
        <f t="shared" si="2"/>
        <v>4698</v>
      </c>
      <c r="I63" s="121" t="s">
        <v>749</v>
      </c>
      <c r="J63" s="127" t="s">
        <v>750</v>
      </c>
      <c r="K63" s="123">
        <v>170.55334999999999</v>
      </c>
      <c r="L63" s="108">
        <v>200</v>
      </c>
    </row>
    <row r="64" spans="1:12">
      <c r="A64" s="126">
        <f t="shared" si="4"/>
        <v>63</v>
      </c>
      <c r="B64" s="120" t="s">
        <v>311</v>
      </c>
      <c r="C64" s="133" t="s">
        <v>251</v>
      </c>
      <c r="D64" s="134">
        <v>800</v>
      </c>
      <c r="E64" s="255">
        <f t="shared" si="3"/>
        <v>13.905927749999998</v>
      </c>
      <c r="F64" s="255">
        <f t="shared" si="0"/>
        <v>15.018401969999999</v>
      </c>
      <c r="G64" s="255">
        <f t="shared" si="5"/>
        <v>11128</v>
      </c>
      <c r="H64" s="255">
        <f t="shared" si="2"/>
        <v>12018.240000000002</v>
      </c>
      <c r="I64" s="121" t="s">
        <v>749</v>
      </c>
      <c r="J64" s="127" t="s">
        <v>750</v>
      </c>
      <c r="K64" s="123">
        <v>109.06609999999999</v>
      </c>
      <c r="L64" s="108">
        <v>200</v>
      </c>
    </row>
    <row r="65" spans="1:12">
      <c r="A65" s="126">
        <f t="shared" si="4"/>
        <v>64</v>
      </c>
      <c r="B65" s="120" t="s">
        <v>312</v>
      </c>
      <c r="C65" s="133" t="s">
        <v>251</v>
      </c>
      <c r="D65" s="134">
        <v>1200</v>
      </c>
      <c r="E65" s="255">
        <f t="shared" si="3"/>
        <v>11.250013499999998</v>
      </c>
      <c r="F65" s="255">
        <f t="shared" si="0"/>
        <v>12.150014579999999</v>
      </c>
      <c r="G65" s="255">
        <f t="shared" si="5"/>
        <v>13500</v>
      </c>
      <c r="H65" s="255">
        <f t="shared" si="2"/>
        <v>14580.000000000002</v>
      </c>
      <c r="I65" s="121" t="s">
        <v>749</v>
      </c>
      <c r="J65" s="127" t="s">
        <v>750</v>
      </c>
      <c r="K65" s="123">
        <v>88.235399999999998</v>
      </c>
      <c r="L65" s="108">
        <v>200</v>
      </c>
    </row>
    <row r="66" spans="1:12">
      <c r="A66" s="126">
        <f t="shared" si="4"/>
        <v>65</v>
      </c>
      <c r="B66" s="120" t="s">
        <v>313</v>
      </c>
      <c r="C66" s="133" t="s">
        <v>251</v>
      </c>
      <c r="D66" s="134">
        <v>1000</v>
      </c>
      <c r="E66" s="255">
        <f t="shared" si="3"/>
        <v>26.040568125000004</v>
      </c>
      <c r="F66" s="255">
        <f t="shared" ref="F66:F76" si="6">E66*1.08</f>
        <v>28.123813575000007</v>
      </c>
      <c r="G66" s="255">
        <f t="shared" ref="G66:G81" si="7">ROUND(E66,2)*D66</f>
        <v>26040</v>
      </c>
      <c r="H66" s="255">
        <f t="shared" ref="H66:H81" si="8">G66*1.08</f>
        <v>28123.200000000001</v>
      </c>
      <c r="I66" s="121" t="s">
        <v>749</v>
      </c>
      <c r="J66" s="127" t="s">
        <v>750</v>
      </c>
      <c r="K66" s="123">
        <v>204.23975000000002</v>
      </c>
      <c r="L66" s="108">
        <v>200</v>
      </c>
    </row>
    <row r="67" spans="1:12">
      <c r="A67" s="126">
        <f t="shared" si="4"/>
        <v>66</v>
      </c>
      <c r="B67" s="120" t="s">
        <v>314</v>
      </c>
      <c r="C67" s="133" t="s">
        <v>251</v>
      </c>
      <c r="D67" s="134">
        <v>1800</v>
      </c>
      <c r="E67" s="255">
        <f t="shared" ref="E67:E78" si="9">K67*1.5*17/L67</f>
        <v>11.917042500000001</v>
      </c>
      <c r="F67" s="255">
        <f t="shared" si="6"/>
        <v>12.870405900000002</v>
      </c>
      <c r="G67" s="255">
        <f t="shared" si="7"/>
        <v>21456</v>
      </c>
      <c r="H67" s="255">
        <f t="shared" si="8"/>
        <v>23172.480000000003</v>
      </c>
      <c r="I67" s="121" t="s">
        <v>749</v>
      </c>
      <c r="J67" s="127" t="s">
        <v>750</v>
      </c>
      <c r="K67" s="123">
        <v>93.466999999999999</v>
      </c>
      <c r="L67" s="108">
        <v>200</v>
      </c>
    </row>
    <row r="68" spans="1:12">
      <c r="A68" s="126">
        <f t="shared" ref="A68:A113" si="10">A67+1</f>
        <v>67</v>
      </c>
      <c r="B68" s="120" t="s">
        <v>315</v>
      </c>
      <c r="C68" s="133" t="s">
        <v>251</v>
      </c>
      <c r="D68" s="134">
        <v>1800</v>
      </c>
      <c r="E68" s="255">
        <f t="shared" si="9"/>
        <v>11.062919999999998</v>
      </c>
      <c r="F68" s="255">
        <f t="shared" si="6"/>
        <v>11.947953599999998</v>
      </c>
      <c r="G68" s="255">
        <f t="shared" si="7"/>
        <v>19908</v>
      </c>
      <c r="H68" s="255">
        <f t="shared" si="8"/>
        <v>21500.640000000003</v>
      </c>
      <c r="I68" s="121" t="s">
        <v>749</v>
      </c>
      <c r="J68" s="127" t="s">
        <v>750</v>
      </c>
      <c r="K68" s="123">
        <v>86.768000000000001</v>
      </c>
      <c r="L68" s="108">
        <v>200</v>
      </c>
    </row>
    <row r="69" spans="1:12">
      <c r="A69" s="126">
        <f t="shared" si="10"/>
        <v>68</v>
      </c>
      <c r="B69" s="120" t="s">
        <v>316</v>
      </c>
      <c r="C69" s="133" t="s">
        <v>251</v>
      </c>
      <c r="D69" s="134">
        <v>2400</v>
      </c>
      <c r="E69" s="255">
        <f t="shared" si="9"/>
        <v>19.116075000000002</v>
      </c>
      <c r="F69" s="255">
        <f t="shared" si="6"/>
        <v>20.645361000000005</v>
      </c>
      <c r="G69" s="255">
        <f t="shared" si="7"/>
        <v>45888</v>
      </c>
      <c r="H69" s="255">
        <f t="shared" si="8"/>
        <v>49559.040000000001</v>
      </c>
      <c r="I69" s="121" t="s">
        <v>749</v>
      </c>
      <c r="J69" s="127" t="s">
        <v>750</v>
      </c>
      <c r="K69" s="123">
        <v>149.93</v>
      </c>
      <c r="L69" s="108">
        <v>200</v>
      </c>
    </row>
    <row r="70" spans="1:12">
      <c r="A70" s="126">
        <f t="shared" si="10"/>
        <v>69</v>
      </c>
      <c r="B70" s="120" t="s">
        <v>317</v>
      </c>
      <c r="C70" s="133" t="s">
        <v>251</v>
      </c>
      <c r="D70" s="134">
        <v>200</v>
      </c>
      <c r="E70" s="255">
        <f t="shared" si="9"/>
        <v>38.638875000000006</v>
      </c>
      <c r="F70" s="255">
        <f t="shared" si="6"/>
        <v>41.729985000000006</v>
      </c>
      <c r="G70" s="255">
        <f t="shared" si="7"/>
        <v>7728</v>
      </c>
      <c r="H70" s="255">
        <f t="shared" si="8"/>
        <v>8346.24</v>
      </c>
      <c r="I70" s="121" t="s">
        <v>749</v>
      </c>
      <c r="J70" s="127" t="s">
        <v>750</v>
      </c>
      <c r="K70" s="123">
        <v>303.05</v>
      </c>
      <c r="L70" s="108">
        <v>200</v>
      </c>
    </row>
    <row r="71" spans="1:12">
      <c r="A71" s="126">
        <f t="shared" si="10"/>
        <v>70</v>
      </c>
      <c r="B71" s="120" t="s">
        <v>705</v>
      </c>
      <c r="C71" s="133" t="s">
        <v>251</v>
      </c>
      <c r="D71" s="134">
        <v>200</v>
      </c>
      <c r="E71" s="255">
        <f t="shared" si="9"/>
        <v>27.758981250000001</v>
      </c>
      <c r="F71" s="255">
        <f t="shared" si="6"/>
        <v>29.979699750000005</v>
      </c>
      <c r="G71" s="255">
        <f t="shared" si="7"/>
        <v>5552</v>
      </c>
      <c r="H71" s="255">
        <f t="shared" si="8"/>
        <v>5996.1600000000008</v>
      </c>
      <c r="I71" s="121" t="s">
        <v>749</v>
      </c>
      <c r="J71" s="127" t="s">
        <v>750</v>
      </c>
      <c r="K71" s="123">
        <v>217.7175</v>
      </c>
      <c r="L71" s="108">
        <v>200</v>
      </c>
    </row>
    <row r="72" spans="1:12">
      <c r="A72" s="126">
        <f t="shared" si="10"/>
        <v>71</v>
      </c>
      <c r="B72" s="120" t="s">
        <v>318</v>
      </c>
      <c r="C72" s="133" t="s">
        <v>251</v>
      </c>
      <c r="D72" s="134">
        <v>3200</v>
      </c>
      <c r="E72" s="255">
        <f t="shared" si="9"/>
        <v>9.8834175000000002</v>
      </c>
      <c r="F72" s="255">
        <f t="shared" si="6"/>
        <v>10.674090900000001</v>
      </c>
      <c r="G72" s="255">
        <f t="shared" si="7"/>
        <v>31616.000000000004</v>
      </c>
      <c r="H72" s="255">
        <f t="shared" si="8"/>
        <v>34145.280000000006</v>
      </c>
      <c r="I72" s="121" t="s">
        <v>749</v>
      </c>
      <c r="J72" s="127" t="s">
        <v>750</v>
      </c>
      <c r="K72" s="123">
        <v>77.516999999999996</v>
      </c>
      <c r="L72" s="108">
        <v>200</v>
      </c>
    </row>
    <row r="73" spans="1:12" ht="26.4">
      <c r="A73" s="126">
        <f t="shared" si="10"/>
        <v>72</v>
      </c>
      <c r="B73" s="120" t="s">
        <v>706</v>
      </c>
      <c r="C73" s="133" t="s">
        <v>251</v>
      </c>
      <c r="D73" s="134">
        <v>1200</v>
      </c>
      <c r="E73" s="255">
        <f t="shared" si="9"/>
        <v>23.488368749999999</v>
      </c>
      <c r="F73" s="255">
        <f t="shared" si="6"/>
        <v>25.367438249999999</v>
      </c>
      <c r="G73" s="255">
        <f t="shared" si="7"/>
        <v>28187.999999999996</v>
      </c>
      <c r="H73" s="255">
        <f t="shared" si="8"/>
        <v>30443.039999999997</v>
      </c>
      <c r="I73" s="121" t="s">
        <v>749</v>
      </c>
      <c r="J73" s="127" t="s">
        <v>750</v>
      </c>
      <c r="K73" s="123">
        <v>184.2225</v>
      </c>
      <c r="L73" s="108">
        <v>200</v>
      </c>
    </row>
    <row r="74" spans="1:12">
      <c r="A74" s="126">
        <f t="shared" si="10"/>
        <v>73</v>
      </c>
      <c r="B74" s="120" t="s">
        <v>319</v>
      </c>
      <c r="C74" s="133" t="s">
        <v>251</v>
      </c>
      <c r="D74" s="134">
        <v>600</v>
      </c>
      <c r="E74" s="255">
        <f t="shared" si="9"/>
        <v>27.047212500000001</v>
      </c>
      <c r="F74" s="255">
        <f t="shared" si="6"/>
        <v>29.210989500000004</v>
      </c>
      <c r="G74" s="255">
        <f t="shared" si="7"/>
        <v>16230</v>
      </c>
      <c r="H74" s="255">
        <f t="shared" si="8"/>
        <v>17528.400000000001</v>
      </c>
      <c r="I74" s="121" t="s">
        <v>749</v>
      </c>
      <c r="J74" s="127" t="s">
        <v>750</v>
      </c>
      <c r="K74" s="123">
        <v>212.13499999999999</v>
      </c>
      <c r="L74" s="108">
        <v>200</v>
      </c>
    </row>
    <row r="75" spans="1:12">
      <c r="A75" s="126">
        <f t="shared" si="10"/>
        <v>74</v>
      </c>
      <c r="B75" s="122" t="s">
        <v>707</v>
      </c>
      <c r="C75" s="133" t="s">
        <v>44</v>
      </c>
      <c r="D75" s="134">
        <v>24</v>
      </c>
      <c r="E75" s="255">
        <f t="shared" si="9"/>
        <v>682.06124999999997</v>
      </c>
      <c r="F75" s="255">
        <f t="shared" si="6"/>
        <v>736.62615000000005</v>
      </c>
      <c r="G75" s="255">
        <f t="shared" si="7"/>
        <v>16369.439999999999</v>
      </c>
      <c r="H75" s="255">
        <f t="shared" si="8"/>
        <v>17678.995200000001</v>
      </c>
      <c r="I75" s="121" t="s">
        <v>749</v>
      </c>
      <c r="J75" s="127" t="s">
        <v>750</v>
      </c>
      <c r="K75" s="124">
        <v>26.747499999999999</v>
      </c>
      <c r="L75" s="108">
        <v>1</v>
      </c>
    </row>
    <row r="76" spans="1:12">
      <c r="A76" s="126">
        <f t="shared" si="10"/>
        <v>75</v>
      </c>
      <c r="B76" s="122" t="s">
        <v>708</v>
      </c>
      <c r="C76" s="133" t="s">
        <v>44</v>
      </c>
      <c r="D76" s="134">
        <v>24</v>
      </c>
      <c r="E76" s="255">
        <f t="shared" si="9"/>
        <v>938.298</v>
      </c>
      <c r="F76" s="255">
        <f t="shared" si="6"/>
        <v>1013.36184</v>
      </c>
      <c r="G76" s="255">
        <f t="shared" si="7"/>
        <v>22519.199999999997</v>
      </c>
      <c r="H76" s="255">
        <f t="shared" si="8"/>
        <v>24320.735999999997</v>
      </c>
      <c r="I76" s="121" t="s">
        <v>749</v>
      </c>
      <c r="J76" s="127" t="s">
        <v>750</v>
      </c>
      <c r="K76" s="124">
        <v>36.795999999999999</v>
      </c>
      <c r="L76" s="108">
        <v>1</v>
      </c>
    </row>
    <row r="77" spans="1:12">
      <c r="A77" s="126">
        <f t="shared" si="10"/>
        <v>76</v>
      </c>
      <c r="B77" s="122" t="s">
        <v>320</v>
      </c>
      <c r="C77" s="133" t="s">
        <v>225</v>
      </c>
      <c r="D77" s="134">
        <v>60000</v>
      </c>
      <c r="E77" s="255">
        <f t="shared" si="9"/>
        <v>0.93262042499999986</v>
      </c>
      <c r="F77" s="255">
        <f>E77*1.2</f>
        <v>1.1191445099999997</v>
      </c>
      <c r="G77" s="255">
        <f t="shared" si="7"/>
        <v>55800</v>
      </c>
      <c r="H77" s="255">
        <f t="shared" si="8"/>
        <v>60264.000000000007</v>
      </c>
      <c r="I77" s="121" t="s">
        <v>749</v>
      </c>
      <c r="J77" s="127" t="s">
        <v>750</v>
      </c>
      <c r="K77" s="124">
        <v>36.573349999999998</v>
      </c>
      <c r="L77" s="108">
        <v>1000</v>
      </c>
    </row>
    <row r="78" spans="1:12">
      <c r="A78" s="126">
        <f t="shared" si="10"/>
        <v>77</v>
      </c>
      <c r="B78" s="122" t="s">
        <v>321</v>
      </c>
      <c r="C78" s="133" t="s">
        <v>44</v>
      </c>
      <c r="D78" s="134">
        <v>30</v>
      </c>
      <c r="E78" s="255">
        <f t="shared" si="9"/>
        <v>10064.244375</v>
      </c>
      <c r="F78" s="255">
        <f>E78*1.08</f>
        <v>10869.383925</v>
      </c>
      <c r="G78" s="255">
        <f t="shared" si="7"/>
        <v>301927.2</v>
      </c>
      <c r="H78" s="255">
        <f t="shared" si="8"/>
        <v>326081.37600000005</v>
      </c>
      <c r="I78" s="121" t="s">
        <v>749</v>
      </c>
      <c r="J78" s="127" t="s">
        <v>750</v>
      </c>
      <c r="K78" s="124">
        <v>394.67624999999998</v>
      </c>
      <c r="L78" s="108">
        <v>1</v>
      </c>
    </row>
    <row r="79" spans="1:12">
      <c r="A79" s="126">
        <f t="shared" si="10"/>
        <v>78</v>
      </c>
      <c r="B79" s="120" t="s">
        <v>322</v>
      </c>
      <c r="C79" s="133" t="s">
        <v>715</v>
      </c>
      <c r="D79" s="134">
        <v>48</v>
      </c>
      <c r="E79" s="255">
        <f>K79*17/12</f>
        <v>1133.3333333333333</v>
      </c>
      <c r="F79" s="255">
        <f>E79*1.08</f>
        <v>1224</v>
      </c>
      <c r="G79" s="255">
        <f t="shared" si="7"/>
        <v>54399.839999999997</v>
      </c>
      <c r="H79" s="255">
        <f t="shared" si="8"/>
        <v>58751.8272</v>
      </c>
      <c r="I79" s="121" t="s">
        <v>749</v>
      </c>
      <c r="J79" s="127" t="s">
        <v>750</v>
      </c>
      <c r="K79" s="125">
        <v>800</v>
      </c>
      <c r="L79" s="108"/>
    </row>
    <row r="80" spans="1:12">
      <c r="A80" s="126">
        <f t="shared" si="10"/>
        <v>79</v>
      </c>
      <c r="B80" s="120" t="s">
        <v>323</v>
      </c>
      <c r="C80" s="133" t="s">
        <v>715</v>
      </c>
      <c r="D80" s="134">
        <v>48</v>
      </c>
      <c r="E80" s="255">
        <f>K80*17/12</f>
        <v>1133.3333333333333</v>
      </c>
      <c r="F80" s="255">
        <f>E80*1.08</f>
        <v>1224</v>
      </c>
      <c r="G80" s="255">
        <f t="shared" si="7"/>
        <v>54399.839999999997</v>
      </c>
      <c r="H80" s="255">
        <f t="shared" si="8"/>
        <v>58751.8272</v>
      </c>
      <c r="I80" s="121" t="s">
        <v>749</v>
      </c>
      <c r="J80" s="127" t="s">
        <v>750</v>
      </c>
      <c r="K80" s="125">
        <v>800</v>
      </c>
      <c r="L80" s="108"/>
    </row>
    <row r="81" spans="1:16">
      <c r="A81" s="126">
        <f t="shared" si="10"/>
        <v>80</v>
      </c>
      <c r="B81" s="120" t="s">
        <v>324</v>
      </c>
      <c r="C81" s="133" t="s">
        <v>715</v>
      </c>
      <c r="D81" s="134">
        <v>48</v>
      </c>
      <c r="E81" s="255">
        <f>K81*17/12</f>
        <v>1133.3333333333333</v>
      </c>
      <c r="F81" s="255">
        <f>E81*1.08</f>
        <v>1224</v>
      </c>
      <c r="G81" s="255">
        <f t="shared" si="7"/>
        <v>54399.839999999997</v>
      </c>
      <c r="H81" s="255">
        <f t="shared" si="8"/>
        <v>58751.8272</v>
      </c>
      <c r="I81" s="121" t="s">
        <v>749</v>
      </c>
      <c r="J81" s="127" t="s">
        <v>750</v>
      </c>
      <c r="K81" s="125">
        <v>800</v>
      </c>
      <c r="L81" s="108"/>
    </row>
    <row r="82" spans="1:16" ht="15" thickBot="1">
      <c r="A82" s="126">
        <f t="shared" si="10"/>
        <v>81</v>
      </c>
      <c r="B82" s="130" t="s">
        <v>326</v>
      </c>
      <c r="C82" s="135" t="s">
        <v>225</v>
      </c>
      <c r="D82" s="135">
        <v>2</v>
      </c>
      <c r="E82" s="255">
        <f>L82*1.5*17</f>
        <v>943.5</v>
      </c>
      <c r="F82" s="255">
        <f t="shared" ref="F82:F106" si="11">E82*1.08</f>
        <v>1018.98</v>
      </c>
      <c r="G82" s="255">
        <f t="shared" ref="G82:G106" si="12">E82*D82</f>
        <v>1887</v>
      </c>
      <c r="H82" s="255">
        <f t="shared" ref="H82:H106" si="13">F82*D82</f>
        <v>2037.96</v>
      </c>
      <c r="I82" s="121" t="s">
        <v>751</v>
      </c>
      <c r="J82" s="127" t="s">
        <v>752</v>
      </c>
      <c r="K82" s="129"/>
      <c r="L82">
        <v>37</v>
      </c>
      <c r="M82" s="67" t="s">
        <v>359</v>
      </c>
      <c r="N82" s="68" t="s">
        <v>360</v>
      </c>
      <c r="O82" s="80">
        <v>38</v>
      </c>
      <c r="P82" s="81">
        <v>38</v>
      </c>
    </row>
    <row r="83" spans="1:16" ht="15" thickBot="1">
      <c r="A83" s="126">
        <f t="shared" si="10"/>
        <v>82</v>
      </c>
      <c r="B83" s="130" t="s">
        <v>327</v>
      </c>
      <c r="C83" s="136" t="s">
        <v>44</v>
      </c>
      <c r="D83" s="135">
        <v>4</v>
      </c>
      <c r="E83" s="255">
        <f t="shared" ref="E83:E106" si="14">L83*1.5*17</f>
        <v>5227.5</v>
      </c>
      <c r="F83" s="255">
        <f t="shared" si="11"/>
        <v>5645.7000000000007</v>
      </c>
      <c r="G83" s="255">
        <f t="shared" si="12"/>
        <v>20910</v>
      </c>
      <c r="H83" s="255">
        <f t="shared" si="13"/>
        <v>22582.800000000003</v>
      </c>
      <c r="I83" s="121" t="s">
        <v>751</v>
      </c>
      <c r="J83" s="127" t="s">
        <v>752</v>
      </c>
      <c r="K83" s="129"/>
      <c r="L83">
        <v>205</v>
      </c>
      <c r="M83" s="78" t="s">
        <v>361</v>
      </c>
      <c r="N83" s="79" t="s">
        <v>362</v>
      </c>
      <c r="O83" s="80">
        <v>30</v>
      </c>
      <c r="P83" s="81">
        <v>30</v>
      </c>
    </row>
    <row r="84" spans="1:16" ht="15" thickBot="1">
      <c r="A84" s="126">
        <f t="shared" si="10"/>
        <v>83</v>
      </c>
      <c r="B84" s="130" t="s">
        <v>328</v>
      </c>
      <c r="C84" s="136" t="s">
        <v>44</v>
      </c>
      <c r="D84" s="135">
        <v>3</v>
      </c>
      <c r="E84" s="255">
        <f t="shared" si="14"/>
        <v>6247.5</v>
      </c>
      <c r="F84" s="255">
        <f t="shared" si="11"/>
        <v>6747.3</v>
      </c>
      <c r="G84" s="255">
        <f t="shared" si="12"/>
        <v>18742.5</v>
      </c>
      <c r="H84" s="255">
        <f t="shared" si="13"/>
        <v>20241.900000000001</v>
      </c>
      <c r="I84" s="121" t="s">
        <v>751</v>
      </c>
      <c r="J84" s="127" t="s">
        <v>752</v>
      </c>
      <c r="K84" s="129"/>
      <c r="L84">
        <v>245</v>
      </c>
      <c r="M84" s="67" t="s">
        <v>363</v>
      </c>
      <c r="N84" s="68" t="s">
        <v>364</v>
      </c>
      <c r="O84" s="80">
        <v>30</v>
      </c>
      <c r="P84" s="81">
        <v>30</v>
      </c>
    </row>
    <row r="85" spans="1:16" ht="15" thickBot="1">
      <c r="A85" s="126">
        <f t="shared" si="10"/>
        <v>84</v>
      </c>
      <c r="B85" s="130" t="s">
        <v>329</v>
      </c>
      <c r="C85" s="136" t="s">
        <v>44</v>
      </c>
      <c r="D85" s="135">
        <v>4</v>
      </c>
      <c r="E85" s="255">
        <f t="shared" si="14"/>
        <v>8338.5</v>
      </c>
      <c r="F85" s="255">
        <f t="shared" si="11"/>
        <v>9005.58</v>
      </c>
      <c r="G85" s="255">
        <f t="shared" si="12"/>
        <v>33354</v>
      </c>
      <c r="H85" s="255">
        <f t="shared" si="13"/>
        <v>36022.32</v>
      </c>
      <c r="I85" s="121" t="s">
        <v>751</v>
      </c>
      <c r="J85" s="127" t="s">
        <v>752</v>
      </c>
      <c r="K85" s="129"/>
      <c r="L85">
        <v>327</v>
      </c>
      <c r="M85" s="63">
        <v>1015</v>
      </c>
      <c r="N85" s="69" t="s">
        <v>365</v>
      </c>
      <c r="O85" s="80">
        <v>11730</v>
      </c>
      <c r="P85" s="81">
        <v>9384</v>
      </c>
    </row>
    <row r="86" spans="1:16" ht="15" thickBot="1">
      <c r="A86" s="126">
        <f t="shared" si="10"/>
        <v>85</v>
      </c>
      <c r="B86" s="130" t="s">
        <v>330</v>
      </c>
      <c r="C86" s="136" t="s">
        <v>44</v>
      </c>
      <c r="D86" s="135">
        <v>2</v>
      </c>
      <c r="E86" s="255">
        <f t="shared" si="14"/>
        <v>4768.5</v>
      </c>
      <c r="F86" s="255">
        <f t="shared" si="11"/>
        <v>5149.9800000000005</v>
      </c>
      <c r="G86" s="255">
        <f t="shared" si="12"/>
        <v>9537</v>
      </c>
      <c r="H86" s="255">
        <f t="shared" si="13"/>
        <v>10299.960000000001</v>
      </c>
      <c r="I86" s="121" t="s">
        <v>751</v>
      </c>
      <c r="J86" s="127" t="s">
        <v>752</v>
      </c>
      <c r="K86" s="129"/>
      <c r="L86">
        <v>187</v>
      </c>
      <c r="M86" s="63">
        <v>1111</v>
      </c>
      <c r="N86" s="69" t="s">
        <v>366</v>
      </c>
      <c r="O86" s="80">
        <v>322</v>
      </c>
      <c r="P86" s="81">
        <v>152.4</v>
      </c>
    </row>
    <row r="87" spans="1:16" ht="15" thickBot="1">
      <c r="A87" s="126">
        <f t="shared" si="10"/>
        <v>86</v>
      </c>
      <c r="B87" s="130" t="s">
        <v>331</v>
      </c>
      <c r="C87" s="136" t="s">
        <v>44</v>
      </c>
      <c r="D87" s="135">
        <v>2</v>
      </c>
      <c r="E87" s="255">
        <f t="shared" si="14"/>
        <v>688.5</v>
      </c>
      <c r="F87" s="255">
        <f t="shared" si="11"/>
        <v>743.58</v>
      </c>
      <c r="G87" s="255">
        <f t="shared" si="12"/>
        <v>1377</v>
      </c>
      <c r="H87" s="255">
        <f t="shared" si="13"/>
        <v>1487.16</v>
      </c>
      <c r="I87" s="121" t="s">
        <v>751</v>
      </c>
      <c r="J87" s="127" t="s">
        <v>752</v>
      </c>
      <c r="K87" s="129"/>
      <c r="L87">
        <v>27</v>
      </c>
      <c r="M87" s="63">
        <v>1115</v>
      </c>
      <c r="N87" s="69" t="s">
        <v>367</v>
      </c>
      <c r="O87" s="80">
        <v>1664</v>
      </c>
      <c r="P87" s="81">
        <v>1331.2</v>
      </c>
    </row>
    <row r="88" spans="1:16" ht="15" thickBot="1">
      <c r="A88" s="126">
        <f t="shared" si="10"/>
        <v>87</v>
      </c>
      <c r="B88" s="130" t="s">
        <v>332</v>
      </c>
      <c r="C88" s="136" t="s">
        <v>44</v>
      </c>
      <c r="D88" s="135">
        <v>2</v>
      </c>
      <c r="E88" s="255">
        <f t="shared" si="14"/>
        <v>4768.5</v>
      </c>
      <c r="F88" s="255">
        <f t="shared" si="11"/>
        <v>5149.9800000000005</v>
      </c>
      <c r="G88" s="255">
        <f t="shared" si="12"/>
        <v>9537</v>
      </c>
      <c r="H88" s="255">
        <f t="shared" si="13"/>
        <v>10299.960000000001</v>
      </c>
      <c r="I88" s="121" t="s">
        <v>751</v>
      </c>
      <c r="J88" s="127" t="s">
        <v>752</v>
      </c>
      <c r="K88" s="129"/>
      <c r="L88">
        <v>187</v>
      </c>
      <c r="M88" s="63">
        <v>1200</v>
      </c>
      <c r="N88" s="69" t="s">
        <v>368</v>
      </c>
      <c r="O88" s="80">
        <v>17130</v>
      </c>
      <c r="P88" s="81">
        <v>13704</v>
      </c>
    </row>
    <row r="89" spans="1:16" ht="15" thickBot="1">
      <c r="A89" s="126">
        <f t="shared" si="10"/>
        <v>88</v>
      </c>
      <c r="B89" s="130" t="s">
        <v>333</v>
      </c>
      <c r="C89" s="136" t="s">
        <v>44</v>
      </c>
      <c r="D89" s="135">
        <v>1</v>
      </c>
      <c r="E89" s="255">
        <f t="shared" si="14"/>
        <v>1810.5</v>
      </c>
      <c r="F89" s="255">
        <f t="shared" si="11"/>
        <v>1955.3400000000001</v>
      </c>
      <c r="G89" s="255">
        <f t="shared" si="12"/>
        <v>1810.5</v>
      </c>
      <c r="H89" s="255">
        <f t="shared" si="13"/>
        <v>1955.3400000000001</v>
      </c>
      <c r="I89" s="121" t="s">
        <v>751</v>
      </c>
      <c r="J89" s="127" t="s">
        <v>752</v>
      </c>
      <c r="K89" s="129"/>
      <c r="L89">
        <v>71</v>
      </c>
      <c r="M89" s="63">
        <v>1201</v>
      </c>
      <c r="N89" s="69" t="s">
        <v>369</v>
      </c>
      <c r="O89" s="80">
        <v>14700</v>
      </c>
      <c r="P89" s="81">
        <v>11760</v>
      </c>
    </row>
    <row r="90" spans="1:16" ht="15" thickBot="1">
      <c r="A90" s="126">
        <f t="shared" si="10"/>
        <v>89</v>
      </c>
      <c r="B90" s="130" t="s">
        <v>334</v>
      </c>
      <c r="C90" s="136" t="s">
        <v>44</v>
      </c>
      <c r="D90" s="135">
        <v>1</v>
      </c>
      <c r="E90" s="255">
        <f t="shared" si="14"/>
        <v>1938</v>
      </c>
      <c r="F90" s="255">
        <f t="shared" si="11"/>
        <v>2093.04</v>
      </c>
      <c r="G90" s="255">
        <f t="shared" si="12"/>
        <v>1938</v>
      </c>
      <c r="H90" s="255">
        <f t="shared" si="13"/>
        <v>2093.04</v>
      </c>
      <c r="I90" s="121" t="s">
        <v>751</v>
      </c>
      <c r="J90" s="127" t="s">
        <v>752</v>
      </c>
      <c r="K90" s="129"/>
      <c r="L90">
        <v>76</v>
      </c>
      <c r="M90" s="63">
        <v>1202</v>
      </c>
      <c r="N90" s="69" t="s">
        <v>370</v>
      </c>
      <c r="O90" s="80">
        <v>18800</v>
      </c>
      <c r="P90" s="81">
        <v>15040</v>
      </c>
    </row>
    <row r="91" spans="1:16" ht="15" thickBot="1">
      <c r="A91" s="126">
        <f t="shared" si="10"/>
        <v>90</v>
      </c>
      <c r="B91" s="130" t="s">
        <v>335</v>
      </c>
      <c r="C91" s="136" t="s">
        <v>44</v>
      </c>
      <c r="D91" s="135">
        <v>2</v>
      </c>
      <c r="E91" s="255">
        <f t="shared" si="14"/>
        <v>5533.5</v>
      </c>
      <c r="F91" s="255">
        <f t="shared" si="11"/>
        <v>5976.18</v>
      </c>
      <c r="G91" s="255">
        <f t="shared" si="12"/>
        <v>11067</v>
      </c>
      <c r="H91" s="255">
        <f t="shared" si="13"/>
        <v>11952.36</v>
      </c>
      <c r="I91" s="121" t="s">
        <v>751</v>
      </c>
      <c r="J91" s="127" t="s">
        <v>752</v>
      </c>
      <c r="K91" s="129"/>
      <c r="L91">
        <v>217</v>
      </c>
      <c r="M91" s="63">
        <v>1203</v>
      </c>
      <c r="N91" s="69" t="s">
        <v>371</v>
      </c>
      <c r="O91" s="80">
        <v>16320</v>
      </c>
      <c r="P91" s="81">
        <v>13056</v>
      </c>
    </row>
    <row r="92" spans="1:16" ht="18.75" customHeight="1" thickBot="1">
      <c r="A92" s="126">
        <f t="shared" si="10"/>
        <v>91</v>
      </c>
      <c r="B92" s="130" t="s">
        <v>336</v>
      </c>
      <c r="C92" s="136" t="s">
        <v>44</v>
      </c>
      <c r="D92" s="135">
        <v>2</v>
      </c>
      <c r="E92" s="255">
        <f t="shared" si="14"/>
        <v>2805</v>
      </c>
      <c r="F92" s="255">
        <f t="shared" si="11"/>
        <v>3029.4</v>
      </c>
      <c r="G92" s="255">
        <f t="shared" si="12"/>
        <v>5610</v>
      </c>
      <c r="H92" s="255">
        <f t="shared" si="13"/>
        <v>6058.8</v>
      </c>
      <c r="I92" s="121" t="s">
        <v>751</v>
      </c>
      <c r="J92" s="127" t="s">
        <v>752</v>
      </c>
      <c r="K92" s="129"/>
      <c r="L92">
        <v>110</v>
      </c>
      <c r="M92" s="63">
        <v>1206</v>
      </c>
      <c r="N92" s="69" t="s">
        <v>372</v>
      </c>
      <c r="O92" s="80">
        <v>4600</v>
      </c>
      <c r="P92" s="81">
        <v>3680</v>
      </c>
    </row>
    <row r="93" spans="1:16" ht="15" thickBot="1">
      <c r="A93" s="126">
        <f t="shared" si="10"/>
        <v>92</v>
      </c>
      <c r="B93" s="130" t="s">
        <v>337</v>
      </c>
      <c r="C93" s="136" t="s">
        <v>44</v>
      </c>
      <c r="D93" s="135">
        <v>3</v>
      </c>
      <c r="E93" s="255">
        <f t="shared" si="14"/>
        <v>5533.5</v>
      </c>
      <c r="F93" s="255">
        <f t="shared" si="11"/>
        <v>5976.18</v>
      </c>
      <c r="G93" s="255">
        <f t="shared" si="12"/>
        <v>16600.5</v>
      </c>
      <c r="H93" s="255">
        <f t="shared" si="13"/>
        <v>17928.54</v>
      </c>
      <c r="I93" s="121" t="s">
        <v>751</v>
      </c>
      <c r="J93" s="127" t="s">
        <v>752</v>
      </c>
      <c r="K93" s="129"/>
      <c r="L93">
        <v>217</v>
      </c>
      <c r="M93" s="63">
        <v>1207</v>
      </c>
      <c r="N93" s="69" t="s">
        <v>373</v>
      </c>
      <c r="O93" s="80">
        <v>1670</v>
      </c>
      <c r="P93" s="81">
        <v>1336</v>
      </c>
    </row>
    <row r="94" spans="1:16" ht="15" thickBot="1">
      <c r="A94" s="126">
        <f t="shared" si="10"/>
        <v>93</v>
      </c>
      <c r="B94" s="130" t="s">
        <v>681</v>
      </c>
      <c r="C94" s="136" t="s">
        <v>44</v>
      </c>
      <c r="D94" s="135">
        <v>7</v>
      </c>
      <c r="E94" s="255">
        <f t="shared" si="14"/>
        <v>6196.5</v>
      </c>
      <c r="F94" s="255">
        <f t="shared" si="11"/>
        <v>6692.22</v>
      </c>
      <c r="G94" s="255">
        <f t="shared" si="12"/>
        <v>43375.5</v>
      </c>
      <c r="H94" s="255">
        <f t="shared" si="13"/>
        <v>46845.54</v>
      </c>
      <c r="I94" s="121" t="s">
        <v>751</v>
      </c>
      <c r="J94" s="127" t="s">
        <v>752</v>
      </c>
      <c r="K94" s="129"/>
      <c r="L94">
        <v>243</v>
      </c>
      <c r="M94" s="63">
        <v>1208</v>
      </c>
      <c r="N94" s="69" t="s">
        <v>374</v>
      </c>
      <c r="O94" s="80">
        <v>3640</v>
      </c>
      <c r="P94" s="81">
        <v>2912</v>
      </c>
    </row>
    <row r="95" spans="1:16" ht="12" customHeight="1" thickBot="1">
      <c r="A95" s="126">
        <f t="shared" si="10"/>
        <v>94</v>
      </c>
      <c r="B95" s="130" t="s">
        <v>338</v>
      </c>
      <c r="C95" s="136" t="s">
        <v>44</v>
      </c>
      <c r="D95" s="135">
        <v>12</v>
      </c>
      <c r="E95" s="255">
        <f t="shared" si="14"/>
        <v>2805</v>
      </c>
      <c r="F95" s="255">
        <f t="shared" si="11"/>
        <v>3029.4</v>
      </c>
      <c r="G95" s="255">
        <f t="shared" si="12"/>
        <v>33660</v>
      </c>
      <c r="H95" s="255">
        <f t="shared" si="13"/>
        <v>36352.800000000003</v>
      </c>
      <c r="I95" s="121" t="s">
        <v>751</v>
      </c>
      <c r="J95" s="127" t="s">
        <v>752</v>
      </c>
      <c r="K95" s="129"/>
      <c r="L95">
        <v>110</v>
      </c>
      <c r="M95" s="63">
        <v>1218</v>
      </c>
      <c r="N95" s="69" t="s">
        <v>375</v>
      </c>
      <c r="O95" s="80">
        <v>8415</v>
      </c>
      <c r="P95" s="81">
        <v>6732</v>
      </c>
    </row>
    <row r="96" spans="1:16" ht="15" thickBot="1">
      <c r="A96" s="126">
        <f t="shared" si="10"/>
        <v>95</v>
      </c>
      <c r="B96" s="130" t="s">
        <v>339</v>
      </c>
      <c r="C96" s="136" t="s">
        <v>44</v>
      </c>
      <c r="D96" s="135">
        <v>12</v>
      </c>
      <c r="E96" s="255">
        <f t="shared" si="14"/>
        <v>5355</v>
      </c>
      <c r="F96" s="255">
        <f t="shared" si="11"/>
        <v>5783.4000000000005</v>
      </c>
      <c r="G96" s="255">
        <f t="shared" si="12"/>
        <v>64260</v>
      </c>
      <c r="H96" s="255">
        <f t="shared" si="13"/>
        <v>69400.800000000003</v>
      </c>
      <c r="I96" s="121" t="s">
        <v>751</v>
      </c>
      <c r="J96" s="127" t="s">
        <v>752</v>
      </c>
      <c r="K96" s="129"/>
      <c r="L96" s="49">
        <v>210</v>
      </c>
      <c r="M96" s="63">
        <v>1222</v>
      </c>
      <c r="N96" s="69" t="s">
        <v>376</v>
      </c>
      <c r="O96" s="80">
        <v>42600</v>
      </c>
      <c r="P96" s="81">
        <v>34080</v>
      </c>
    </row>
    <row r="97" spans="1:16" ht="15" thickBot="1">
      <c r="A97" s="126">
        <f t="shared" si="10"/>
        <v>96</v>
      </c>
      <c r="B97" s="130" t="s">
        <v>340</v>
      </c>
      <c r="C97" s="136" t="s">
        <v>44</v>
      </c>
      <c r="D97" s="135">
        <v>12</v>
      </c>
      <c r="E97" s="255">
        <f t="shared" si="14"/>
        <v>5074.5</v>
      </c>
      <c r="F97" s="255">
        <f t="shared" si="11"/>
        <v>5480.46</v>
      </c>
      <c r="G97" s="255">
        <f t="shared" si="12"/>
        <v>60894</v>
      </c>
      <c r="H97" s="255">
        <f t="shared" si="13"/>
        <v>65765.52</v>
      </c>
      <c r="I97" s="121" t="s">
        <v>751</v>
      </c>
      <c r="J97" s="127" t="s">
        <v>752</v>
      </c>
      <c r="K97" s="129"/>
      <c r="L97" s="49">
        <v>199</v>
      </c>
      <c r="M97" s="63">
        <v>1224</v>
      </c>
      <c r="N97" s="69" t="s">
        <v>377</v>
      </c>
      <c r="O97" s="80">
        <v>56100</v>
      </c>
      <c r="P97" s="81">
        <v>44880</v>
      </c>
    </row>
    <row r="98" spans="1:16" ht="15" thickBot="1">
      <c r="A98" s="126">
        <f t="shared" si="10"/>
        <v>97</v>
      </c>
      <c r="B98" s="130" t="s">
        <v>341</v>
      </c>
      <c r="C98" s="136" t="s">
        <v>44</v>
      </c>
      <c r="D98" s="135">
        <v>5</v>
      </c>
      <c r="E98" s="255">
        <f t="shared" si="14"/>
        <v>6043.5</v>
      </c>
      <c r="F98" s="255">
        <f t="shared" si="11"/>
        <v>6526.9800000000005</v>
      </c>
      <c r="G98" s="255">
        <f t="shared" si="12"/>
        <v>30217.5</v>
      </c>
      <c r="H98" s="255">
        <f t="shared" si="13"/>
        <v>32634.9</v>
      </c>
      <c r="I98" s="121" t="s">
        <v>751</v>
      </c>
      <c r="J98" s="127" t="s">
        <v>752</v>
      </c>
      <c r="K98" s="129"/>
      <c r="L98">
        <v>237</v>
      </c>
      <c r="M98" s="63">
        <v>1227</v>
      </c>
      <c r="N98" s="69" t="s">
        <v>378</v>
      </c>
      <c r="O98" s="80">
        <v>49900</v>
      </c>
      <c r="P98" s="81">
        <v>39920</v>
      </c>
    </row>
    <row r="99" spans="1:16" ht="15" thickBot="1">
      <c r="A99" s="126">
        <f t="shared" si="10"/>
        <v>98</v>
      </c>
      <c r="B99" s="130" t="s">
        <v>342</v>
      </c>
      <c r="C99" s="136" t="s">
        <v>44</v>
      </c>
      <c r="D99" s="135">
        <v>3</v>
      </c>
      <c r="E99" s="255">
        <f t="shared" si="14"/>
        <v>6043.5</v>
      </c>
      <c r="F99" s="255">
        <f t="shared" si="11"/>
        <v>6526.9800000000005</v>
      </c>
      <c r="G99" s="255">
        <f t="shared" si="12"/>
        <v>18130.5</v>
      </c>
      <c r="H99" s="255">
        <f t="shared" si="13"/>
        <v>19580.940000000002</v>
      </c>
      <c r="I99" s="121" t="s">
        <v>751</v>
      </c>
      <c r="J99" s="127" t="s">
        <v>752</v>
      </c>
      <c r="K99" s="129"/>
      <c r="L99">
        <v>237</v>
      </c>
      <c r="M99" s="63">
        <v>1230</v>
      </c>
      <c r="N99" s="69" t="s">
        <v>379</v>
      </c>
      <c r="O99" s="80">
        <v>21800</v>
      </c>
      <c r="P99" s="81">
        <v>17440</v>
      </c>
    </row>
    <row r="100" spans="1:16" ht="15" thickBot="1">
      <c r="A100" s="126">
        <f t="shared" si="10"/>
        <v>99</v>
      </c>
      <c r="B100" s="130" t="s">
        <v>343</v>
      </c>
      <c r="C100" s="136" t="s">
        <v>44</v>
      </c>
      <c r="D100" s="135">
        <v>3</v>
      </c>
      <c r="E100" s="255">
        <f t="shared" si="14"/>
        <v>7446</v>
      </c>
      <c r="F100" s="255">
        <f t="shared" si="11"/>
        <v>8041.68</v>
      </c>
      <c r="G100" s="255">
        <f t="shared" si="12"/>
        <v>22338</v>
      </c>
      <c r="H100" s="255">
        <f t="shared" si="13"/>
        <v>24125.040000000001</v>
      </c>
      <c r="I100" s="121" t="s">
        <v>751</v>
      </c>
      <c r="J100" s="127" t="s">
        <v>752</v>
      </c>
      <c r="K100" s="129"/>
      <c r="L100">
        <v>292</v>
      </c>
      <c r="M100" s="63">
        <v>1232</v>
      </c>
      <c r="N100" s="69" t="s">
        <v>380</v>
      </c>
      <c r="O100" s="80">
        <v>26160</v>
      </c>
      <c r="P100" s="81">
        <v>20928</v>
      </c>
    </row>
    <row r="101" spans="1:16" ht="15" thickBot="1">
      <c r="A101" s="126">
        <f t="shared" si="10"/>
        <v>100</v>
      </c>
      <c r="B101" s="130" t="s">
        <v>344</v>
      </c>
      <c r="C101" s="136" t="s">
        <v>44</v>
      </c>
      <c r="D101" s="135">
        <v>1</v>
      </c>
      <c r="E101" s="255">
        <f t="shared" si="14"/>
        <v>7471.5</v>
      </c>
      <c r="F101" s="255">
        <f t="shared" si="11"/>
        <v>8069.22</v>
      </c>
      <c r="G101" s="255">
        <f t="shared" si="12"/>
        <v>7471.5</v>
      </c>
      <c r="H101" s="255">
        <f t="shared" si="13"/>
        <v>8069.22</v>
      </c>
      <c r="I101" s="121" t="s">
        <v>751</v>
      </c>
      <c r="J101" s="127" t="s">
        <v>752</v>
      </c>
      <c r="K101" s="129"/>
      <c r="L101">
        <v>293</v>
      </c>
      <c r="M101" s="63">
        <v>1233</v>
      </c>
      <c r="N101" s="69" t="s">
        <v>381</v>
      </c>
      <c r="O101" s="80">
        <v>214</v>
      </c>
      <c r="P101" s="81">
        <v>171.20000000000002</v>
      </c>
    </row>
    <row r="102" spans="1:16" ht="15" thickBot="1">
      <c r="A102" s="126">
        <f t="shared" si="10"/>
        <v>101</v>
      </c>
      <c r="B102" s="130" t="s">
        <v>345</v>
      </c>
      <c r="C102" s="136" t="s">
        <v>44</v>
      </c>
      <c r="D102" s="135">
        <v>2</v>
      </c>
      <c r="E102" s="255">
        <f t="shared" si="14"/>
        <v>7471.5</v>
      </c>
      <c r="F102" s="255">
        <f t="shared" si="11"/>
        <v>8069.22</v>
      </c>
      <c r="G102" s="255">
        <f t="shared" si="12"/>
        <v>14943</v>
      </c>
      <c r="H102" s="255">
        <f t="shared" si="13"/>
        <v>16138.44</v>
      </c>
      <c r="I102" s="121" t="s">
        <v>751</v>
      </c>
      <c r="J102" s="127" t="s">
        <v>752</v>
      </c>
      <c r="K102" s="129"/>
      <c r="L102">
        <v>293</v>
      </c>
      <c r="M102" s="63">
        <v>1234</v>
      </c>
      <c r="N102" s="69" t="s">
        <v>382</v>
      </c>
      <c r="O102" s="80">
        <v>35000</v>
      </c>
      <c r="P102" s="81">
        <v>28000</v>
      </c>
    </row>
    <row r="103" spans="1:16" ht="15" thickBot="1">
      <c r="A103" s="126">
        <f t="shared" si="10"/>
        <v>102</v>
      </c>
      <c r="B103" s="130" t="s">
        <v>346</v>
      </c>
      <c r="C103" s="136" t="s">
        <v>44</v>
      </c>
      <c r="D103" s="135">
        <v>4</v>
      </c>
      <c r="E103" s="255">
        <f t="shared" si="14"/>
        <v>1759.5</v>
      </c>
      <c r="F103" s="255">
        <f t="shared" si="11"/>
        <v>1900.2600000000002</v>
      </c>
      <c r="G103" s="255">
        <f t="shared" si="12"/>
        <v>7038</v>
      </c>
      <c r="H103" s="255">
        <f t="shared" si="13"/>
        <v>7601.0400000000009</v>
      </c>
      <c r="I103" s="121" t="s">
        <v>751</v>
      </c>
      <c r="J103" s="127" t="s">
        <v>752</v>
      </c>
      <c r="K103" s="129"/>
      <c r="L103">
        <v>69</v>
      </c>
      <c r="M103" s="63">
        <v>1235</v>
      </c>
      <c r="N103" s="69" t="s">
        <v>383</v>
      </c>
      <c r="O103" s="80">
        <v>3000</v>
      </c>
      <c r="P103" s="81">
        <v>2400</v>
      </c>
    </row>
    <row r="104" spans="1:16" ht="15" thickBot="1">
      <c r="A104" s="126">
        <f t="shared" si="10"/>
        <v>103</v>
      </c>
      <c r="B104" s="130" t="s">
        <v>347</v>
      </c>
      <c r="C104" s="136" t="s">
        <v>44</v>
      </c>
      <c r="D104" s="135">
        <v>4</v>
      </c>
      <c r="E104" s="255">
        <f t="shared" si="14"/>
        <v>2116.5</v>
      </c>
      <c r="F104" s="255">
        <f t="shared" si="11"/>
        <v>2285.8200000000002</v>
      </c>
      <c r="G104" s="255">
        <f t="shared" si="12"/>
        <v>8466</v>
      </c>
      <c r="H104" s="255">
        <f t="shared" si="13"/>
        <v>9143.2800000000007</v>
      </c>
      <c r="I104" s="121" t="s">
        <v>751</v>
      </c>
      <c r="J104" s="127" t="s">
        <v>752</v>
      </c>
      <c r="K104" s="129"/>
      <c r="L104">
        <v>83</v>
      </c>
      <c r="M104" s="63">
        <v>1236</v>
      </c>
      <c r="N104" s="69" t="s">
        <v>384</v>
      </c>
      <c r="O104" s="80">
        <v>27</v>
      </c>
      <c r="P104" s="81">
        <v>21.6</v>
      </c>
    </row>
    <row r="105" spans="1:16" ht="15" thickBot="1">
      <c r="A105" s="126">
        <f t="shared" si="10"/>
        <v>104</v>
      </c>
      <c r="B105" s="130" t="s">
        <v>348</v>
      </c>
      <c r="C105" s="136" t="s">
        <v>44</v>
      </c>
      <c r="D105" s="135">
        <v>2</v>
      </c>
      <c r="E105" s="255">
        <f t="shared" si="14"/>
        <v>1224</v>
      </c>
      <c r="F105" s="255">
        <f t="shared" si="11"/>
        <v>1321.92</v>
      </c>
      <c r="G105" s="255">
        <f t="shared" si="12"/>
        <v>2448</v>
      </c>
      <c r="H105" s="255">
        <f t="shared" si="13"/>
        <v>2643.84</v>
      </c>
      <c r="I105" s="121" t="s">
        <v>751</v>
      </c>
      <c r="J105" s="127" t="s">
        <v>752</v>
      </c>
      <c r="K105" s="129"/>
      <c r="L105">
        <v>48</v>
      </c>
      <c r="M105" s="63">
        <v>1237</v>
      </c>
      <c r="N105" s="69" t="s">
        <v>385</v>
      </c>
      <c r="O105" s="80">
        <v>5450</v>
      </c>
      <c r="P105" s="81">
        <v>4360</v>
      </c>
    </row>
    <row r="106" spans="1:16" ht="15" thickBot="1">
      <c r="A106" s="126">
        <f t="shared" si="10"/>
        <v>105</v>
      </c>
      <c r="B106" s="130" t="s">
        <v>349</v>
      </c>
      <c r="C106" s="136" t="s">
        <v>44</v>
      </c>
      <c r="D106" s="135">
        <v>2</v>
      </c>
      <c r="E106" s="255">
        <f t="shared" si="14"/>
        <v>2754</v>
      </c>
      <c r="F106" s="255">
        <f t="shared" si="11"/>
        <v>2974.32</v>
      </c>
      <c r="G106" s="255">
        <f t="shared" si="12"/>
        <v>5508</v>
      </c>
      <c r="H106" s="255">
        <f t="shared" si="13"/>
        <v>5948.64</v>
      </c>
      <c r="I106" s="121" t="s">
        <v>751</v>
      </c>
      <c r="J106" s="127" t="s">
        <v>752</v>
      </c>
      <c r="K106" s="129"/>
      <c r="L106">
        <v>108</v>
      </c>
      <c r="M106" s="63">
        <v>1239</v>
      </c>
      <c r="N106" s="69" t="s">
        <v>386</v>
      </c>
      <c r="O106" s="80">
        <v>216</v>
      </c>
      <c r="P106" s="81">
        <v>172.8</v>
      </c>
    </row>
    <row r="107" spans="1:16" ht="14.25" customHeight="1">
      <c r="A107" s="126">
        <f t="shared" si="10"/>
        <v>106</v>
      </c>
      <c r="B107" s="12" t="s">
        <v>724</v>
      </c>
      <c r="C107" s="21" t="s">
        <v>251</v>
      </c>
      <c r="D107" s="135">
        <v>4000</v>
      </c>
      <c r="E107" s="255">
        <v>39</v>
      </c>
      <c r="F107" s="255">
        <f>ROUND(E107,2)*1.08</f>
        <v>42.120000000000005</v>
      </c>
      <c r="G107" s="255">
        <f t="shared" ref="G107:G113" si="15">E107*D107</f>
        <v>156000</v>
      </c>
      <c r="H107" s="255">
        <f t="shared" ref="H107:H113" si="16">F107*D107</f>
        <v>168480.00000000003</v>
      </c>
      <c r="I107" s="121" t="s">
        <v>751</v>
      </c>
      <c r="J107" s="127" t="s">
        <v>752</v>
      </c>
    </row>
    <row r="108" spans="1:16" ht="21" thickBot="1">
      <c r="A108" s="126">
        <f t="shared" si="10"/>
        <v>107</v>
      </c>
      <c r="B108" s="56" t="s">
        <v>756</v>
      </c>
      <c r="C108" s="245" t="s">
        <v>225</v>
      </c>
      <c r="D108" s="135" t="s">
        <v>229</v>
      </c>
      <c r="E108" s="255">
        <v>1.1000000000000001</v>
      </c>
      <c r="F108" s="255">
        <f t="shared" ref="F108:F113" si="17">E108*1.2</f>
        <v>1.32</v>
      </c>
      <c r="G108" s="255" t="e">
        <f t="shared" si="15"/>
        <v>#VALUE!</v>
      </c>
      <c r="H108" s="255" t="e">
        <f t="shared" si="16"/>
        <v>#VALUE!</v>
      </c>
      <c r="I108" s="121" t="s">
        <v>719</v>
      </c>
      <c r="J108" s="127" t="s">
        <v>720</v>
      </c>
      <c r="K108" s="129"/>
      <c r="M108" s="101"/>
    </row>
    <row r="109" spans="1:16" ht="21" thickBot="1">
      <c r="A109" s="126">
        <f t="shared" si="10"/>
        <v>108</v>
      </c>
      <c r="B109" s="56" t="s">
        <v>757</v>
      </c>
      <c r="C109" s="245" t="s">
        <v>225</v>
      </c>
      <c r="D109" s="135" t="s">
        <v>237</v>
      </c>
      <c r="E109" s="255">
        <v>2.31</v>
      </c>
      <c r="F109" s="255">
        <f t="shared" si="17"/>
        <v>2.7719999999999998</v>
      </c>
      <c r="G109" s="255" t="e">
        <f t="shared" si="15"/>
        <v>#VALUE!</v>
      </c>
      <c r="H109" s="255" t="e">
        <f t="shared" si="16"/>
        <v>#VALUE!</v>
      </c>
      <c r="I109" s="121" t="s">
        <v>753</v>
      </c>
      <c r="J109" s="127" t="s">
        <v>754</v>
      </c>
      <c r="K109" s="129"/>
      <c r="M109" s="101"/>
    </row>
    <row r="110" spans="1:16" ht="21" thickBot="1">
      <c r="A110" s="126">
        <f t="shared" si="10"/>
        <v>109</v>
      </c>
      <c r="B110" s="56" t="s">
        <v>758</v>
      </c>
      <c r="C110" s="245" t="s">
        <v>225</v>
      </c>
      <c r="D110" s="135" t="s">
        <v>237</v>
      </c>
      <c r="E110" s="255">
        <v>1.59</v>
      </c>
      <c r="F110" s="255">
        <f t="shared" si="17"/>
        <v>1.9079999999999999</v>
      </c>
      <c r="G110" s="255" t="e">
        <f t="shared" si="15"/>
        <v>#VALUE!</v>
      </c>
      <c r="H110" s="255" t="e">
        <f t="shared" si="16"/>
        <v>#VALUE!</v>
      </c>
      <c r="I110" s="121" t="s">
        <v>753</v>
      </c>
      <c r="J110" s="127" t="s">
        <v>754</v>
      </c>
      <c r="K110" s="129"/>
      <c r="M110" s="101"/>
    </row>
    <row r="111" spans="1:16" ht="21" thickBot="1">
      <c r="A111" s="126">
        <f t="shared" si="10"/>
        <v>110</v>
      </c>
      <c r="B111" s="56" t="s">
        <v>759</v>
      </c>
      <c r="C111" s="245" t="s">
        <v>225</v>
      </c>
      <c r="D111" s="135" t="s">
        <v>229</v>
      </c>
      <c r="E111" s="255">
        <v>1.45</v>
      </c>
      <c r="F111" s="255">
        <f t="shared" si="17"/>
        <v>1.74</v>
      </c>
      <c r="G111" s="255" t="e">
        <f t="shared" si="15"/>
        <v>#VALUE!</v>
      </c>
      <c r="H111" s="255" t="e">
        <f t="shared" si="16"/>
        <v>#VALUE!</v>
      </c>
      <c r="I111" s="121" t="s">
        <v>753</v>
      </c>
      <c r="J111" s="127" t="s">
        <v>754</v>
      </c>
      <c r="K111" s="129"/>
      <c r="M111" s="101"/>
    </row>
    <row r="112" spans="1:16" ht="21" thickBot="1">
      <c r="A112" s="126">
        <f t="shared" si="10"/>
        <v>111</v>
      </c>
      <c r="B112" s="56" t="s">
        <v>760</v>
      </c>
      <c r="C112" s="245" t="s">
        <v>225</v>
      </c>
      <c r="D112" s="135" t="s">
        <v>237</v>
      </c>
      <c r="E112" s="255">
        <v>1.36</v>
      </c>
      <c r="F112" s="255">
        <f t="shared" si="17"/>
        <v>1.6320000000000001</v>
      </c>
      <c r="G112" s="255" t="e">
        <f t="shared" si="15"/>
        <v>#VALUE!</v>
      </c>
      <c r="H112" s="255" t="e">
        <f t="shared" si="16"/>
        <v>#VALUE!</v>
      </c>
      <c r="I112" s="121" t="s">
        <v>753</v>
      </c>
      <c r="J112" s="127" t="s">
        <v>754</v>
      </c>
      <c r="K112" s="129"/>
      <c r="M112" s="101"/>
    </row>
    <row r="113" spans="1:13" ht="31.2" thickBot="1">
      <c r="A113" s="178">
        <f t="shared" si="10"/>
        <v>112</v>
      </c>
      <c r="B113" s="56" t="s">
        <v>761</v>
      </c>
      <c r="C113" s="246" t="s">
        <v>225</v>
      </c>
      <c r="D113" s="135" t="s">
        <v>229</v>
      </c>
      <c r="E113" s="255">
        <v>1.82</v>
      </c>
      <c r="F113" s="255">
        <f t="shared" si="17"/>
        <v>2.1840000000000002</v>
      </c>
      <c r="G113" s="255" t="e">
        <f t="shared" si="15"/>
        <v>#VALUE!</v>
      </c>
      <c r="H113" s="255" t="e">
        <f t="shared" si="16"/>
        <v>#VALUE!</v>
      </c>
      <c r="I113" s="121" t="s">
        <v>753</v>
      </c>
      <c r="J113" s="127" t="s">
        <v>754</v>
      </c>
      <c r="K113" s="129"/>
      <c r="M113" s="101"/>
    </row>
    <row r="114" spans="1:13" ht="15" thickBot="1">
      <c r="A114" s="180"/>
      <c r="B114" s="247" t="s">
        <v>755</v>
      </c>
      <c r="C114" s="248"/>
      <c r="D114" s="248"/>
      <c r="E114" s="248"/>
      <c r="F114" s="248"/>
      <c r="G114" s="256" t="e">
        <f>SUM(G2:G113)</f>
        <v>#VALUE!</v>
      </c>
      <c r="H114" s="256" t="e">
        <f>SUM(H2:H113)</f>
        <v>#VALUE!</v>
      </c>
      <c r="I114" s="226"/>
      <c r="J114" s="253"/>
    </row>
  </sheetData>
  <phoneticPr fontId="13" type="noConversion"/>
  <pageMargins left="0.25" right="0.25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313"/>
  <sheetViews>
    <sheetView workbookViewId="0">
      <selection activeCell="M1" sqref="M1"/>
    </sheetView>
  </sheetViews>
  <sheetFormatPr defaultRowHeight="14.4"/>
  <cols>
    <col min="2" max="2" width="17" customWidth="1"/>
    <col min="5" max="5" width="5.44140625" customWidth="1"/>
    <col min="8" max="9" width="11.33203125" bestFit="1" customWidth="1"/>
  </cols>
  <sheetData>
    <row r="1" spans="1:15" ht="53.4" thickBot="1">
      <c r="A1" s="48" t="s">
        <v>716</v>
      </c>
      <c r="B1" s="48" t="s">
        <v>90</v>
      </c>
      <c r="C1" s="48" t="s">
        <v>713</v>
      </c>
      <c r="D1" s="48" t="s">
        <v>94</v>
      </c>
      <c r="E1" s="48" t="s">
        <v>95</v>
      </c>
      <c r="F1" s="87" t="s">
        <v>98</v>
      </c>
      <c r="G1" s="48" t="s">
        <v>99</v>
      </c>
      <c r="H1" s="47" t="s">
        <v>211</v>
      </c>
      <c r="I1" s="47" t="s">
        <v>212</v>
      </c>
      <c r="J1" s="48" t="s">
        <v>100</v>
      </c>
      <c r="L1" s="62" t="s">
        <v>351</v>
      </c>
      <c r="M1" s="61" t="s">
        <v>352</v>
      </c>
      <c r="N1" s="65" t="s">
        <v>353</v>
      </c>
      <c r="O1" s="65" t="s">
        <v>354</v>
      </c>
    </row>
    <row r="2" spans="1:15" ht="15" thickBot="1">
      <c r="A2" s="109">
        <v>1</v>
      </c>
      <c r="B2" s="110">
        <v>2</v>
      </c>
      <c r="C2" s="109">
        <v>1</v>
      </c>
      <c r="D2" s="110">
        <v>6</v>
      </c>
      <c r="E2" s="110">
        <v>7</v>
      </c>
      <c r="F2" s="110">
        <v>10</v>
      </c>
      <c r="G2" s="110">
        <v>11</v>
      </c>
      <c r="H2" s="110">
        <v>12</v>
      </c>
      <c r="I2" s="110">
        <v>13</v>
      </c>
      <c r="J2" s="111">
        <v>14</v>
      </c>
      <c r="L2" s="76" t="s">
        <v>355</v>
      </c>
      <c r="M2" s="77" t="s">
        <v>356</v>
      </c>
      <c r="N2" s="80">
        <v>30</v>
      </c>
      <c r="O2" s="81">
        <v>30</v>
      </c>
    </row>
    <row r="3" spans="1:15" ht="15" thickBot="1">
      <c r="A3" s="548" t="s">
        <v>325</v>
      </c>
      <c r="B3" s="549"/>
      <c r="C3" s="549"/>
      <c r="D3" s="549"/>
      <c r="E3" s="549"/>
      <c r="F3" s="549"/>
      <c r="G3" s="549"/>
      <c r="H3" s="549"/>
      <c r="I3" s="549"/>
      <c r="J3" s="550"/>
      <c r="L3" s="78" t="s">
        <v>357</v>
      </c>
      <c r="M3" s="79" t="s">
        <v>358</v>
      </c>
      <c r="N3" s="80">
        <v>38</v>
      </c>
      <c r="O3" s="81">
        <v>38</v>
      </c>
    </row>
    <row r="4" spans="1:15" ht="15" thickBot="1">
      <c r="A4" s="50">
        <v>33696500</v>
      </c>
      <c r="B4" s="59" t="s">
        <v>326</v>
      </c>
      <c r="C4" s="50">
        <v>33696500</v>
      </c>
      <c r="D4" s="58" t="s">
        <v>225</v>
      </c>
      <c r="E4" s="59">
        <v>2</v>
      </c>
      <c r="F4" s="86">
        <f>K4*1.5*17</f>
        <v>943.5</v>
      </c>
      <c r="G4" s="49">
        <f t="shared" ref="G4:G28" si="0">F4*1.08</f>
        <v>1018.98</v>
      </c>
      <c r="H4" s="86">
        <f t="shared" ref="H4:H28" si="1">F4*E4</f>
        <v>1887</v>
      </c>
      <c r="I4" s="49">
        <f t="shared" ref="I4:I28" si="2">G4*E4</f>
        <v>2037.96</v>
      </c>
      <c r="J4" s="51"/>
      <c r="K4">
        <v>37</v>
      </c>
      <c r="L4" s="67" t="s">
        <v>359</v>
      </c>
      <c r="M4" s="68" t="s">
        <v>360</v>
      </c>
      <c r="N4" s="80">
        <v>38</v>
      </c>
      <c r="O4" s="81">
        <v>38</v>
      </c>
    </row>
    <row r="5" spans="1:15" ht="15" thickBot="1">
      <c r="A5" s="50">
        <v>33696500</v>
      </c>
      <c r="B5" s="59" t="s">
        <v>327</v>
      </c>
      <c r="C5" s="50">
        <v>33696500</v>
      </c>
      <c r="D5" s="53" t="s">
        <v>44</v>
      </c>
      <c r="E5" s="59">
        <v>4</v>
      </c>
      <c r="F5" s="86">
        <f t="shared" ref="F5:F28" si="3">K5*1.5*17</f>
        <v>5227.5</v>
      </c>
      <c r="G5" s="49">
        <f t="shared" si="0"/>
        <v>5645.7000000000007</v>
      </c>
      <c r="H5" s="86">
        <f t="shared" si="1"/>
        <v>20910</v>
      </c>
      <c r="I5" s="49">
        <f t="shared" si="2"/>
        <v>22582.800000000003</v>
      </c>
      <c r="J5" s="51"/>
      <c r="K5">
        <v>205</v>
      </c>
      <c r="L5" s="78" t="s">
        <v>361</v>
      </c>
      <c r="M5" s="79" t="s">
        <v>362</v>
      </c>
      <c r="N5" s="80">
        <v>30</v>
      </c>
      <c r="O5" s="81">
        <v>30</v>
      </c>
    </row>
    <row r="6" spans="1:15" ht="15" thickBot="1">
      <c r="A6" s="50">
        <v>33696500</v>
      </c>
      <c r="B6" s="59" t="s">
        <v>328</v>
      </c>
      <c r="C6" s="50">
        <v>33696500</v>
      </c>
      <c r="D6" s="53" t="s">
        <v>44</v>
      </c>
      <c r="E6" s="59">
        <v>3</v>
      </c>
      <c r="F6" s="86">
        <f t="shared" si="3"/>
        <v>6247.5</v>
      </c>
      <c r="G6" s="49">
        <f t="shared" si="0"/>
        <v>6747.3</v>
      </c>
      <c r="H6" s="86">
        <f t="shared" si="1"/>
        <v>18742.5</v>
      </c>
      <c r="I6" s="49">
        <f t="shared" si="2"/>
        <v>20241.900000000001</v>
      </c>
      <c r="J6" s="51"/>
      <c r="K6">
        <v>245</v>
      </c>
      <c r="L6" s="67" t="s">
        <v>363</v>
      </c>
      <c r="M6" s="68" t="s">
        <v>364</v>
      </c>
      <c r="N6" s="80">
        <v>30</v>
      </c>
      <c r="O6" s="81">
        <v>30</v>
      </c>
    </row>
    <row r="7" spans="1:15" ht="15" thickBot="1">
      <c r="A7" s="50">
        <v>33696500</v>
      </c>
      <c r="B7" s="59" t="s">
        <v>329</v>
      </c>
      <c r="C7" s="50">
        <v>33696500</v>
      </c>
      <c r="D7" s="53" t="s">
        <v>44</v>
      </c>
      <c r="E7" s="59">
        <v>4</v>
      </c>
      <c r="F7" s="86">
        <f t="shared" si="3"/>
        <v>8338.5</v>
      </c>
      <c r="G7" s="49">
        <f t="shared" si="0"/>
        <v>9005.58</v>
      </c>
      <c r="H7" s="86">
        <f t="shared" si="1"/>
        <v>33354</v>
      </c>
      <c r="I7" s="49">
        <f t="shared" si="2"/>
        <v>36022.32</v>
      </c>
      <c r="J7" s="51"/>
      <c r="K7">
        <v>327</v>
      </c>
      <c r="L7" s="63">
        <v>1015</v>
      </c>
      <c r="M7" s="69" t="s">
        <v>365</v>
      </c>
      <c r="N7" s="80">
        <v>11730</v>
      </c>
      <c r="O7" s="81">
        <v>9384</v>
      </c>
    </row>
    <row r="8" spans="1:15" ht="15" thickBot="1">
      <c r="A8" s="50">
        <v>33696500</v>
      </c>
      <c r="B8" s="59" t="s">
        <v>330</v>
      </c>
      <c r="C8" s="50">
        <v>33696500</v>
      </c>
      <c r="D8" s="53" t="s">
        <v>44</v>
      </c>
      <c r="E8" s="59">
        <v>2</v>
      </c>
      <c r="F8" s="86">
        <f t="shared" si="3"/>
        <v>4768.5</v>
      </c>
      <c r="G8" s="49">
        <f t="shared" si="0"/>
        <v>5149.9800000000005</v>
      </c>
      <c r="H8" s="86">
        <f t="shared" si="1"/>
        <v>9537</v>
      </c>
      <c r="I8" s="49">
        <f t="shared" si="2"/>
        <v>10299.960000000001</v>
      </c>
      <c r="J8" s="51"/>
      <c r="K8">
        <v>187</v>
      </c>
      <c r="L8" s="63">
        <v>1111</v>
      </c>
      <c r="M8" s="69" t="s">
        <v>366</v>
      </c>
      <c r="N8" s="80">
        <v>322</v>
      </c>
      <c r="O8" s="81">
        <v>152.4</v>
      </c>
    </row>
    <row r="9" spans="1:15" ht="15" thickBot="1">
      <c r="A9" s="50">
        <v>33696500</v>
      </c>
      <c r="B9" s="59" t="s">
        <v>331</v>
      </c>
      <c r="C9" s="50">
        <v>33696500</v>
      </c>
      <c r="D9" s="53" t="s">
        <v>44</v>
      </c>
      <c r="E9" s="59">
        <v>2</v>
      </c>
      <c r="F9" s="86">
        <f t="shared" si="3"/>
        <v>688.5</v>
      </c>
      <c r="G9" s="49">
        <f t="shared" si="0"/>
        <v>743.58</v>
      </c>
      <c r="H9" s="86">
        <f t="shared" si="1"/>
        <v>1377</v>
      </c>
      <c r="I9" s="49">
        <f t="shared" si="2"/>
        <v>1487.16</v>
      </c>
      <c r="J9" s="51"/>
      <c r="K9">
        <v>27</v>
      </c>
      <c r="L9" s="63">
        <v>1115</v>
      </c>
      <c r="M9" s="69" t="s">
        <v>367</v>
      </c>
      <c r="N9" s="80">
        <v>1664</v>
      </c>
      <c r="O9" s="81">
        <v>1331.2</v>
      </c>
    </row>
    <row r="10" spans="1:15" ht="22.2" thickBot="1">
      <c r="A10" s="50">
        <v>33696500</v>
      </c>
      <c r="B10" s="59" t="s">
        <v>332</v>
      </c>
      <c r="C10" s="50">
        <v>33696500</v>
      </c>
      <c r="D10" s="53" t="s">
        <v>44</v>
      </c>
      <c r="E10" s="59">
        <v>2</v>
      </c>
      <c r="F10" s="86">
        <f t="shared" si="3"/>
        <v>4768.5</v>
      </c>
      <c r="G10" s="49">
        <f t="shared" si="0"/>
        <v>5149.9800000000005</v>
      </c>
      <c r="H10" s="86">
        <f t="shared" si="1"/>
        <v>9537</v>
      </c>
      <c r="I10" s="49">
        <f t="shared" si="2"/>
        <v>10299.960000000001</v>
      </c>
      <c r="J10" s="51"/>
      <c r="K10">
        <v>187</v>
      </c>
      <c r="L10" s="63">
        <v>1200</v>
      </c>
      <c r="M10" s="69" t="s">
        <v>368</v>
      </c>
      <c r="N10" s="80">
        <v>17130</v>
      </c>
      <c r="O10" s="81">
        <v>13704</v>
      </c>
    </row>
    <row r="11" spans="1:15" ht="15" thickBot="1">
      <c r="A11" s="50">
        <v>33696500</v>
      </c>
      <c r="B11" s="59" t="s">
        <v>333</v>
      </c>
      <c r="C11" s="50">
        <v>33696500</v>
      </c>
      <c r="D11" s="53" t="s">
        <v>44</v>
      </c>
      <c r="E11" s="59">
        <v>1</v>
      </c>
      <c r="F11" s="86">
        <f t="shared" si="3"/>
        <v>1810.5</v>
      </c>
      <c r="G11" s="49">
        <f t="shared" si="0"/>
        <v>1955.3400000000001</v>
      </c>
      <c r="H11" s="86">
        <f t="shared" si="1"/>
        <v>1810.5</v>
      </c>
      <c r="I11" s="49">
        <f t="shared" si="2"/>
        <v>1955.3400000000001</v>
      </c>
      <c r="J11" s="51"/>
      <c r="K11">
        <v>71</v>
      </c>
      <c r="L11" s="63">
        <v>1201</v>
      </c>
      <c r="M11" s="69" t="s">
        <v>369</v>
      </c>
      <c r="N11" s="80">
        <v>14700</v>
      </c>
      <c r="O11" s="81">
        <v>11760</v>
      </c>
    </row>
    <row r="12" spans="1:15" ht="15" thickBot="1">
      <c r="A12" s="50">
        <v>33696500</v>
      </c>
      <c r="B12" s="59" t="s">
        <v>334</v>
      </c>
      <c r="C12" s="50">
        <v>33696500</v>
      </c>
      <c r="D12" s="53" t="s">
        <v>44</v>
      </c>
      <c r="E12" s="59">
        <v>1</v>
      </c>
      <c r="F12" s="86">
        <f t="shared" si="3"/>
        <v>1938</v>
      </c>
      <c r="G12" s="49">
        <f t="shared" si="0"/>
        <v>2093.04</v>
      </c>
      <c r="H12" s="86">
        <f t="shared" si="1"/>
        <v>1938</v>
      </c>
      <c r="I12" s="49">
        <f t="shared" si="2"/>
        <v>2093.04</v>
      </c>
      <c r="J12" s="51"/>
      <c r="K12">
        <v>76</v>
      </c>
      <c r="L12" s="63">
        <v>1202</v>
      </c>
      <c r="M12" s="69" t="s">
        <v>370</v>
      </c>
      <c r="N12" s="80">
        <v>18800</v>
      </c>
      <c r="O12" s="81">
        <v>15040</v>
      </c>
    </row>
    <row r="13" spans="1:15" ht="15" thickBot="1">
      <c r="A13" s="50">
        <v>33696500</v>
      </c>
      <c r="B13" s="59" t="s">
        <v>335</v>
      </c>
      <c r="C13" s="50">
        <v>33696500</v>
      </c>
      <c r="D13" s="53" t="s">
        <v>44</v>
      </c>
      <c r="E13" s="59">
        <v>2</v>
      </c>
      <c r="F13" s="86">
        <f t="shared" si="3"/>
        <v>5533.5</v>
      </c>
      <c r="G13" s="49">
        <f t="shared" si="0"/>
        <v>5976.18</v>
      </c>
      <c r="H13" s="86">
        <f t="shared" si="1"/>
        <v>11067</v>
      </c>
      <c r="I13" s="49">
        <f t="shared" si="2"/>
        <v>11952.36</v>
      </c>
      <c r="J13" s="51"/>
      <c r="K13">
        <v>217</v>
      </c>
      <c r="L13" s="63">
        <v>1203</v>
      </c>
      <c r="M13" s="69" t="s">
        <v>371</v>
      </c>
      <c r="N13" s="80">
        <v>16320</v>
      </c>
      <c r="O13" s="81">
        <v>13056</v>
      </c>
    </row>
    <row r="14" spans="1:15" ht="22.2" thickBot="1">
      <c r="A14" s="50">
        <v>33696500</v>
      </c>
      <c r="B14" s="59" t="s">
        <v>336</v>
      </c>
      <c r="C14" s="50">
        <v>33696500</v>
      </c>
      <c r="D14" s="53" t="s">
        <v>44</v>
      </c>
      <c r="E14" s="59">
        <v>2</v>
      </c>
      <c r="F14" s="86">
        <f t="shared" si="3"/>
        <v>2805</v>
      </c>
      <c r="G14" s="49">
        <f t="shared" si="0"/>
        <v>3029.4</v>
      </c>
      <c r="H14" s="86">
        <f t="shared" si="1"/>
        <v>5610</v>
      </c>
      <c r="I14" s="49">
        <f t="shared" si="2"/>
        <v>6058.8</v>
      </c>
      <c r="J14" s="51"/>
      <c r="K14">
        <v>110</v>
      </c>
      <c r="L14" s="63">
        <v>1206</v>
      </c>
      <c r="M14" s="69" t="s">
        <v>372</v>
      </c>
      <c r="N14" s="80">
        <v>4600</v>
      </c>
      <c r="O14" s="81">
        <v>3680</v>
      </c>
    </row>
    <row r="15" spans="1:15" ht="15" thickBot="1">
      <c r="A15" s="50">
        <v>33696500</v>
      </c>
      <c r="B15" s="59" t="s">
        <v>337</v>
      </c>
      <c r="C15" s="50">
        <v>33696500</v>
      </c>
      <c r="D15" s="53" t="s">
        <v>44</v>
      </c>
      <c r="E15" s="59">
        <v>3</v>
      </c>
      <c r="F15" s="86">
        <f t="shared" si="3"/>
        <v>5533.5</v>
      </c>
      <c r="G15" s="49">
        <f t="shared" si="0"/>
        <v>5976.18</v>
      </c>
      <c r="H15" s="86">
        <f t="shared" si="1"/>
        <v>16600.5</v>
      </c>
      <c r="I15" s="49">
        <f t="shared" si="2"/>
        <v>17928.54</v>
      </c>
      <c r="J15" s="51"/>
      <c r="K15">
        <v>217</v>
      </c>
      <c r="L15" s="63">
        <v>1207</v>
      </c>
      <c r="M15" s="69" t="s">
        <v>373</v>
      </c>
      <c r="N15" s="80">
        <v>1670</v>
      </c>
      <c r="O15" s="81">
        <v>1336</v>
      </c>
    </row>
    <row r="16" spans="1:15" ht="15" thickBot="1">
      <c r="A16" s="50">
        <v>33696500</v>
      </c>
      <c r="B16" s="59" t="s">
        <v>681</v>
      </c>
      <c r="C16" s="50">
        <v>33696500</v>
      </c>
      <c r="D16" s="53" t="s">
        <v>44</v>
      </c>
      <c r="E16" s="59">
        <v>7</v>
      </c>
      <c r="F16" s="86">
        <f t="shared" si="3"/>
        <v>6196.5</v>
      </c>
      <c r="G16" s="49">
        <f t="shared" si="0"/>
        <v>6692.22</v>
      </c>
      <c r="H16" s="86">
        <f t="shared" si="1"/>
        <v>43375.5</v>
      </c>
      <c r="I16" s="49">
        <f t="shared" si="2"/>
        <v>46845.54</v>
      </c>
      <c r="J16" s="51"/>
      <c r="K16">
        <v>243</v>
      </c>
      <c r="L16" s="63">
        <v>1208</v>
      </c>
      <c r="M16" s="69" t="s">
        <v>374</v>
      </c>
      <c r="N16" s="80">
        <v>3640</v>
      </c>
      <c r="O16" s="81">
        <v>2912</v>
      </c>
    </row>
    <row r="17" spans="1:15" ht="22.2" thickBot="1">
      <c r="A17" s="50">
        <v>33696500</v>
      </c>
      <c r="B17" s="59" t="s">
        <v>338</v>
      </c>
      <c r="C17" s="50">
        <v>33696500</v>
      </c>
      <c r="D17" s="53" t="s">
        <v>44</v>
      </c>
      <c r="E17" s="59">
        <v>12</v>
      </c>
      <c r="F17" s="86">
        <f t="shared" si="3"/>
        <v>2805</v>
      </c>
      <c r="G17" s="49">
        <f t="shared" si="0"/>
        <v>3029.4</v>
      </c>
      <c r="H17" s="86">
        <f t="shared" si="1"/>
        <v>33660</v>
      </c>
      <c r="I17" s="49">
        <f t="shared" si="2"/>
        <v>36352.800000000003</v>
      </c>
      <c r="J17" s="51"/>
      <c r="K17">
        <v>110</v>
      </c>
      <c r="L17" s="63">
        <v>1218</v>
      </c>
      <c r="M17" s="69" t="s">
        <v>375</v>
      </c>
      <c r="N17" s="80">
        <v>8415</v>
      </c>
      <c r="O17" s="81">
        <v>6732</v>
      </c>
    </row>
    <row r="18" spans="1:15" ht="22.2" thickBot="1">
      <c r="A18" s="50">
        <v>33696500</v>
      </c>
      <c r="B18" s="59" t="s">
        <v>339</v>
      </c>
      <c r="C18" s="50">
        <v>33696500</v>
      </c>
      <c r="D18" s="53" t="s">
        <v>44</v>
      </c>
      <c r="E18" s="59">
        <v>12</v>
      </c>
      <c r="F18" s="86">
        <f t="shared" si="3"/>
        <v>5355</v>
      </c>
      <c r="G18" s="49">
        <f t="shared" si="0"/>
        <v>5783.4000000000005</v>
      </c>
      <c r="H18" s="86">
        <f t="shared" si="1"/>
        <v>64260</v>
      </c>
      <c r="I18" s="49">
        <f t="shared" si="2"/>
        <v>69400.800000000003</v>
      </c>
      <c r="J18" s="51"/>
      <c r="K18" s="49">
        <v>210</v>
      </c>
      <c r="L18" s="63">
        <v>1222</v>
      </c>
      <c r="M18" s="69" t="s">
        <v>376</v>
      </c>
      <c r="N18" s="80">
        <v>42600</v>
      </c>
      <c r="O18" s="81">
        <v>34080</v>
      </c>
    </row>
    <row r="19" spans="1:15" ht="22.2" thickBot="1">
      <c r="A19" s="50">
        <v>33696500</v>
      </c>
      <c r="B19" s="59" t="s">
        <v>340</v>
      </c>
      <c r="C19" s="50">
        <v>33696500</v>
      </c>
      <c r="D19" s="53" t="s">
        <v>44</v>
      </c>
      <c r="E19" s="59">
        <v>12</v>
      </c>
      <c r="F19" s="86">
        <f t="shared" si="3"/>
        <v>5074.5</v>
      </c>
      <c r="G19" s="49">
        <f t="shared" si="0"/>
        <v>5480.46</v>
      </c>
      <c r="H19" s="86">
        <f t="shared" si="1"/>
        <v>60894</v>
      </c>
      <c r="I19" s="49">
        <f t="shared" si="2"/>
        <v>65765.52</v>
      </c>
      <c r="J19" s="51"/>
      <c r="K19" s="49">
        <v>199</v>
      </c>
      <c r="L19" s="63">
        <v>1224</v>
      </c>
      <c r="M19" s="69" t="s">
        <v>377</v>
      </c>
      <c r="N19" s="80">
        <v>56100</v>
      </c>
      <c r="O19" s="81">
        <v>44880</v>
      </c>
    </row>
    <row r="20" spans="1:15" ht="15" thickBot="1">
      <c r="A20" s="50">
        <v>33696500</v>
      </c>
      <c r="B20" s="59" t="s">
        <v>341</v>
      </c>
      <c r="C20" s="50">
        <v>33696500</v>
      </c>
      <c r="D20" s="53" t="s">
        <v>44</v>
      </c>
      <c r="E20" s="59">
        <v>5</v>
      </c>
      <c r="F20" s="86">
        <f t="shared" si="3"/>
        <v>6043.5</v>
      </c>
      <c r="G20" s="49">
        <f t="shared" si="0"/>
        <v>6526.9800000000005</v>
      </c>
      <c r="H20" s="86">
        <f t="shared" si="1"/>
        <v>30217.5</v>
      </c>
      <c r="I20" s="49">
        <f t="shared" si="2"/>
        <v>32634.9</v>
      </c>
      <c r="J20" s="51"/>
      <c r="K20">
        <v>237</v>
      </c>
      <c r="L20" s="63">
        <v>1227</v>
      </c>
      <c r="M20" s="69" t="s">
        <v>378</v>
      </c>
      <c r="N20" s="80">
        <v>49900</v>
      </c>
      <c r="O20" s="81">
        <v>39920</v>
      </c>
    </row>
    <row r="21" spans="1:15" ht="15" thickBot="1">
      <c r="A21" s="50">
        <v>33696500</v>
      </c>
      <c r="B21" s="59" t="s">
        <v>342</v>
      </c>
      <c r="C21" s="50">
        <v>33696500</v>
      </c>
      <c r="D21" s="53" t="s">
        <v>44</v>
      </c>
      <c r="E21" s="59">
        <v>3</v>
      </c>
      <c r="F21" s="86">
        <f t="shared" si="3"/>
        <v>6043.5</v>
      </c>
      <c r="G21" s="49">
        <f t="shared" si="0"/>
        <v>6526.9800000000005</v>
      </c>
      <c r="H21" s="86">
        <f t="shared" si="1"/>
        <v>18130.5</v>
      </c>
      <c r="I21" s="49">
        <f t="shared" si="2"/>
        <v>19580.940000000002</v>
      </c>
      <c r="J21" s="51"/>
      <c r="K21">
        <v>237</v>
      </c>
      <c r="L21" s="63">
        <v>1230</v>
      </c>
      <c r="M21" s="69" t="s">
        <v>379</v>
      </c>
      <c r="N21" s="80">
        <v>21800</v>
      </c>
      <c r="O21" s="81">
        <v>17440</v>
      </c>
    </row>
    <row r="22" spans="1:15" ht="15" thickBot="1">
      <c r="A22" s="50">
        <v>33696500</v>
      </c>
      <c r="B22" s="59" t="s">
        <v>343</v>
      </c>
      <c r="C22" s="50">
        <v>33696500</v>
      </c>
      <c r="D22" s="53" t="s">
        <v>44</v>
      </c>
      <c r="E22" s="59">
        <v>3</v>
      </c>
      <c r="F22" s="86">
        <f t="shared" si="3"/>
        <v>7446</v>
      </c>
      <c r="G22" s="49">
        <f t="shared" si="0"/>
        <v>8041.68</v>
      </c>
      <c r="H22" s="86">
        <f t="shared" si="1"/>
        <v>22338</v>
      </c>
      <c r="I22" s="49">
        <f t="shared" si="2"/>
        <v>24125.040000000001</v>
      </c>
      <c r="J22" s="51"/>
      <c r="K22">
        <v>292</v>
      </c>
      <c r="L22" s="63">
        <v>1232</v>
      </c>
      <c r="M22" s="69" t="s">
        <v>380</v>
      </c>
      <c r="N22" s="80">
        <v>26160</v>
      </c>
      <c r="O22" s="81">
        <v>20928</v>
      </c>
    </row>
    <row r="23" spans="1:15" ht="15" thickBot="1">
      <c r="A23" s="50">
        <v>33696500</v>
      </c>
      <c r="B23" s="59" t="s">
        <v>344</v>
      </c>
      <c r="C23" s="50">
        <v>33696500</v>
      </c>
      <c r="D23" s="53" t="s">
        <v>44</v>
      </c>
      <c r="E23" s="59">
        <v>1</v>
      </c>
      <c r="F23" s="86">
        <f t="shared" si="3"/>
        <v>7471.5</v>
      </c>
      <c r="G23" s="49">
        <f t="shared" si="0"/>
        <v>8069.22</v>
      </c>
      <c r="H23" s="86">
        <f t="shared" si="1"/>
        <v>7471.5</v>
      </c>
      <c r="I23" s="49">
        <f t="shared" si="2"/>
        <v>8069.22</v>
      </c>
      <c r="J23" s="51"/>
      <c r="K23">
        <v>293</v>
      </c>
      <c r="L23" s="63">
        <v>1233</v>
      </c>
      <c r="M23" s="69" t="s">
        <v>381</v>
      </c>
      <c r="N23" s="80">
        <v>214</v>
      </c>
      <c r="O23" s="81">
        <v>171.20000000000002</v>
      </c>
    </row>
    <row r="24" spans="1:15" ht="15" thickBot="1">
      <c r="A24" s="50">
        <v>33696500</v>
      </c>
      <c r="B24" s="59" t="s">
        <v>345</v>
      </c>
      <c r="C24" s="50">
        <v>33696500</v>
      </c>
      <c r="D24" s="53" t="s">
        <v>44</v>
      </c>
      <c r="E24" s="59">
        <v>2</v>
      </c>
      <c r="F24" s="86">
        <f t="shared" si="3"/>
        <v>7471.5</v>
      </c>
      <c r="G24" s="49">
        <f t="shared" si="0"/>
        <v>8069.22</v>
      </c>
      <c r="H24" s="86">
        <f t="shared" si="1"/>
        <v>14943</v>
      </c>
      <c r="I24" s="49">
        <f t="shared" si="2"/>
        <v>16138.44</v>
      </c>
      <c r="J24" s="51"/>
      <c r="K24">
        <v>293</v>
      </c>
      <c r="L24" s="63">
        <v>1234</v>
      </c>
      <c r="M24" s="69" t="s">
        <v>382</v>
      </c>
      <c r="N24" s="80">
        <v>35000</v>
      </c>
      <c r="O24" s="81">
        <v>28000</v>
      </c>
    </row>
    <row r="25" spans="1:15" ht="15" thickBot="1">
      <c r="A25" s="50">
        <v>33696500</v>
      </c>
      <c r="B25" s="59" t="s">
        <v>346</v>
      </c>
      <c r="C25" s="50">
        <v>33696500</v>
      </c>
      <c r="D25" s="53" t="s">
        <v>44</v>
      </c>
      <c r="E25" s="59">
        <v>4</v>
      </c>
      <c r="F25" s="86">
        <f t="shared" si="3"/>
        <v>1759.5</v>
      </c>
      <c r="G25" s="49">
        <f t="shared" si="0"/>
        <v>1900.2600000000002</v>
      </c>
      <c r="H25" s="86">
        <f t="shared" si="1"/>
        <v>7038</v>
      </c>
      <c r="I25" s="49">
        <f t="shared" si="2"/>
        <v>7601.0400000000009</v>
      </c>
      <c r="J25" s="51"/>
      <c r="K25">
        <v>69</v>
      </c>
      <c r="L25" s="63">
        <v>1235</v>
      </c>
      <c r="M25" s="69" t="s">
        <v>383</v>
      </c>
      <c r="N25" s="80">
        <v>3000</v>
      </c>
      <c r="O25" s="81">
        <v>2400</v>
      </c>
    </row>
    <row r="26" spans="1:15" ht="22.2" thickBot="1">
      <c r="A26" s="50">
        <v>33696500</v>
      </c>
      <c r="B26" s="59" t="s">
        <v>347</v>
      </c>
      <c r="C26" s="50">
        <v>33696500</v>
      </c>
      <c r="D26" s="53" t="s">
        <v>44</v>
      </c>
      <c r="E26" s="59">
        <v>4</v>
      </c>
      <c r="F26" s="86">
        <f t="shared" si="3"/>
        <v>2116.5</v>
      </c>
      <c r="G26" s="49">
        <f t="shared" si="0"/>
        <v>2285.8200000000002</v>
      </c>
      <c r="H26" s="86">
        <f t="shared" si="1"/>
        <v>8466</v>
      </c>
      <c r="I26" s="49">
        <f t="shared" si="2"/>
        <v>9143.2800000000007</v>
      </c>
      <c r="J26" s="51"/>
      <c r="K26">
        <v>83</v>
      </c>
      <c r="L26" s="63">
        <v>1236</v>
      </c>
      <c r="M26" s="69" t="s">
        <v>384</v>
      </c>
      <c r="N26" s="80">
        <v>27</v>
      </c>
      <c r="O26" s="81">
        <v>21.6</v>
      </c>
    </row>
    <row r="27" spans="1:15" ht="15" thickBot="1">
      <c r="A27" s="50">
        <v>33696500</v>
      </c>
      <c r="B27" s="59" t="s">
        <v>348</v>
      </c>
      <c r="C27" s="50">
        <v>33696500</v>
      </c>
      <c r="D27" s="53" t="s">
        <v>44</v>
      </c>
      <c r="E27" s="59">
        <v>2</v>
      </c>
      <c r="F27" s="86">
        <f t="shared" si="3"/>
        <v>1224</v>
      </c>
      <c r="G27" s="49">
        <f t="shared" si="0"/>
        <v>1321.92</v>
      </c>
      <c r="H27" s="86">
        <f t="shared" si="1"/>
        <v>2448</v>
      </c>
      <c r="I27" s="49">
        <f t="shared" si="2"/>
        <v>2643.84</v>
      </c>
      <c r="J27" s="51"/>
      <c r="K27">
        <v>48</v>
      </c>
      <c r="L27" s="63">
        <v>1237</v>
      </c>
      <c r="M27" s="69" t="s">
        <v>385</v>
      </c>
      <c r="N27" s="80">
        <v>5450</v>
      </c>
      <c r="O27" s="81">
        <v>4360</v>
      </c>
    </row>
    <row r="28" spans="1:15" ht="15" thickBot="1">
      <c r="A28" s="50">
        <v>33696500</v>
      </c>
      <c r="B28" s="59" t="s">
        <v>349</v>
      </c>
      <c r="C28" s="50">
        <v>33696500</v>
      </c>
      <c r="D28" s="53" t="s">
        <v>44</v>
      </c>
      <c r="E28" s="59">
        <v>2</v>
      </c>
      <c r="F28" s="86">
        <f t="shared" si="3"/>
        <v>2754</v>
      </c>
      <c r="G28" s="49">
        <f t="shared" si="0"/>
        <v>2974.32</v>
      </c>
      <c r="H28" s="86">
        <f t="shared" si="1"/>
        <v>5508</v>
      </c>
      <c r="I28" s="49">
        <f t="shared" si="2"/>
        <v>5948.64</v>
      </c>
      <c r="J28" s="51"/>
      <c r="K28">
        <v>108</v>
      </c>
      <c r="L28" s="63">
        <v>1239</v>
      </c>
      <c r="M28" s="69" t="s">
        <v>386</v>
      </c>
      <c r="N28" s="80">
        <v>216</v>
      </c>
      <c r="O28" s="81">
        <v>172.8</v>
      </c>
    </row>
    <row r="29" spans="1:15" ht="15" thickBot="1">
      <c r="A29" s="50"/>
      <c r="B29" s="59" t="s">
        <v>89</v>
      </c>
      <c r="C29" s="50"/>
      <c r="D29" s="50"/>
      <c r="E29" s="53"/>
      <c r="F29" s="86"/>
      <c r="G29" s="49"/>
      <c r="H29" s="49">
        <f>SUM(H4:H28)</f>
        <v>451120.5</v>
      </c>
      <c r="I29" s="49">
        <f>SUM(I4:I28)</f>
        <v>487210.14000000007</v>
      </c>
      <c r="J29" s="51"/>
      <c r="L29" s="63">
        <v>1253</v>
      </c>
      <c r="M29" s="69" t="s">
        <v>387</v>
      </c>
      <c r="N29" s="80">
        <v>85</v>
      </c>
      <c r="O29" s="81">
        <v>68</v>
      </c>
    </row>
    <row r="30" spans="1:15" ht="15" thickBot="1">
      <c r="A30" s="50"/>
      <c r="B30" s="59" t="s">
        <v>702</v>
      </c>
      <c r="C30" s="50"/>
      <c r="D30" s="50"/>
      <c r="E30" s="53"/>
      <c r="F30" s="86"/>
      <c r="G30" s="49"/>
      <c r="H30" s="60" t="e">
        <f>H29+'LOT VI Immulite'!#REF!+'LOT I capp'!L18</f>
        <v>#REF!</v>
      </c>
      <c r="I30" s="60" t="e">
        <f>I29+'LOT VI Immulite'!#REF!+'LOT I capp'!M18</f>
        <v>#REF!</v>
      </c>
      <c r="J30" s="51"/>
      <c r="L30" s="63">
        <v>1254</v>
      </c>
      <c r="M30" s="69" t="s">
        <v>388</v>
      </c>
      <c r="N30" s="80">
        <v>106</v>
      </c>
      <c r="O30" s="81">
        <v>84.800000000000011</v>
      </c>
    </row>
    <row r="31" spans="1:15" ht="15" thickBot="1">
      <c r="F31" s="32"/>
      <c r="L31" s="63">
        <v>1255</v>
      </c>
      <c r="M31" s="69" t="s">
        <v>389</v>
      </c>
      <c r="N31" s="80">
        <v>487</v>
      </c>
      <c r="O31" s="81">
        <v>389.6</v>
      </c>
    </row>
    <row r="32" spans="1:15" ht="27.6" thickBot="1">
      <c r="A32" s="88" t="s">
        <v>351</v>
      </c>
      <c r="B32" s="89" t="s">
        <v>352</v>
      </c>
      <c r="C32" s="88" t="s">
        <v>351</v>
      </c>
      <c r="F32" s="32"/>
      <c r="L32" s="63">
        <v>1256</v>
      </c>
      <c r="M32" s="69" t="s">
        <v>390</v>
      </c>
      <c r="N32" s="80">
        <v>42</v>
      </c>
      <c r="O32" s="81">
        <v>33.6</v>
      </c>
    </row>
    <row r="33" spans="1:15" ht="15" thickBot="1">
      <c r="A33" s="90">
        <v>1270</v>
      </c>
      <c r="B33" s="91" t="s">
        <v>670</v>
      </c>
      <c r="C33" s="90">
        <v>1270</v>
      </c>
      <c r="F33" s="32"/>
      <c r="L33" s="63">
        <v>1257</v>
      </c>
      <c r="M33" s="69" t="s">
        <v>391</v>
      </c>
      <c r="N33" s="80">
        <v>21</v>
      </c>
      <c r="O33" s="81">
        <v>16.8</v>
      </c>
    </row>
    <row r="34" spans="1:15" ht="15" thickBot="1">
      <c r="A34" s="90">
        <v>4104</v>
      </c>
      <c r="B34" s="91" t="s">
        <v>506</v>
      </c>
      <c r="C34" s="90">
        <v>4104</v>
      </c>
      <c r="F34" s="32"/>
      <c r="L34" s="63">
        <v>1258</v>
      </c>
      <c r="M34" s="69" t="s">
        <v>392</v>
      </c>
      <c r="N34" s="80">
        <v>173</v>
      </c>
      <c r="O34" s="81">
        <v>138.4</v>
      </c>
    </row>
    <row r="35" spans="1:15" ht="15" thickBot="1">
      <c r="A35" s="90">
        <v>4124</v>
      </c>
      <c r="B35" s="91" t="s">
        <v>520</v>
      </c>
      <c r="C35" s="90">
        <v>4124</v>
      </c>
      <c r="F35" s="32"/>
      <c r="L35" s="63">
        <v>1259</v>
      </c>
      <c r="M35" s="69" t="s">
        <v>393</v>
      </c>
      <c r="N35" s="80">
        <v>106</v>
      </c>
      <c r="O35" s="81">
        <v>84.800000000000011</v>
      </c>
    </row>
    <row r="36" spans="1:15" ht="15" thickBot="1">
      <c r="A36" s="90">
        <v>4110</v>
      </c>
      <c r="B36" s="91" t="s">
        <v>671</v>
      </c>
      <c r="C36" s="90">
        <v>4110</v>
      </c>
      <c r="F36" s="32"/>
      <c r="L36" s="63">
        <v>1260</v>
      </c>
      <c r="M36" s="69" t="s">
        <v>394</v>
      </c>
      <c r="N36" s="80">
        <v>281</v>
      </c>
      <c r="O36" s="81">
        <v>224.8</v>
      </c>
    </row>
    <row r="37" spans="1:15" ht="15" thickBot="1">
      <c r="A37" s="90">
        <v>4121</v>
      </c>
      <c r="B37" s="91" t="s">
        <v>518</v>
      </c>
      <c r="C37" s="90">
        <v>4121</v>
      </c>
      <c r="F37" s="32"/>
      <c r="L37" s="63">
        <v>1261</v>
      </c>
      <c r="M37" s="69" t="s">
        <v>395</v>
      </c>
      <c r="N37" s="80">
        <v>106</v>
      </c>
      <c r="O37" s="81">
        <v>84.800000000000011</v>
      </c>
    </row>
    <row r="38" spans="1:15" ht="15" thickBot="1">
      <c r="A38" s="90">
        <v>4587</v>
      </c>
      <c r="B38" s="91" t="s">
        <v>597</v>
      </c>
      <c r="C38" s="90">
        <v>4587</v>
      </c>
      <c r="F38" s="32"/>
      <c r="L38" s="63">
        <v>1262</v>
      </c>
      <c r="M38" s="69" t="s">
        <v>396</v>
      </c>
      <c r="N38" s="80">
        <v>214</v>
      </c>
      <c r="O38" s="81">
        <v>171.20000000000002</v>
      </c>
    </row>
    <row r="39" spans="1:15" ht="15" thickBot="1">
      <c r="A39" s="90">
        <v>4588</v>
      </c>
      <c r="B39" s="91" t="s">
        <v>672</v>
      </c>
      <c r="C39" s="90">
        <v>4588</v>
      </c>
      <c r="F39" s="32"/>
      <c r="L39" s="63">
        <v>1263</v>
      </c>
      <c r="M39" s="69" t="s">
        <v>397</v>
      </c>
      <c r="N39" s="80">
        <v>193</v>
      </c>
      <c r="O39" s="81">
        <v>154.4</v>
      </c>
    </row>
    <row r="40" spans="1:15" ht="15" thickBot="1">
      <c r="A40" s="90">
        <v>4787</v>
      </c>
      <c r="B40" s="91" t="s">
        <v>633</v>
      </c>
      <c r="C40" s="90">
        <v>4787</v>
      </c>
      <c r="F40" s="32"/>
      <c r="L40" s="63">
        <v>1264</v>
      </c>
      <c r="M40" s="69" t="s">
        <v>398</v>
      </c>
      <c r="N40" s="80">
        <v>155</v>
      </c>
      <c r="O40" s="81">
        <v>124</v>
      </c>
    </row>
    <row r="41" spans="1:15" ht="15" thickBot="1">
      <c r="A41" s="90">
        <v>4788</v>
      </c>
      <c r="B41" s="91" t="s">
        <v>333</v>
      </c>
      <c r="C41" s="90">
        <v>4788</v>
      </c>
      <c r="F41" s="32"/>
      <c r="L41" s="63">
        <v>1265</v>
      </c>
      <c r="M41" s="69" t="s">
        <v>399</v>
      </c>
      <c r="N41" s="80">
        <v>83</v>
      </c>
      <c r="O41" s="81">
        <v>66.400000000000006</v>
      </c>
    </row>
    <row r="42" spans="1:15" ht="15" thickBot="1">
      <c r="A42" s="90">
        <v>4790</v>
      </c>
      <c r="B42" s="91" t="s">
        <v>635</v>
      </c>
      <c r="C42" s="90">
        <v>4790</v>
      </c>
      <c r="F42" s="32"/>
      <c r="L42" s="63">
        <v>1266</v>
      </c>
      <c r="M42" s="69" t="s">
        <v>400</v>
      </c>
      <c r="N42" s="80">
        <v>83</v>
      </c>
      <c r="O42" s="81">
        <v>66.400000000000006</v>
      </c>
    </row>
    <row r="43" spans="1:15" ht="15" thickBot="1">
      <c r="A43" s="90">
        <v>4802</v>
      </c>
      <c r="B43" s="91" t="s">
        <v>673</v>
      </c>
      <c r="C43" s="90">
        <v>4802</v>
      </c>
      <c r="F43" s="32"/>
      <c r="L43" s="63">
        <v>1267</v>
      </c>
      <c r="M43" s="69" t="s">
        <v>401</v>
      </c>
      <c r="N43" s="80">
        <v>86</v>
      </c>
      <c r="O43" s="81">
        <v>68.8</v>
      </c>
    </row>
    <row r="44" spans="1:15" ht="15" thickBot="1">
      <c r="A44" s="90">
        <v>4815</v>
      </c>
      <c r="B44" s="91" t="s">
        <v>674</v>
      </c>
      <c r="C44" s="90">
        <v>4815</v>
      </c>
      <c r="F44" s="32"/>
      <c r="L44" s="63">
        <v>1270</v>
      </c>
      <c r="M44" s="69" t="s">
        <v>402</v>
      </c>
      <c r="N44" s="80">
        <v>37</v>
      </c>
      <c r="O44" s="81">
        <v>29.6</v>
      </c>
    </row>
    <row r="45" spans="1:15" ht="15" thickBot="1">
      <c r="A45" s="90">
        <v>4822</v>
      </c>
      <c r="B45" s="91" t="s">
        <v>675</v>
      </c>
      <c r="C45" s="90">
        <v>4822</v>
      </c>
      <c r="F45" s="32"/>
      <c r="L45" s="63">
        <v>1271</v>
      </c>
      <c r="M45" s="69" t="s">
        <v>403</v>
      </c>
      <c r="N45" s="80">
        <v>100</v>
      </c>
      <c r="O45" s="81">
        <v>80</v>
      </c>
    </row>
    <row r="46" spans="1:15" ht="15" thickBot="1">
      <c r="A46" s="90">
        <v>4831</v>
      </c>
      <c r="B46" s="91" t="s">
        <v>676</v>
      </c>
      <c r="C46" s="90">
        <v>4831</v>
      </c>
      <c r="F46" s="32"/>
      <c r="L46" s="63">
        <v>1272</v>
      </c>
      <c r="M46" s="69" t="s">
        <v>404</v>
      </c>
      <c r="N46" s="80">
        <v>94</v>
      </c>
      <c r="O46" s="81">
        <v>75.2</v>
      </c>
    </row>
    <row r="47" spans="1:15" ht="15" thickBot="1">
      <c r="A47" s="90">
        <v>4835</v>
      </c>
      <c r="B47" s="91" t="s">
        <v>677</v>
      </c>
      <c r="C47" s="90">
        <v>4835</v>
      </c>
      <c r="F47" s="32"/>
      <c r="L47" s="63">
        <v>1273</v>
      </c>
      <c r="M47" s="69" t="s">
        <v>405</v>
      </c>
      <c r="N47" s="80">
        <v>76</v>
      </c>
      <c r="O47" s="81">
        <v>60.800000000000004</v>
      </c>
    </row>
    <row r="48" spans="1:15" ht="15" thickBot="1">
      <c r="A48" s="90">
        <v>4836</v>
      </c>
      <c r="B48" s="91" t="s">
        <v>678</v>
      </c>
      <c r="C48" s="90">
        <v>4836</v>
      </c>
      <c r="F48" s="32"/>
      <c r="L48" s="63">
        <v>1274</v>
      </c>
      <c r="M48" s="69" t="s">
        <v>406</v>
      </c>
      <c r="N48" s="80">
        <v>40</v>
      </c>
      <c r="O48" s="81">
        <v>32</v>
      </c>
    </row>
    <row r="49" spans="1:15" ht="15" thickBot="1">
      <c r="A49" s="90">
        <v>4838</v>
      </c>
      <c r="B49" s="91" t="s">
        <v>679</v>
      </c>
      <c r="C49" s="90">
        <v>4838</v>
      </c>
      <c r="F49" s="32"/>
      <c r="L49" s="63">
        <v>1275</v>
      </c>
      <c r="M49" s="69" t="s">
        <v>407</v>
      </c>
      <c r="N49" s="80">
        <v>142</v>
      </c>
      <c r="O49" s="81">
        <v>113.60000000000001</v>
      </c>
    </row>
    <row r="50" spans="1:15" ht="15" thickBot="1">
      <c r="A50" s="90">
        <v>4140</v>
      </c>
      <c r="B50" s="91" t="s">
        <v>534</v>
      </c>
      <c r="C50" s="90">
        <v>4140</v>
      </c>
      <c r="F50" s="32"/>
      <c r="L50" s="63">
        <v>1276</v>
      </c>
      <c r="M50" s="69" t="s">
        <v>408</v>
      </c>
      <c r="N50" s="80">
        <v>52</v>
      </c>
      <c r="O50" s="81">
        <v>41.6</v>
      </c>
    </row>
    <row r="51" spans="1:15" ht="15" thickBot="1">
      <c r="A51" s="90">
        <v>4141</v>
      </c>
      <c r="B51" s="91" t="s">
        <v>535</v>
      </c>
      <c r="C51" s="90">
        <v>4141</v>
      </c>
      <c r="F51" s="32"/>
      <c r="L51" s="63">
        <v>1278</v>
      </c>
      <c r="M51" s="69" t="s">
        <v>409</v>
      </c>
      <c r="N51" s="80">
        <v>367</v>
      </c>
      <c r="O51" s="81">
        <v>293.60000000000002</v>
      </c>
    </row>
    <row r="52" spans="1:15" ht="15" thickBot="1">
      <c r="A52" s="90">
        <v>4144</v>
      </c>
      <c r="B52" s="91" t="s">
        <v>536</v>
      </c>
      <c r="C52" s="90">
        <v>4144</v>
      </c>
      <c r="F52" s="32"/>
      <c r="L52" s="63">
        <v>1279</v>
      </c>
      <c r="M52" s="69" t="s">
        <v>410</v>
      </c>
      <c r="N52" s="80">
        <v>659</v>
      </c>
      <c r="O52" s="81">
        <v>527.20000000000005</v>
      </c>
    </row>
    <row r="53" spans="1:15" ht="15" thickBot="1">
      <c r="A53" s="90">
        <v>4785</v>
      </c>
      <c r="B53" s="91" t="s">
        <v>632</v>
      </c>
      <c r="C53" s="90">
        <v>4785</v>
      </c>
      <c r="F53" s="32"/>
      <c r="L53" s="63">
        <v>1280</v>
      </c>
      <c r="M53" s="69" t="s">
        <v>411</v>
      </c>
      <c r="N53" s="80">
        <v>258</v>
      </c>
      <c r="O53" s="81">
        <v>206.4</v>
      </c>
    </row>
    <row r="54" spans="1:15" ht="15" thickBot="1">
      <c r="A54" s="90"/>
      <c r="B54" s="91"/>
      <c r="C54" s="90"/>
      <c r="F54" s="32"/>
      <c r="L54" s="63">
        <v>1281</v>
      </c>
      <c r="M54" s="69" t="s">
        <v>412</v>
      </c>
      <c r="N54" s="80">
        <v>367</v>
      </c>
      <c r="O54" s="81">
        <v>293.60000000000002</v>
      </c>
    </row>
    <row r="55" spans="1:15" ht="15" thickBot="1">
      <c r="A55" s="90">
        <v>4788</v>
      </c>
      <c r="B55" s="91"/>
      <c r="C55" s="90">
        <v>4788</v>
      </c>
      <c r="F55" s="32"/>
      <c r="L55" s="63">
        <v>1283</v>
      </c>
      <c r="M55" s="69" t="s">
        <v>413</v>
      </c>
      <c r="N55" s="80">
        <v>54</v>
      </c>
      <c r="O55" s="81">
        <v>43.2</v>
      </c>
    </row>
    <row r="56" spans="1:15" ht="15" thickBot="1">
      <c r="A56" s="90"/>
      <c r="B56" s="91"/>
      <c r="C56" s="90"/>
      <c r="F56" s="32"/>
      <c r="L56" s="63">
        <v>1284</v>
      </c>
      <c r="M56" s="69" t="s">
        <v>414</v>
      </c>
      <c r="N56" s="80">
        <v>54</v>
      </c>
      <c r="O56" s="81">
        <v>43.2</v>
      </c>
    </row>
    <row r="57" spans="1:15" ht="15" thickBot="1">
      <c r="A57" s="90">
        <v>4145</v>
      </c>
      <c r="B57" s="91" t="s">
        <v>537</v>
      </c>
      <c r="C57" s="90">
        <v>4145</v>
      </c>
      <c r="F57" s="32"/>
      <c r="L57" s="63">
        <v>1285</v>
      </c>
      <c r="M57" s="69" t="s">
        <v>415</v>
      </c>
      <c r="N57" s="80">
        <v>61</v>
      </c>
      <c r="O57" s="81">
        <v>48.800000000000004</v>
      </c>
    </row>
    <row r="58" spans="1:15" ht="15" thickBot="1">
      <c r="A58" s="90">
        <v>4146</v>
      </c>
      <c r="B58" s="91" t="s">
        <v>538</v>
      </c>
      <c r="C58" s="90">
        <v>4146</v>
      </c>
      <c r="F58" s="32"/>
      <c r="L58" s="63">
        <v>1286</v>
      </c>
      <c r="M58" s="69" t="s">
        <v>416</v>
      </c>
      <c r="N58" s="80">
        <v>61</v>
      </c>
      <c r="O58" s="81">
        <v>48.800000000000004</v>
      </c>
    </row>
    <row r="59" spans="1:15" ht="15" thickBot="1">
      <c r="A59" s="90">
        <v>4540</v>
      </c>
      <c r="B59" s="91" t="s">
        <v>593</v>
      </c>
      <c r="C59" s="90">
        <v>4540</v>
      </c>
      <c r="F59" s="32"/>
      <c r="L59" s="63">
        <v>1287</v>
      </c>
      <c r="M59" s="69" t="s">
        <v>417</v>
      </c>
      <c r="N59" s="80">
        <v>24</v>
      </c>
      <c r="O59" s="81">
        <v>19.200000000000003</v>
      </c>
    </row>
    <row r="60" spans="1:15" ht="15" thickBot="1">
      <c r="A60" s="90">
        <v>4541</v>
      </c>
      <c r="B60" s="91" t="s">
        <v>594</v>
      </c>
      <c r="C60" s="90">
        <v>4541</v>
      </c>
      <c r="F60" s="32"/>
      <c r="L60" s="63">
        <v>1291</v>
      </c>
      <c r="M60" s="69" t="s">
        <v>418</v>
      </c>
      <c r="N60" s="80">
        <v>175</v>
      </c>
      <c r="O60" s="81">
        <v>140</v>
      </c>
    </row>
    <row r="61" spans="1:15" ht="15" thickBot="1">
      <c r="A61" s="92">
        <v>4776</v>
      </c>
      <c r="B61" s="93" t="s">
        <v>349</v>
      </c>
      <c r="C61" s="92">
        <v>4776</v>
      </c>
      <c r="F61" s="32"/>
      <c r="L61" s="63">
        <v>1292</v>
      </c>
      <c r="M61" s="69" t="s">
        <v>419</v>
      </c>
      <c r="N61" s="80">
        <v>193</v>
      </c>
      <c r="O61" s="81">
        <v>154.4</v>
      </c>
    </row>
    <row r="62" spans="1:15" ht="15" thickBot="1">
      <c r="A62" s="94"/>
      <c r="B62" s="93" t="s">
        <v>680</v>
      </c>
      <c r="C62" s="94"/>
      <c r="F62" s="32"/>
      <c r="L62" s="63">
        <v>1293</v>
      </c>
      <c r="M62" s="69" t="s">
        <v>420</v>
      </c>
      <c r="N62" s="80">
        <v>199</v>
      </c>
      <c r="O62" s="81">
        <v>159.20000000000002</v>
      </c>
    </row>
    <row r="63" spans="1:15">
      <c r="F63" s="32"/>
      <c r="L63" s="63">
        <v>1294</v>
      </c>
      <c r="M63" s="69" t="s">
        <v>421</v>
      </c>
      <c r="N63" s="80">
        <v>183</v>
      </c>
      <c r="O63" s="81">
        <v>146.4</v>
      </c>
    </row>
    <row r="64" spans="1:15">
      <c r="F64" s="32"/>
      <c r="L64" s="63">
        <v>1295</v>
      </c>
      <c r="M64" s="69" t="s">
        <v>422</v>
      </c>
      <c r="N64" s="80">
        <v>193</v>
      </c>
      <c r="O64" s="81">
        <v>154.4</v>
      </c>
    </row>
    <row r="65" spans="6:15">
      <c r="F65" s="32"/>
      <c r="L65" s="63">
        <v>1297</v>
      </c>
      <c r="M65" s="69" t="s">
        <v>423</v>
      </c>
      <c r="N65" s="80">
        <v>367</v>
      </c>
      <c r="O65" s="81">
        <v>293.60000000000002</v>
      </c>
    </row>
    <row r="66" spans="6:15">
      <c r="F66" s="32"/>
      <c r="L66" s="63">
        <v>1298</v>
      </c>
      <c r="M66" s="69" t="s">
        <v>424</v>
      </c>
      <c r="N66" s="80">
        <v>608</v>
      </c>
      <c r="O66" s="81">
        <v>486.40000000000003</v>
      </c>
    </row>
    <row r="67" spans="6:15">
      <c r="F67" s="32"/>
      <c r="L67" s="63">
        <v>1299</v>
      </c>
      <c r="M67" s="69" t="s">
        <v>425</v>
      </c>
      <c r="N67" s="80">
        <v>52</v>
      </c>
      <c r="O67" s="81">
        <v>41.6</v>
      </c>
    </row>
    <row r="68" spans="6:15">
      <c r="F68" s="32"/>
      <c r="L68" s="63">
        <v>1302</v>
      </c>
      <c r="M68" s="69" t="s">
        <v>426</v>
      </c>
      <c r="N68" s="80">
        <v>1297</v>
      </c>
      <c r="O68" s="81">
        <v>1037.6000000000001</v>
      </c>
    </row>
    <row r="69" spans="6:15">
      <c r="F69" s="32"/>
      <c r="L69" s="63">
        <v>1400</v>
      </c>
      <c r="M69" s="69" t="s">
        <v>427</v>
      </c>
      <c r="N69" s="80">
        <v>605</v>
      </c>
      <c r="O69" s="81">
        <v>484</v>
      </c>
    </row>
    <row r="70" spans="6:15">
      <c r="F70" s="32"/>
      <c r="L70" s="63">
        <v>1409</v>
      </c>
      <c r="M70" s="69" t="s">
        <v>428</v>
      </c>
      <c r="N70" s="80">
        <v>258</v>
      </c>
      <c r="O70" s="81">
        <v>206.4</v>
      </c>
    </row>
    <row r="71" spans="6:15">
      <c r="F71" s="32"/>
      <c r="L71" s="63">
        <v>1419</v>
      </c>
      <c r="M71" s="69" t="s">
        <v>429</v>
      </c>
      <c r="N71" s="80">
        <v>115</v>
      </c>
      <c r="O71" s="81">
        <v>92</v>
      </c>
    </row>
    <row r="72" spans="6:15">
      <c r="F72" s="32"/>
      <c r="L72" s="63">
        <v>1420</v>
      </c>
      <c r="M72" s="69" t="s">
        <v>430</v>
      </c>
      <c r="N72" s="80">
        <v>98</v>
      </c>
      <c r="O72" s="81">
        <v>78.400000000000006</v>
      </c>
    </row>
    <row r="73" spans="6:15">
      <c r="F73" s="32"/>
      <c r="L73" s="63">
        <v>1421</v>
      </c>
      <c r="M73" s="69" t="s">
        <v>431</v>
      </c>
      <c r="N73" s="80">
        <v>34</v>
      </c>
      <c r="O73" s="81">
        <v>27.200000000000003</v>
      </c>
    </row>
    <row r="74" spans="6:15">
      <c r="F74" s="32"/>
      <c r="L74" s="63">
        <v>1422</v>
      </c>
      <c r="M74" s="69" t="s">
        <v>432</v>
      </c>
      <c r="N74" s="80">
        <v>172</v>
      </c>
      <c r="O74" s="81">
        <v>137.6</v>
      </c>
    </row>
    <row r="75" spans="6:15">
      <c r="F75" s="32"/>
      <c r="L75" s="63">
        <v>1423</v>
      </c>
      <c r="M75" s="69" t="s">
        <v>433</v>
      </c>
      <c r="N75" s="80">
        <v>30</v>
      </c>
      <c r="O75" s="81">
        <v>24</v>
      </c>
    </row>
    <row r="76" spans="6:15">
      <c r="F76" s="32"/>
      <c r="L76" s="63">
        <v>1430</v>
      </c>
      <c r="M76" s="69" t="s">
        <v>434</v>
      </c>
      <c r="N76" s="80">
        <v>1249</v>
      </c>
      <c r="O76" s="81">
        <v>999.2</v>
      </c>
    </row>
    <row r="77" spans="6:15">
      <c r="F77" s="32"/>
      <c r="L77" s="63">
        <v>1441</v>
      </c>
      <c r="M77" s="69" t="s">
        <v>435</v>
      </c>
      <c r="N77" s="80">
        <v>150</v>
      </c>
      <c r="O77" s="81">
        <v>120</v>
      </c>
    </row>
    <row r="78" spans="6:15">
      <c r="F78" s="32"/>
      <c r="L78" s="63">
        <v>1470</v>
      </c>
      <c r="M78" s="69" t="s">
        <v>436</v>
      </c>
      <c r="N78" s="80">
        <v>22</v>
      </c>
      <c r="O78" s="81">
        <v>17.600000000000001</v>
      </c>
    </row>
    <row r="79" spans="6:15">
      <c r="F79" s="32"/>
      <c r="L79" s="63">
        <v>1471</v>
      </c>
      <c r="M79" s="69" t="s">
        <v>437</v>
      </c>
      <c r="N79" s="80">
        <v>22</v>
      </c>
      <c r="O79" s="81">
        <v>17.600000000000001</v>
      </c>
    </row>
    <row r="80" spans="6:15">
      <c r="F80" s="32"/>
      <c r="L80" s="63">
        <v>1610</v>
      </c>
      <c r="M80" s="69" t="s">
        <v>438</v>
      </c>
      <c r="N80" s="80">
        <v>157</v>
      </c>
      <c r="O80" s="81">
        <v>125.60000000000001</v>
      </c>
    </row>
    <row r="81" spans="6:15">
      <c r="F81" s="32"/>
      <c r="L81" s="63">
        <v>1930</v>
      </c>
      <c r="M81" s="69" t="s">
        <v>439</v>
      </c>
      <c r="N81" s="80">
        <v>106</v>
      </c>
      <c r="O81" s="81">
        <v>84.800000000000011</v>
      </c>
    </row>
    <row r="82" spans="6:15">
      <c r="F82" s="32"/>
      <c r="L82" s="63">
        <v>1933</v>
      </c>
      <c r="M82" s="69" t="s">
        <v>440</v>
      </c>
      <c r="N82" s="80">
        <v>106</v>
      </c>
      <c r="O82" s="81">
        <v>84.800000000000011</v>
      </c>
    </row>
    <row r="83" spans="6:15">
      <c r="F83" s="32"/>
      <c r="L83" s="63">
        <v>1935</v>
      </c>
      <c r="M83" s="69" t="s">
        <v>441</v>
      </c>
      <c r="N83" s="80">
        <v>106</v>
      </c>
      <c r="O83" s="81">
        <v>84.800000000000011</v>
      </c>
    </row>
    <row r="84" spans="6:15">
      <c r="F84" s="32"/>
      <c r="L84" s="63">
        <v>1936</v>
      </c>
      <c r="M84" s="69" t="s">
        <v>442</v>
      </c>
      <c r="N84" s="80">
        <v>106</v>
      </c>
      <c r="O84" s="81">
        <v>84.800000000000011</v>
      </c>
    </row>
    <row r="85" spans="6:15">
      <c r="F85" s="32"/>
      <c r="L85" s="63">
        <v>1937</v>
      </c>
      <c r="M85" s="69" t="s">
        <v>443</v>
      </c>
      <c r="N85" s="80">
        <v>106</v>
      </c>
      <c r="O85" s="81">
        <v>84.800000000000011</v>
      </c>
    </row>
    <row r="86" spans="6:15">
      <c r="F86" s="32"/>
      <c r="L86" s="63">
        <v>1938</v>
      </c>
      <c r="M86" s="69" t="s">
        <v>444</v>
      </c>
      <c r="N86" s="80">
        <v>474</v>
      </c>
      <c r="O86" s="81">
        <v>379.20000000000005</v>
      </c>
    </row>
    <row r="87" spans="6:15">
      <c r="F87" s="32"/>
      <c r="L87" s="63">
        <v>1939</v>
      </c>
      <c r="M87" s="69" t="s">
        <v>445</v>
      </c>
      <c r="N87" s="80">
        <v>106</v>
      </c>
      <c r="O87" s="81">
        <v>84.800000000000011</v>
      </c>
    </row>
    <row r="88" spans="6:15">
      <c r="F88" s="32"/>
      <c r="L88" s="63">
        <v>1940</v>
      </c>
      <c r="M88" s="69" t="s">
        <v>446</v>
      </c>
      <c r="N88" s="80">
        <v>97</v>
      </c>
      <c r="O88" s="81">
        <v>77.600000000000009</v>
      </c>
    </row>
    <row r="89" spans="6:15">
      <c r="F89" s="32"/>
      <c r="L89" s="63">
        <v>1943</v>
      </c>
      <c r="M89" s="69" t="s">
        <v>447</v>
      </c>
      <c r="N89" s="80">
        <v>96</v>
      </c>
      <c r="O89" s="81">
        <v>76.800000000000011</v>
      </c>
    </row>
    <row r="90" spans="6:15">
      <c r="F90" s="32"/>
      <c r="L90" s="63">
        <v>1950</v>
      </c>
      <c r="M90" s="69" t="s">
        <v>448</v>
      </c>
      <c r="N90" s="80">
        <v>123</v>
      </c>
      <c r="O90" s="81">
        <v>98.4</v>
      </c>
    </row>
    <row r="91" spans="6:15">
      <c r="F91" s="32"/>
      <c r="L91" s="63">
        <v>1999</v>
      </c>
      <c r="M91" s="69" t="s">
        <v>449</v>
      </c>
      <c r="N91" s="80">
        <v>18</v>
      </c>
      <c r="O91" s="81">
        <v>14.4</v>
      </c>
    </row>
    <row r="92" spans="6:15">
      <c r="F92" s="32"/>
      <c r="L92" s="72">
        <v>2002</v>
      </c>
      <c r="M92" s="73" t="s">
        <v>450</v>
      </c>
      <c r="N92" s="80">
        <v>389</v>
      </c>
      <c r="O92" s="81">
        <v>311.20000000000005</v>
      </c>
    </row>
    <row r="93" spans="6:15">
      <c r="F93" s="32"/>
      <c r="L93" s="66">
        <v>2003</v>
      </c>
      <c r="M93" s="70" t="s">
        <v>451</v>
      </c>
      <c r="N93" s="80">
        <v>389</v>
      </c>
      <c r="O93" s="81">
        <v>311.20000000000005</v>
      </c>
    </row>
    <row r="94" spans="6:15">
      <c r="F94" s="32"/>
      <c r="L94" s="64">
        <v>2004</v>
      </c>
      <c r="M94" s="71" t="s">
        <v>452</v>
      </c>
      <c r="N94" s="80">
        <v>513</v>
      </c>
      <c r="O94" s="81">
        <v>410.40000000000003</v>
      </c>
    </row>
    <row r="95" spans="6:15">
      <c r="F95" s="32"/>
      <c r="L95" s="64">
        <v>2006</v>
      </c>
      <c r="M95" s="71" t="s">
        <v>453</v>
      </c>
      <c r="N95" s="80">
        <v>632</v>
      </c>
      <c r="O95" s="81">
        <v>505.6</v>
      </c>
    </row>
    <row r="96" spans="6:15">
      <c r="F96" s="32"/>
      <c r="L96" s="64">
        <v>2007</v>
      </c>
      <c r="M96" s="71" t="s">
        <v>454</v>
      </c>
      <c r="N96" s="80">
        <v>599</v>
      </c>
      <c r="O96" s="81">
        <v>479.20000000000005</v>
      </c>
    </row>
    <row r="97" spans="6:15">
      <c r="F97" s="32"/>
      <c r="L97" s="64">
        <v>2008</v>
      </c>
      <c r="M97" s="71" t="s">
        <v>455</v>
      </c>
      <c r="N97" s="80">
        <v>1071</v>
      </c>
      <c r="O97" s="81">
        <v>856.80000000000007</v>
      </c>
    </row>
    <row r="98" spans="6:15">
      <c r="F98" s="32"/>
      <c r="L98" s="64">
        <v>2012</v>
      </c>
      <c r="M98" s="71" t="s">
        <v>456</v>
      </c>
      <c r="N98" s="80">
        <v>167</v>
      </c>
      <c r="O98" s="81">
        <v>133.6</v>
      </c>
    </row>
    <row r="99" spans="6:15">
      <c r="F99" s="32"/>
      <c r="L99" s="64">
        <v>2013</v>
      </c>
      <c r="M99" s="71" t="s">
        <v>457</v>
      </c>
      <c r="N99" s="80">
        <v>83</v>
      </c>
      <c r="O99" s="81">
        <v>66.400000000000006</v>
      </c>
    </row>
    <row r="100" spans="6:15">
      <c r="F100" s="32"/>
      <c r="L100" s="64">
        <v>2043</v>
      </c>
      <c r="M100" s="71" t="s">
        <v>458</v>
      </c>
      <c r="N100" s="80">
        <v>159</v>
      </c>
      <c r="O100" s="81">
        <v>127.2</v>
      </c>
    </row>
    <row r="101" spans="6:15">
      <c r="F101" s="32"/>
      <c r="L101" s="64">
        <v>2047</v>
      </c>
      <c r="M101" s="71" t="s">
        <v>459</v>
      </c>
      <c r="N101" s="80">
        <v>235</v>
      </c>
      <c r="O101" s="81">
        <v>188</v>
      </c>
    </row>
    <row r="102" spans="6:15">
      <c r="F102" s="32"/>
      <c r="L102" s="64">
        <v>2052</v>
      </c>
      <c r="M102" s="71" t="s">
        <v>460</v>
      </c>
      <c r="N102" s="80">
        <v>22</v>
      </c>
      <c r="O102" s="81">
        <v>17.600000000000001</v>
      </c>
    </row>
    <row r="103" spans="6:15">
      <c r="F103" s="32"/>
      <c r="L103" s="64">
        <v>2054</v>
      </c>
      <c r="M103" s="71" t="s">
        <v>461</v>
      </c>
      <c r="N103" s="80">
        <v>40</v>
      </c>
      <c r="O103" s="81">
        <v>32</v>
      </c>
    </row>
    <row r="104" spans="6:15">
      <c r="F104" s="32"/>
      <c r="L104" s="64">
        <v>2055</v>
      </c>
      <c r="M104" s="71" t="s">
        <v>462</v>
      </c>
      <c r="N104" s="80">
        <v>69</v>
      </c>
      <c r="O104" s="81">
        <v>55.2</v>
      </c>
    </row>
    <row r="105" spans="6:15">
      <c r="F105" s="32"/>
      <c r="L105" s="64">
        <v>2056</v>
      </c>
      <c r="M105" s="71" t="s">
        <v>463</v>
      </c>
      <c r="N105" s="80">
        <v>266</v>
      </c>
      <c r="O105" s="81">
        <v>212.8</v>
      </c>
    </row>
    <row r="106" spans="6:15">
      <c r="F106" s="32"/>
      <c r="L106" s="64">
        <v>2057</v>
      </c>
      <c r="M106" s="71" t="s">
        <v>464</v>
      </c>
      <c r="N106" s="80">
        <v>216</v>
      </c>
      <c r="O106" s="81">
        <v>172.8</v>
      </c>
    </row>
    <row r="107" spans="6:15">
      <c r="F107" s="32"/>
      <c r="L107" s="64">
        <v>2058</v>
      </c>
      <c r="M107" s="71" t="s">
        <v>465</v>
      </c>
      <c r="N107" s="80">
        <v>48</v>
      </c>
      <c r="O107" s="81">
        <v>38.400000000000006</v>
      </c>
    </row>
    <row r="108" spans="6:15">
      <c r="F108" s="32"/>
      <c r="L108" s="64">
        <v>2059</v>
      </c>
      <c r="M108" s="71" t="s">
        <v>466</v>
      </c>
      <c r="N108" s="80">
        <v>36</v>
      </c>
      <c r="O108" s="81">
        <v>28.8</v>
      </c>
    </row>
    <row r="109" spans="6:15">
      <c r="F109" s="32"/>
      <c r="L109" s="64">
        <v>2080</v>
      </c>
      <c r="M109" s="71" t="s">
        <v>467</v>
      </c>
      <c r="N109" s="80">
        <v>66</v>
      </c>
      <c r="O109" s="81">
        <v>52.800000000000004</v>
      </c>
    </row>
    <row r="110" spans="6:15">
      <c r="F110" s="32"/>
      <c r="L110" s="64">
        <v>2081</v>
      </c>
      <c r="M110" s="71" t="s">
        <v>468</v>
      </c>
      <c r="N110" s="80">
        <v>66</v>
      </c>
      <c r="O110" s="81">
        <v>52.800000000000004</v>
      </c>
    </row>
    <row r="111" spans="6:15">
      <c r="F111" s="32"/>
      <c r="L111" s="64">
        <v>2085</v>
      </c>
      <c r="M111" s="71" t="s">
        <v>469</v>
      </c>
      <c r="N111" s="80">
        <v>60</v>
      </c>
      <c r="O111" s="81">
        <v>48</v>
      </c>
    </row>
    <row r="112" spans="6:15">
      <c r="F112" s="32"/>
      <c r="L112" s="64">
        <v>2100</v>
      </c>
      <c r="M112" s="71" t="s">
        <v>470</v>
      </c>
      <c r="N112" s="80">
        <v>510</v>
      </c>
      <c r="O112" s="81">
        <v>408</v>
      </c>
    </row>
    <row r="113" spans="6:15">
      <c r="F113" s="32"/>
      <c r="L113" s="64">
        <v>2203</v>
      </c>
      <c r="M113" s="71" t="s">
        <v>471</v>
      </c>
      <c r="N113" s="80">
        <v>253</v>
      </c>
      <c r="O113" s="81">
        <v>202.4</v>
      </c>
    </row>
    <row r="114" spans="6:15">
      <c r="F114" s="32"/>
      <c r="L114" s="64">
        <v>2207</v>
      </c>
      <c r="M114" s="71" t="s">
        <v>472</v>
      </c>
      <c r="N114" s="80">
        <v>286</v>
      </c>
      <c r="O114" s="81">
        <v>228.8</v>
      </c>
    </row>
    <row r="115" spans="6:15">
      <c r="F115" s="32"/>
      <c r="L115" s="64">
        <v>2208</v>
      </c>
      <c r="M115" s="71" t="s">
        <v>473</v>
      </c>
      <c r="N115" s="80">
        <v>816</v>
      </c>
      <c r="O115" s="81">
        <v>652.80000000000007</v>
      </c>
    </row>
    <row r="116" spans="6:15">
      <c r="F116" s="32"/>
      <c r="L116" s="64">
        <v>2223</v>
      </c>
      <c r="M116" s="71" t="s">
        <v>474</v>
      </c>
      <c r="N116" s="80">
        <v>508</v>
      </c>
      <c r="O116" s="81">
        <v>406.40000000000003</v>
      </c>
    </row>
    <row r="117" spans="6:15">
      <c r="F117" s="32"/>
      <c r="L117" s="64">
        <v>2227</v>
      </c>
      <c r="M117" s="71" t="s">
        <v>475</v>
      </c>
      <c r="N117" s="80">
        <v>696</v>
      </c>
      <c r="O117" s="81">
        <v>556.80000000000007</v>
      </c>
    </row>
    <row r="118" spans="6:15">
      <c r="F118" s="32"/>
      <c r="L118" s="66">
        <v>2243</v>
      </c>
      <c r="M118" s="70" t="s">
        <v>476</v>
      </c>
      <c r="N118" s="80">
        <v>107</v>
      </c>
      <c r="O118" s="81">
        <v>85.600000000000009</v>
      </c>
    </row>
    <row r="119" spans="6:15">
      <c r="F119" s="32"/>
      <c r="L119" s="64">
        <v>2247</v>
      </c>
      <c r="M119" s="71" t="s">
        <v>477</v>
      </c>
      <c r="N119" s="80">
        <v>117</v>
      </c>
      <c r="O119" s="81">
        <v>93.600000000000009</v>
      </c>
    </row>
    <row r="120" spans="6:15">
      <c r="F120" s="32"/>
      <c r="L120" s="64">
        <v>2280</v>
      </c>
      <c r="M120" s="71" t="s">
        <v>478</v>
      </c>
      <c r="N120" s="80">
        <v>59</v>
      </c>
      <c r="O120" s="81">
        <v>47.2</v>
      </c>
    </row>
    <row r="121" spans="6:15">
      <c r="F121" s="32"/>
      <c r="L121" s="64">
        <v>2300</v>
      </c>
      <c r="M121" s="71" t="s">
        <v>479</v>
      </c>
      <c r="N121" s="80">
        <v>443</v>
      </c>
      <c r="O121" s="81">
        <v>354.40000000000003</v>
      </c>
    </row>
    <row r="122" spans="6:15">
      <c r="F122" s="32"/>
      <c r="L122" s="64">
        <v>3000</v>
      </c>
      <c r="M122" s="71" t="s">
        <v>480</v>
      </c>
      <c r="N122" s="80">
        <v>131</v>
      </c>
      <c r="O122" s="81">
        <v>104.80000000000001</v>
      </c>
    </row>
    <row r="123" spans="6:15">
      <c r="F123" s="32"/>
      <c r="L123" s="64">
        <v>3001</v>
      </c>
      <c r="M123" s="71" t="s">
        <v>481</v>
      </c>
      <c r="N123" s="80">
        <v>164</v>
      </c>
      <c r="O123" s="81">
        <v>131.20000000000002</v>
      </c>
    </row>
    <row r="124" spans="6:15">
      <c r="F124" s="32"/>
      <c r="L124" s="64">
        <v>3004</v>
      </c>
      <c r="M124" s="71" t="s">
        <v>482</v>
      </c>
      <c r="N124" s="80">
        <v>463</v>
      </c>
      <c r="O124" s="81">
        <v>370.40000000000003</v>
      </c>
    </row>
    <row r="125" spans="6:15">
      <c r="F125" s="32"/>
      <c r="L125" s="64">
        <v>3007</v>
      </c>
      <c r="M125" s="71" t="s">
        <v>483</v>
      </c>
      <c r="N125" s="80">
        <v>195</v>
      </c>
      <c r="O125" s="81">
        <v>156</v>
      </c>
    </row>
    <row r="126" spans="6:15">
      <c r="F126" s="32"/>
      <c r="L126" s="64">
        <v>3010</v>
      </c>
      <c r="M126" s="71" t="s">
        <v>484</v>
      </c>
      <c r="N126" s="80">
        <v>166</v>
      </c>
      <c r="O126" s="81">
        <v>132.80000000000001</v>
      </c>
    </row>
    <row r="127" spans="6:15">
      <c r="F127" s="32"/>
      <c r="L127" s="64">
        <v>3013</v>
      </c>
      <c r="M127" s="71" t="s">
        <v>485</v>
      </c>
      <c r="N127" s="80">
        <v>192</v>
      </c>
      <c r="O127" s="81">
        <v>153.60000000000002</v>
      </c>
    </row>
    <row r="128" spans="6:15">
      <c r="F128" s="32"/>
      <c r="L128" s="64">
        <v>3020</v>
      </c>
      <c r="M128" s="71" t="s">
        <v>486</v>
      </c>
      <c r="N128" s="80">
        <v>292</v>
      </c>
      <c r="O128" s="81">
        <v>233.60000000000002</v>
      </c>
    </row>
    <row r="129" spans="6:15">
      <c r="F129" s="32"/>
      <c r="L129" s="64">
        <v>3022</v>
      </c>
      <c r="M129" s="71" t="s">
        <v>487</v>
      </c>
      <c r="N129" s="80">
        <v>266</v>
      </c>
      <c r="O129" s="81">
        <v>212.8</v>
      </c>
    </row>
    <row r="130" spans="6:15">
      <c r="F130" s="32"/>
      <c r="L130" s="64">
        <v>3024</v>
      </c>
      <c r="M130" s="71" t="s">
        <v>488</v>
      </c>
      <c r="N130" s="80">
        <v>386</v>
      </c>
      <c r="O130" s="81">
        <v>308.8</v>
      </c>
    </row>
    <row r="131" spans="6:15">
      <c r="F131" s="32"/>
      <c r="L131" s="64">
        <v>3031</v>
      </c>
      <c r="M131" s="71" t="s">
        <v>489</v>
      </c>
      <c r="N131" s="80">
        <v>168</v>
      </c>
      <c r="O131" s="81">
        <v>134.4</v>
      </c>
    </row>
    <row r="132" spans="6:15">
      <c r="F132" s="32"/>
      <c r="L132" s="64">
        <v>3036</v>
      </c>
      <c r="M132" s="71" t="s">
        <v>490</v>
      </c>
      <c r="N132" s="80">
        <v>200</v>
      </c>
      <c r="O132" s="81">
        <v>160</v>
      </c>
    </row>
    <row r="133" spans="6:15">
      <c r="F133" s="32"/>
      <c r="L133" s="64">
        <v>3037</v>
      </c>
      <c r="M133" s="71" t="s">
        <v>491</v>
      </c>
      <c r="N133" s="80">
        <v>192</v>
      </c>
      <c r="O133" s="81">
        <v>153.60000000000002</v>
      </c>
    </row>
    <row r="134" spans="6:15">
      <c r="F134" s="32"/>
      <c r="L134" s="64">
        <v>3038</v>
      </c>
      <c r="M134" s="71" t="s">
        <v>492</v>
      </c>
      <c r="N134" s="80">
        <v>167</v>
      </c>
      <c r="O134" s="81">
        <v>133.6</v>
      </c>
    </row>
    <row r="135" spans="6:15">
      <c r="F135" s="32"/>
      <c r="L135" s="64">
        <v>3200</v>
      </c>
      <c r="M135" s="71" t="s">
        <v>493</v>
      </c>
      <c r="N135" s="80">
        <v>1101</v>
      </c>
      <c r="O135" s="81">
        <v>880.80000000000007</v>
      </c>
    </row>
    <row r="136" spans="6:15">
      <c r="F136" s="32"/>
      <c r="L136" s="64">
        <v>3207</v>
      </c>
      <c r="M136" s="71" t="s">
        <v>494</v>
      </c>
      <c r="N136" s="80">
        <v>1643</v>
      </c>
      <c r="O136" s="81">
        <v>1314.4</v>
      </c>
    </row>
    <row r="137" spans="6:15">
      <c r="F137" s="32"/>
      <c r="L137" s="64">
        <v>3222</v>
      </c>
      <c r="M137" s="71" t="s">
        <v>495</v>
      </c>
      <c r="N137" s="80">
        <v>1945</v>
      </c>
      <c r="O137" s="81">
        <v>1556</v>
      </c>
    </row>
    <row r="138" spans="6:15">
      <c r="F138" s="32"/>
      <c r="L138" s="64">
        <v>4036</v>
      </c>
      <c r="M138" s="71" t="s">
        <v>496</v>
      </c>
      <c r="N138" s="80">
        <v>266</v>
      </c>
      <c r="O138" s="81">
        <v>212.8</v>
      </c>
    </row>
    <row r="139" spans="6:15">
      <c r="F139" s="32"/>
      <c r="L139" s="64">
        <v>4037</v>
      </c>
      <c r="M139" s="71" t="s">
        <v>497</v>
      </c>
      <c r="N139" s="80">
        <v>218</v>
      </c>
      <c r="O139" s="81">
        <v>174.4</v>
      </c>
    </row>
    <row r="140" spans="6:15">
      <c r="F140" s="32"/>
      <c r="L140" s="64">
        <v>4040</v>
      </c>
      <c r="M140" s="71" t="s">
        <v>498</v>
      </c>
      <c r="N140" s="80">
        <v>621</v>
      </c>
      <c r="O140" s="81">
        <v>496.8</v>
      </c>
    </row>
    <row r="141" spans="6:15">
      <c r="F141" s="32"/>
      <c r="L141" s="64">
        <v>4055</v>
      </c>
      <c r="M141" s="71" t="s">
        <v>499</v>
      </c>
      <c r="N141" s="80">
        <v>442</v>
      </c>
      <c r="O141" s="81">
        <v>353.6</v>
      </c>
    </row>
    <row r="142" spans="6:15">
      <c r="F142" s="32"/>
      <c r="L142" s="64">
        <v>4056</v>
      </c>
      <c r="M142" s="71" t="s">
        <v>500</v>
      </c>
      <c r="N142" s="80">
        <v>663</v>
      </c>
      <c r="O142" s="81">
        <v>530.4</v>
      </c>
    </row>
    <row r="143" spans="6:15">
      <c r="F143" s="32"/>
      <c r="L143" s="64">
        <v>4057</v>
      </c>
      <c r="M143" s="71" t="s">
        <v>501</v>
      </c>
      <c r="N143" s="80">
        <v>479</v>
      </c>
      <c r="O143" s="81">
        <v>383.20000000000005</v>
      </c>
    </row>
    <row r="144" spans="6:15">
      <c r="F144" s="32"/>
      <c r="L144" s="64">
        <v>4058</v>
      </c>
      <c r="M144" s="71" t="s">
        <v>502</v>
      </c>
      <c r="N144" s="80">
        <v>627</v>
      </c>
      <c r="O144" s="81">
        <v>501.6</v>
      </c>
    </row>
    <row r="145" spans="6:15">
      <c r="F145" s="32"/>
      <c r="L145" s="64">
        <v>4100</v>
      </c>
      <c r="M145" s="71" t="s">
        <v>503</v>
      </c>
      <c r="N145" s="80">
        <v>154</v>
      </c>
      <c r="O145" s="81">
        <v>123.2</v>
      </c>
    </row>
    <row r="146" spans="6:15">
      <c r="F146" s="32"/>
      <c r="L146" s="64">
        <v>4101</v>
      </c>
      <c r="M146" s="71" t="s">
        <v>504</v>
      </c>
      <c r="N146" s="80">
        <v>154</v>
      </c>
      <c r="O146" s="81">
        <v>123.2</v>
      </c>
    </row>
    <row r="147" spans="6:15">
      <c r="F147" s="32"/>
      <c r="L147" s="64">
        <v>4102</v>
      </c>
      <c r="M147" s="71" t="s">
        <v>505</v>
      </c>
      <c r="N147" s="80">
        <v>177</v>
      </c>
      <c r="O147" s="81">
        <v>141.6</v>
      </c>
    </row>
    <row r="148" spans="6:15">
      <c r="F148" s="32"/>
      <c r="L148" s="64">
        <v>4104</v>
      </c>
      <c r="M148" s="71" t="s">
        <v>506</v>
      </c>
      <c r="N148" s="80">
        <v>205</v>
      </c>
      <c r="O148" s="81">
        <v>164</v>
      </c>
    </row>
    <row r="149" spans="6:15">
      <c r="F149" s="32"/>
      <c r="L149" s="64">
        <v>4105</v>
      </c>
      <c r="M149" s="71" t="s">
        <v>507</v>
      </c>
      <c r="N149" s="80">
        <v>193</v>
      </c>
      <c r="O149" s="81">
        <v>154.4</v>
      </c>
    </row>
    <row r="150" spans="6:15">
      <c r="F150" s="32"/>
      <c r="L150" s="64">
        <v>4106</v>
      </c>
      <c r="M150" s="71" t="s">
        <v>508</v>
      </c>
      <c r="N150" s="80">
        <v>186</v>
      </c>
      <c r="O150" s="81">
        <v>148.80000000000001</v>
      </c>
    </row>
    <row r="151" spans="6:15">
      <c r="F151" s="32"/>
      <c r="L151" s="64">
        <v>4107</v>
      </c>
      <c r="M151" s="71" t="s">
        <v>509</v>
      </c>
      <c r="N151" s="80">
        <v>209</v>
      </c>
      <c r="O151" s="81">
        <v>167.20000000000002</v>
      </c>
    </row>
    <row r="152" spans="6:15">
      <c r="F152" s="32"/>
      <c r="L152" s="64">
        <v>4108</v>
      </c>
      <c r="M152" s="71" t="s">
        <v>510</v>
      </c>
      <c r="N152" s="80">
        <v>197</v>
      </c>
      <c r="O152" s="81">
        <v>157.60000000000002</v>
      </c>
    </row>
    <row r="153" spans="6:15">
      <c r="F153" s="32"/>
      <c r="L153" s="64">
        <v>4110</v>
      </c>
      <c r="M153" s="71" t="s">
        <v>511</v>
      </c>
      <c r="N153" s="80">
        <v>288</v>
      </c>
      <c r="O153" s="81">
        <v>230.4</v>
      </c>
    </row>
    <row r="154" spans="6:15">
      <c r="F154" s="32"/>
      <c r="L154" s="64">
        <v>4111</v>
      </c>
      <c r="M154" s="71" t="s">
        <v>512</v>
      </c>
      <c r="N154" s="80">
        <v>392</v>
      </c>
      <c r="O154" s="81">
        <v>313.60000000000002</v>
      </c>
    </row>
    <row r="155" spans="6:15">
      <c r="F155" s="32"/>
      <c r="L155" s="64">
        <v>4112</v>
      </c>
      <c r="M155" s="71" t="s">
        <v>513</v>
      </c>
      <c r="N155" s="80">
        <v>260</v>
      </c>
      <c r="O155" s="81">
        <v>208</v>
      </c>
    </row>
    <row r="156" spans="6:15">
      <c r="F156" s="32"/>
      <c r="L156" s="64">
        <v>4114</v>
      </c>
      <c r="M156" s="71" t="s">
        <v>514</v>
      </c>
      <c r="N156" s="80">
        <v>218</v>
      </c>
      <c r="O156" s="81">
        <v>174.4</v>
      </c>
    </row>
    <row r="157" spans="6:15">
      <c r="F157" s="32"/>
      <c r="L157" s="64">
        <v>4115</v>
      </c>
      <c r="M157" s="71" t="s">
        <v>515</v>
      </c>
      <c r="N157" s="80">
        <v>401</v>
      </c>
      <c r="O157" s="81">
        <v>320.8</v>
      </c>
    </row>
    <row r="158" spans="6:15">
      <c r="F158" s="32"/>
      <c r="L158" s="64">
        <v>4116</v>
      </c>
      <c r="M158" s="71" t="s">
        <v>516</v>
      </c>
      <c r="N158" s="80">
        <v>377</v>
      </c>
      <c r="O158" s="81">
        <v>301.60000000000002</v>
      </c>
    </row>
    <row r="159" spans="6:15">
      <c r="F159" s="32"/>
      <c r="L159" s="64">
        <v>4120</v>
      </c>
      <c r="M159" s="71" t="s">
        <v>517</v>
      </c>
      <c r="N159" s="80">
        <v>187</v>
      </c>
      <c r="O159" s="81">
        <v>149.6</v>
      </c>
    </row>
    <row r="160" spans="6:15">
      <c r="F160" s="32"/>
      <c r="L160" s="64">
        <v>4121</v>
      </c>
      <c r="M160" s="71" t="s">
        <v>518</v>
      </c>
      <c r="N160" s="80">
        <v>187</v>
      </c>
      <c r="O160" s="81">
        <v>149.6</v>
      </c>
    </row>
    <row r="161" spans="6:15">
      <c r="F161" s="32"/>
      <c r="L161" s="64">
        <v>4122</v>
      </c>
      <c r="M161" s="71" t="s">
        <v>519</v>
      </c>
      <c r="N161" s="80">
        <v>204</v>
      </c>
      <c r="O161" s="81">
        <v>163.20000000000002</v>
      </c>
    </row>
    <row r="162" spans="6:15">
      <c r="F162" s="32"/>
      <c r="L162" s="64">
        <v>4124</v>
      </c>
      <c r="M162" s="71" t="s">
        <v>520</v>
      </c>
      <c r="N162" s="80">
        <v>245</v>
      </c>
      <c r="O162" s="81">
        <v>196</v>
      </c>
    </row>
    <row r="163" spans="6:15">
      <c r="F163" s="32"/>
      <c r="L163" s="64">
        <v>4125</v>
      </c>
      <c r="M163" s="71" t="s">
        <v>521</v>
      </c>
      <c r="N163" s="80">
        <v>204</v>
      </c>
      <c r="O163" s="81">
        <v>163.20000000000002</v>
      </c>
    </row>
    <row r="164" spans="6:15">
      <c r="F164" s="32"/>
      <c r="L164" s="64">
        <v>4126</v>
      </c>
      <c r="M164" s="71" t="s">
        <v>522</v>
      </c>
      <c r="N164" s="80">
        <v>220</v>
      </c>
      <c r="O164" s="81">
        <v>176</v>
      </c>
    </row>
    <row r="165" spans="6:15">
      <c r="F165" s="32"/>
      <c r="L165" s="64">
        <v>4127</v>
      </c>
      <c r="M165" s="71" t="s">
        <v>523</v>
      </c>
      <c r="N165" s="80">
        <v>244</v>
      </c>
      <c r="O165" s="81">
        <v>195.20000000000002</v>
      </c>
    </row>
    <row r="166" spans="6:15">
      <c r="F166" s="32"/>
      <c r="L166" s="64">
        <v>4128</v>
      </c>
      <c r="M166" s="71" t="s">
        <v>524</v>
      </c>
      <c r="N166" s="80">
        <v>232</v>
      </c>
      <c r="O166" s="81">
        <v>185.60000000000002</v>
      </c>
    </row>
    <row r="167" spans="6:15">
      <c r="F167" s="32"/>
      <c r="L167" s="64">
        <v>4130</v>
      </c>
      <c r="M167" s="71" t="s">
        <v>525</v>
      </c>
      <c r="N167" s="80">
        <v>327</v>
      </c>
      <c r="O167" s="81">
        <v>261.60000000000002</v>
      </c>
    </row>
    <row r="168" spans="6:15">
      <c r="F168" s="32"/>
      <c r="L168" s="64">
        <v>4131</v>
      </c>
      <c r="M168" s="71" t="s">
        <v>526</v>
      </c>
      <c r="N168" s="80">
        <v>469</v>
      </c>
      <c r="O168" s="81">
        <v>375.20000000000005</v>
      </c>
    </row>
    <row r="169" spans="6:15">
      <c r="F169" s="32"/>
      <c r="L169" s="64">
        <v>4132</v>
      </c>
      <c r="M169" s="71" t="s">
        <v>527</v>
      </c>
      <c r="N169" s="80">
        <v>350</v>
      </c>
      <c r="O169" s="81">
        <v>280</v>
      </c>
    </row>
    <row r="170" spans="6:15">
      <c r="F170" s="32"/>
      <c r="L170" s="64">
        <v>4134</v>
      </c>
      <c r="M170" s="71" t="s">
        <v>528</v>
      </c>
      <c r="N170" s="80">
        <v>246</v>
      </c>
      <c r="O170" s="81">
        <v>196.8</v>
      </c>
    </row>
    <row r="171" spans="6:15">
      <c r="F171" s="32"/>
      <c r="L171" s="64">
        <v>4135</v>
      </c>
      <c r="M171" s="71" t="s">
        <v>529</v>
      </c>
      <c r="N171" s="80">
        <v>444</v>
      </c>
      <c r="O171" s="81">
        <v>355.20000000000005</v>
      </c>
    </row>
    <row r="172" spans="6:15">
      <c r="F172" s="32"/>
      <c r="L172" s="64">
        <v>4136</v>
      </c>
      <c r="M172" s="71" t="s">
        <v>530</v>
      </c>
      <c r="N172" s="80">
        <v>425</v>
      </c>
      <c r="O172" s="81">
        <v>340</v>
      </c>
    </row>
    <row r="173" spans="6:15">
      <c r="F173" s="32"/>
      <c r="L173" s="64">
        <v>4137</v>
      </c>
      <c r="M173" s="71" t="s">
        <v>531</v>
      </c>
      <c r="N173" s="80">
        <v>809</v>
      </c>
      <c r="O173" s="81">
        <v>647.20000000000005</v>
      </c>
    </row>
    <row r="174" spans="6:15">
      <c r="F174" s="32"/>
      <c r="L174" s="64">
        <v>4138</v>
      </c>
      <c r="M174" s="71" t="s">
        <v>532</v>
      </c>
      <c r="N174" s="80">
        <v>289</v>
      </c>
      <c r="O174" s="81">
        <v>231.20000000000002</v>
      </c>
    </row>
    <row r="175" spans="6:15">
      <c r="F175" s="32"/>
      <c r="L175" s="64">
        <v>4139</v>
      </c>
      <c r="M175" s="71" t="s">
        <v>533</v>
      </c>
      <c r="N175" s="80">
        <v>664</v>
      </c>
      <c r="O175" s="81">
        <v>531.20000000000005</v>
      </c>
    </row>
    <row r="176" spans="6:15">
      <c r="F176" s="32"/>
      <c r="L176" s="64">
        <v>4140</v>
      </c>
      <c r="M176" s="71" t="s">
        <v>534</v>
      </c>
      <c r="N176" s="80">
        <v>237</v>
      </c>
      <c r="O176" s="81">
        <v>189.60000000000002</v>
      </c>
    </row>
    <row r="177" spans="6:15">
      <c r="F177" s="32"/>
      <c r="L177" s="64">
        <v>4141</v>
      </c>
      <c r="M177" s="71" t="s">
        <v>535</v>
      </c>
      <c r="N177" s="80">
        <v>237</v>
      </c>
      <c r="O177" s="81">
        <v>189.60000000000002</v>
      </c>
    </row>
    <row r="178" spans="6:15">
      <c r="F178" s="32"/>
      <c r="L178" s="64">
        <v>4144</v>
      </c>
      <c r="M178" s="71" t="s">
        <v>536</v>
      </c>
      <c r="N178" s="80">
        <v>292</v>
      </c>
      <c r="O178" s="81">
        <v>233.60000000000002</v>
      </c>
    </row>
    <row r="179" spans="6:15">
      <c r="F179" s="32"/>
      <c r="L179" s="64">
        <v>4145</v>
      </c>
      <c r="M179" s="71" t="s">
        <v>537</v>
      </c>
      <c r="N179" s="80">
        <v>293</v>
      </c>
      <c r="O179" s="81">
        <v>234.4</v>
      </c>
    </row>
    <row r="180" spans="6:15">
      <c r="F180" s="32"/>
      <c r="L180" s="64">
        <v>4146</v>
      </c>
      <c r="M180" s="71" t="s">
        <v>538</v>
      </c>
      <c r="N180" s="80">
        <v>293</v>
      </c>
      <c r="O180" s="81">
        <v>234.4</v>
      </c>
    </row>
    <row r="181" spans="6:15">
      <c r="F181" s="32"/>
      <c r="L181" s="64">
        <v>4147</v>
      </c>
      <c r="M181" s="71" t="s">
        <v>539</v>
      </c>
      <c r="N181" s="80">
        <v>722</v>
      </c>
      <c r="O181" s="81">
        <v>577.6</v>
      </c>
    </row>
    <row r="182" spans="6:15">
      <c r="F182" s="32"/>
      <c r="L182" s="64">
        <v>4190</v>
      </c>
      <c r="M182" s="71" t="s">
        <v>540</v>
      </c>
      <c r="N182" s="80">
        <v>52</v>
      </c>
      <c r="O182" s="81">
        <v>41.6</v>
      </c>
    </row>
    <row r="183" spans="6:15">
      <c r="F183" s="32"/>
      <c r="L183" s="64">
        <v>4191</v>
      </c>
      <c r="M183" s="71" t="s">
        <v>541</v>
      </c>
      <c r="N183" s="80">
        <v>52</v>
      </c>
      <c r="O183" s="81">
        <v>41.6</v>
      </c>
    </row>
    <row r="184" spans="6:15">
      <c r="F184" s="32"/>
      <c r="L184" s="64">
        <v>4192</v>
      </c>
      <c r="M184" s="71" t="s">
        <v>542</v>
      </c>
      <c r="N184" s="80">
        <v>52</v>
      </c>
      <c r="O184" s="81">
        <v>41.6</v>
      </c>
    </row>
    <row r="185" spans="6:15">
      <c r="F185" s="32"/>
      <c r="L185" s="64">
        <v>4193</v>
      </c>
      <c r="M185" s="71" t="s">
        <v>543</v>
      </c>
      <c r="N185" s="80">
        <v>26</v>
      </c>
      <c r="O185" s="81">
        <v>20.8</v>
      </c>
    </row>
    <row r="186" spans="6:15">
      <c r="F186" s="32"/>
      <c r="L186" s="64">
        <v>4194</v>
      </c>
      <c r="M186" s="71" t="s">
        <v>544</v>
      </c>
      <c r="N186" s="80">
        <v>38</v>
      </c>
      <c r="O186" s="81">
        <v>30.400000000000002</v>
      </c>
    </row>
    <row r="187" spans="6:15">
      <c r="F187" s="32"/>
      <c r="L187" s="64">
        <v>4196</v>
      </c>
      <c r="M187" s="71" t="s">
        <v>545</v>
      </c>
      <c r="N187" s="80">
        <v>50</v>
      </c>
      <c r="O187" s="81">
        <v>40</v>
      </c>
    </row>
    <row r="188" spans="6:15">
      <c r="F188" s="32"/>
      <c r="L188" s="64">
        <v>4197</v>
      </c>
      <c r="M188" s="71" t="s">
        <v>546</v>
      </c>
      <c r="N188" s="80">
        <v>50</v>
      </c>
      <c r="O188" s="81">
        <v>40</v>
      </c>
    </row>
    <row r="189" spans="6:15">
      <c r="F189" s="32"/>
      <c r="L189" s="64">
        <v>4198</v>
      </c>
      <c r="M189" s="71" t="s">
        <v>547</v>
      </c>
      <c r="N189" s="80">
        <v>50</v>
      </c>
      <c r="O189" s="81">
        <v>40</v>
      </c>
    </row>
    <row r="190" spans="6:15">
      <c r="F190" s="32"/>
      <c r="L190" s="64">
        <v>4199</v>
      </c>
      <c r="M190" s="71" t="s">
        <v>548</v>
      </c>
      <c r="N190" s="80">
        <v>50</v>
      </c>
      <c r="O190" s="81">
        <v>40</v>
      </c>
    </row>
    <row r="191" spans="6:15">
      <c r="F191" s="32"/>
      <c r="L191" s="64">
        <v>4226</v>
      </c>
      <c r="M191" s="71" t="s">
        <v>549</v>
      </c>
      <c r="N191" s="80">
        <v>2350</v>
      </c>
      <c r="O191" s="81">
        <v>1880</v>
      </c>
    </row>
    <row r="192" spans="6:15">
      <c r="F192" s="32"/>
      <c r="L192" s="64">
        <v>4260</v>
      </c>
      <c r="M192" s="71" t="s">
        <v>550</v>
      </c>
      <c r="N192" s="80">
        <v>2244</v>
      </c>
      <c r="O192" s="81">
        <v>1795.2</v>
      </c>
    </row>
    <row r="193" spans="6:15">
      <c r="F193" s="32"/>
      <c r="L193" s="64">
        <v>4261</v>
      </c>
      <c r="M193" s="71" t="s">
        <v>551</v>
      </c>
      <c r="N193" s="80">
        <v>2244</v>
      </c>
      <c r="O193" s="81">
        <v>1795.2</v>
      </c>
    </row>
    <row r="194" spans="6:15">
      <c r="F194" s="32"/>
      <c r="L194" s="64">
        <v>4301</v>
      </c>
      <c r="M194" s="71" t="s">
        <v>552</v>
      </c>
      <c r="N194" s="80">
        <v>209</v>
      </c>
      <c r="O194" s="81">
        <v>167.20000000000002</v>
      </c>
    </row>
    <row r="195" spans="6:15">
      <c r="F195" s="32"/>
      <c r="L195" s="64">
        <v>4302</v>
      </c>
      <c r="M195" s="71" t="s">
        <v>553</v>
      </c>
      <c r="N195" s="80">
        <v>228</v>
      </c>
      <c r="O195" s="81">
        <v>182.4</v>
      </c>
    </row>
    <row r="196" spans="6:15">
      <c r="F196" s="32"/>
      <c r="L196" s="64">
        <v>4304</v>
      </c>
      <c r="M196" s="71" t="s">
        <v>554</v>
      </c>
      <c r="N196" s="80">
        <v>271</v>
      </c>
      <c r="O196" s="81">
        <v>216.8</v>
      </c>
    </row>
    <row r="197" spans="6:15">
      <c r="F197" s="32"/>
      <c r="L197" s="64">
        <v>4308</v>
      </c>
      <c r="M197" s="71" t="s">
        <v>555</v>
      </c>
      <c r="N197" s="80">
        <v>271</v>
      </c>
      <c r="O197" s="81">
        <v>216.8</v>
      </c>
    </row>
    <row r="198" spans="6:15">
      <c r="F198" s="32"/>
      <c r="L198" s="64">
        <v>4309</v>
      </c>
      <c r="M198" s="71" t="s">
        <v>556</v>
      </c>
      <c r="N198" s="80">
        <v>361</v>
      </c>
      <c r="O198" s="81">
        <v>288.8</v>
      </c>
    </row>
    <row r="199" spans="6:15">
      <c r="F199" s="32"/>
      <c r="L199" s="64">
        <v>4315</v>
      </c>
      <c r="M199" s="71" t="s">
        <v>557</v>
      </c>
      <c r="N199" s="80">
        <v>177</v>
      </c>
      <c r="O199" s="81">
        <v>141.6</v>
      </c>
    </row>
    <row r="200" spans="6:15">
      <c r="F200" s="32"/>
      <c r="L200" s="64">
        <v>4321</v>
      </c>
      <c r="M200" s="71" t="s">
        <v>558</v>
      </c>
      <c r="N200" s="80">
        <v>209</v>
      </c>
      <c r="O200" s="81">
        <v>167.20000000000002</v>
      </c>
    </row>
    <row r="201" spans="6:15">
      <c r="F201" s="32"/>
      <c r="L201" s="64">
        <v>4322</v>
      </c>
      <c r="M201" s="71" t="s">
        <v>559</v>
      </c>
      <c r="N201" s="80">
        <v>225</v>
      </c>
      <c r="O201" s="81">
        <v>180</v>
      </c>
    </row>
    <row r="202" spans="6:15">
      <c r="F202" s="32"/>
      <c r="L202" s="64">
        <v>4324</v>
      </c>
      <c r="M202" s="71" t="s">
        <v>560</v>
      </c>
      <c r="N202" s="80">
        <v>263</v>
      </c>
      <c r="O202" s="81">
        <v>210.4</v>
      </c>
    </row>
    <row r="203" spans="6:15">
      <c r="F203" s="32"/>
      <c r="L203" s="64">
        <v>4331</v>
      </c>
      <c r="M203" s="71" t="s">
        <v>561</v>
      </c>
      <c r="N203" s="80">
        <v>244</v>
      </c>
      <c r="O203" s="81">
        <v>195.20000000000002</v>
      </c>
    </row>
    <row r="204" spans="6:15">
      <c r="F204" s="32"/>
      <c r="L204" s="64">
        <v>4332</v>
      </c>
      <c r="M204" s="71" t="s">
        <v>562</v>
      </c>
      <c r="N204" s="80">
        <v>282</v>
      </c>
      <c r="O204" s="81">
        <v>225.60000000000002</v>
      </c>
    </row>
    <row r="205" spans="6:15">
      <c r="F205" s="32"/>
      <c r="L205" s="64">
        <v>4335</v>
      </c>
      <c r="M205" s="71" t="s">
        <v>563</v>
      </c>
      <c r="N205" s="80">
        <v>178</v>
      </c>
      <c r="O205" s="81">
        <v>142.4</v>
      </c>
    </row>
    <row r="206" spans="6:15">
      <c r="F206" s="32"/>
      <c r="L206" s="64">
        <v>4336</v>
      </c>
      <c r="M206" s="71" t="s">
        <v>564</v>
      </c>
      <c r="N206" s="80">
        <v>355</v>
      </c>
      <c r="O206" s="81">
        <v>284</v>
      </c>
    </row>
    <row r="207" spans="6:15">
      <c r="F207" s="32"/>
      <c r="L207" s="64">
        <v>4338</v>
      </c>
      <c r="M207" s="71" t="s">
        <v>565</v>
      </c>
      <c r="N207" s="80">
        <v>321</v>
      </c>
      <c r="O207" s="81">
        <v>256.8</v>
      </c>
    </row>
    <row r="208" spans="6:15">
      <c r="F208" s="32"/>
      <c r="L208" s="64">
        <v>4341</v>
      </c>
      <c r="M208" s="71" t="s">
        <v>566</v>
      </c>
      <c r="N208" s="80">
        <v>212</v>
      </c>
      <c r="O208" s="81">
        <v>169.60000000000002</v>
      </c>
    </row>
    <row r="209" spans="6:15">
      <c r="F209" s="32"/>
      <c r="L209" s="64">
        <v>4342</v>
      </c>
      <c r="M209" s="71" t="s">
        <v>567</v>
      </c>
      <c r="N209" s="80">
        <v>258</v>
      </c>
      <c r="O209" s="81">
        <v>206.4</v>
      </c>
    </row>
    <row r="210" spans="6:15">
      <c r="F210" s="32"/>
      <c r="L210" s="64">
        <v>4345</v>
      </c>
      <c r="M210" s="71" t="s">
        <v>568</v>
      </c>
      <c r="N210" s="80">
        <v>126</v>
      </c>
      <c r="O210" s="81">
        <v>100.80000000000001</v>
      </c>
    </row>
    <row r="211" spans="6:15">
      <c r="F211" s="32"/>
      <c r="L211" s="64">
        <v>4350</v>
      </c>
      <c r="M211" s="71" t="s">
        <v>569</v>
      </c>
      <c r="N211" s="80">
        <v>256</v>
      </c>
      <c r="O211" s="81">
        <v>204.8</v>
      </c>
    </row>
    <row r="212" spans="6:15">
      <c r="F212" s="32"/>
      <c r="L212" s="64">
        <v>4351</v>
      </c>
      <c r="M212" s="71" t="s">
        <v>570</v>
      </c>
      <c r="N212" s="80">
        <v>322</v>
      </c>
      <c r="O212" s="81">
        <v>257.60000000000002</v>
      </c>
    </row>
    <row r="213" spans="6:15">
      <c r="F213" s="32"/>
      <c r="L213" s="64">
        <v>4353</v>
      </c>
      <c r="M213" s="71" t="s">
        <v>571</v>
      </c>
      <c r="N213" s="80">
        <v>419</v>
      </c>
      <c r="O213" s="81">
        <v>335.20000000000005</v>
      </c>
    </row>
    <row r="214" spans="6:15">
      <c r="F214" s="32"/>
      <c r="L214" s="64">
        <v>4355</v>
      </c>
      <c r="M214" s="71" t="s">
        <v>572</v>
      </c>
      <c r="N214" s="80">
        <v>577</v>
      </c>
      <c r="O214" s="81">
        <v>461.6</v>
      </c>
    </row>
    <row r="215" spans="6:15">
      <c r="F215" s="32"/>
      <c r="L215" s="64">
        <v>4357</v>
      </c>
      <c r="M215" s="71" t="s">
        <v>573</v>
      </c>
      <c r="N215" s="80">
        <v>550</v>
      </c>
      <c r="O215" s="81">
        <v>440</v>
      </c>
    </row>
    <row r="216" spans="6:15">
      <c r="F216" s="32"/>
      <c r="L216" s="64">
        <v>4363</v>
      </c>
      <c r="M216" s="71" t="s">
        <v>574</v>
      </c>
      <c r="N216" s="80">
        <v>33</v>
      </c>
      <c r="O216" s="81">
        <v>26.400000000000002</v>
      </c>
    </row>
    <row r="217" spans="6:15">
      <c r="F217" s="32"/>
      <c r="L217" s="64">
        <v>4364</v>
      </c>
      <c r="M217" s="71" t="s">
        <v>575</v>
      </c>
      <c r="N217" s="80">
        <v>32</v>
      </c>
      <c r="O217" s="81">
        <v>25.6</v>
      </c>
    </row>
    <row r="218" spans="6:15">
      <c r="F218" s="32"/>
      <c r="L218" s="64">
        <v>4365</v>
      </c>
      <c r="M218" s="71" t="s">
        <v>576</v>
      </c>
      <c r="N218" s="80">
        <v>42</v>
      </c>
      <c r="O218" s="81">
        <v>33.6</v>
      </c>
    </row>
    <row r="219" spans="6:15">
      <c r="F219" s="32"/>
      <c r="L219" s="64">
        <v>4366</v>
      </c>
      <c r="M219" s="71" t="s">
        <v>577</v>
      </c>
      <c r="N219" s="80">
        <v>54</v>
      </c>
      <c r="O219" s="81">
        <v>43.2</v>
      </c>
    </row>
    <row r="220" spans="6:15">
      <c r="F220" s="32"/>
      <c r="L220" s="64">
        <v>4367</v>
      </c>
      <c r="M220" s="71" t="s">
        <v>578</v>
      </c>
      <c r="N220" s="80">
        <v>62</v>
      </c>
      <c r="O220" s="81">
        <v>49.6</v>
      </c>
    </row>
    <row r="221" spans="6:15">
      <c r="F221" s="32"/>
      <c r="L221" s="64">
        <v>4370</v>
      </c>
      <c r="M221" s="71" t="s">
        <v>579</v>
      </c>
      <c r="N221" s="80">
        <v>180</v>
      </c>
      <c r="O221" s="81">
        <v>144</v>
      </c>
    </row>
    <row r="222" spans="6:15">
      <c r="F222" s="32"/>
      <c r="L222" s="64">
        <v>4371</v>
      </c>
      <c r="M222" s="71" t="s">
        <v>580</v>
      </c>
      <c r="N222" s="80">
        <v>180</v>
      </c>
      <c r="O222" s="81">
        <v>144</v>
      </c>
    </row>
    <row r="223" spans="6:15">
      <c r="F223" s="32"/>
      <c r="L223" s="64">
        <v>4375</v>
      </c>
      <c r="M223" s="71" t="s">
        <v>581</v>
      </c>
      <c r="N223" s="80">
        <v>69</v>
      </c>
      <c r="O223" s="81">
        <v>55.2</v>
      </c>
    </row>
    <row r="224" spans="6:15">
      <c r="F224" s="32"/>
      <c r="L224" s="64">
        <v>4376</v>
      </c>
      <c r="M224" s="71" t="s">
        <v>582</v>
      </c>
      <c r="N224" s="80">
        <v>115</v>
      </c>
      <c r="O224" s="81">
        <v>92</v>
      </c>
    </row>
    <row r="225" spans="6:15">
      <c r="F225" s="32"/>
      <c r="L225" s="64">
        <v>4380</v>
      </c>
      <c r="M225" s="71" t="s">
        <v>583</v>
      </c>
      <c r="N225" s="80">
        <v>18</v>
      </c>
      <c r="O225" s="81">
        <v>14.4</v>
      </c>
    </row>
    <row r="226" spans="6:15">
      <c r="F226" s="32"/>
      <c r="L226" s="64">
        <v>4381</v>
      </c>
      <c r="M226" s="71" t="s">
        <v>584</v>
      </c>
      <c r="N226" s="80">
        <v>2460</v>
      </c>
      <c r="O226" s="81">
        <v>1968</v>
      </c>
    </row>
    <row r="227" spans="6:15">
      <c r="F227" s="32"/>
      <c r="L227" s="64">
        <v>4382</v>
      </c>
      <c r="M227" s="71" t="s">
        <v>585</v>
      </c>
      <c r="N227" s="80">
        <v>3004</v>
      </c>
      <c r="O227" s="81">
        <v>2403.2000000000003</v>
      </c>
    </row>
    <row r="228" spans="6:15">
      <c r="F228" s="32"/>
      <c r="L228" s="64">
        <v>4383</v>
      </c>
      <c r="M228" s="71" t="s">
        <v>586</v>
      </c>
      <c r="N228" s="80">
        <v>5167</v>
      </c>
      <c r="O228" s="81">
        <v>4133.6000000000004</v>
      </c>
    </row>
    <row r="229" spans="6:15">
      <c r="F229" s="32"/>
      <c r="L229" s="64">
        <v>4384</v>
      </c>
      <c r="M229" s="71" t="s">
        <v>587</v>
      </c>
      <c r="N229" s="80">
        <v>2584</v>
      </c>
      <c r="O229" s="81">
        <v>2067.2000000000003</v>
      </c>
    </row>
    <row r="230" spans="6:15">
      <c r="F230" s="32"/>
      <c r="L230" s="64">
        <v>4395</v>
      </c>
      <c r="M230" s="71" t="s">
        <v>588</v>
      </c>
      <c r="N230" s="80">
        <v>36</v>
      </c>
      <c r="O230" s="81">
        <v>28.8</v>
      </c>
    </row>
    <row r="231" spans="6:15">
      <c r="F231" s="32"/>
      <c r="L231" s="64">
        <v>4396</v>
      </c>
      <c r="M231" s="71" t="s">
        <v>589</v>
      </c>
      <c r="N231" s="80">
        <v>23</v>
      </c>
      <c r="O231" s="81">
        <v>18.400000000000002</v>
      </c>
    </row>
    <row r="232" spans="6:15">
      <c r="F232" s="32"/>
      <c r="L232" s="64">
        <v>4397</v>
      </c>
      <c r="M232" s="71" t="s">
        <v>590</v>
      </c>
      <c r="N232" s="80">
        <v>23</v>
      </c>
      <c r="O232" s="81">
        <v>18.400000000000002</v>
      </c>
    </row>
    <row r="233" spans="6:15">
      <c r="F233" s="32"/>
      <c r="L233" s="64">
        <v>4398</v>
      </c>
      <c r="M233" s="71" t="s">
        <v>591</v>
      </c>
      <c r="N233" s="80">
        <v>23</v>
      </c>
      <c r="O233" s="81">
        <v>18.400000000000002</v>
      </c>
    </row>
    <row r="234" spans="6:15">
      <c r="F234" s="32"/>
      <c r="L234" s="64">
        <v>4500</v>
      </c>
      <c r="M234" s="71" t="s">
        <v>592</v>
      </c>
      <c r="N234" s="80">
        <v>75</v>
      </c>
      <c r="O234" s="81">
        <v>60</v>
      </c>
    </row>
    <row r="235" spans="6:15">
      <c r="F235" s="32"/>
      <c r="L235" s="64">
        <v>4540</v>
      </c>
      <c r="M235" s="71" t="s">
        <v>593</v>
      </c>
      <c r="N235" s="80">
        <v>69</v>
      </c>
      <c r="O235" s="81">
        <v>55.2</v>
      </c>
    </row>
    <row r="236" spans="6:15">
      <c r="F236" s="32"/>
      <c r="L236" s="64">
        <v>4541</v>
      </c>
      <c r="M236" s="71" t="s">
        <v>594</v>
      </c>
      <c r="N236" s="80">
        <v>83</v>
      </c>
      <c r="O236" s="81">
        <v>66.400000000000006</v>
      </c>
    </row>
    <row r="237" spans="6:15">
      <c r="F237" s="32"/>
      <c r="L237" s="64">
        <v>4553</v>
      </c>
      <c r="M237" s="71" t="s">
        <v>595</v>
      </c>
      <c r="N237" s="80">
        <v>16</v>
      </c>
      <c r="O237" s="81">
        <v>12.8</v>
      </c>
    </row>
    <row r="238" spans="6:15">
      <c r="F238" s="32"/>
      <c r="L238" s="64">
        <v>4554</v>
      </c>
      <c r="M238" s="71" t="s">
        <v>596</v>
      </c>
      <c r="N238" s="80">
        <v>27</v>
      </c>
      <c r="O238" s="81">
        <v>21.6</v>
      </c>
    </row>
    <row r="239" spans="6:15">
      <c r="F239" s="32"/>
      <c r="L239" s="64">
        <v>4587</v>
      </c>
      <c r="M239" s="71" t="s">
        <v>597</v>
      </c>
      <c r="N239" s="80">
        <v>18</v>
      </c>
      <c r="O239" s="81">
        <v>14.4</v>
      </c>
    </row>
    <row r="240" spans="6:15">
      <c r="F240" s="32"/>
      <c r="L240" s="64">
        <v>4588</v>
      </c>
      <c r="M240" s="71" t="s">
        <v>598</v>
      </c>
      <c r="N240" s="80">
        <v>27</v>
      </c>
      <c r="O240" s="81">
        <v>21.6</v>
      </c>
    </row>
    <row r="241" spans="6:15">
      <c r="F241" s="32"/>
      <c r="L241" s="64">
        <v>4600</v>
      </c>
      <c r="M241" s="71" t="s">
        <v>599</v>
      </c>
      <c r="N241" s="80">
        <v>28</v>
      </c>
      <c r="O241" s="81">
        <v>22.400000000000002</v>
      </c>
    </row>
    <row r="242" spans="6:15">
      <c r="F242" s="32"/>
      <c r="L242" s="64">
        <v>4603</v>
      </c>
      <c r="M242" s="71" t="s">
        <v>600</v>
      </c>
      <c r="N242" s="80">
        <v>29</v>
      </c>
      <c r="O242" s="81">
        <v>23.200000000000003</v>
      </c>
    </row>
    <row r="243" spans="6:15">
      <c r="F243" s="32"/>
      <c r="L243" s="64">
        <v>4604</v>
      </c>
      <c r="M243" s="71" t="s">
        <v>601</v>
      </c>
      <c r="N243" s="80">
        <v>29</v>
      </c>
      <c r="O243" s="81">
        <v>23.200000000000003</v>
      </c>
    </row>
    <row r="244" spans="6:15">
      <c r="F244" s="32"/>
      <c r="L244" s="64">
        <v>4605</v>
      </c>
      <c r="M244" s="71" t="s">
        <v>602</v>
      </c>
      <c r="N244" s="80">
        <v>29</v>
      </c>
      <c r="O244" s="81">
        <v>23.200000000000003</v>
      </c>
    </row>
    <row r="245" spans="6:15">
      <c r="F245" s="32"/>
      <c r="L245" s="64">
        <v>4606</v>
      </c>
      <c r="M245" s="71" t="s">
        <v>603</v>
      </c>
      <c r="N245" s="80">
        <v>46</v>
      </c>
      <c r="O245" s="81">
        <v>36.800000000000004</v>
      </c>
    </row>
    <row r="246" spans="6:15">
      <c r="F246" s="32"/>
      <c r="L246" s="64">
        <v>4607</v>
      </c>
      <c r="M246" s="71" t="s">
        <v>604</v>
      </c>
      <c r="N246" s="80">
        <v>46</v>
      </c>
      <c r="O246" s="81">
        <v>36.800000000000004</v>
      </c>
    </row>
    <row r="247" spans="6:15">
      <c r="F247" s="32"/>
      <c r="L247" s="64">
        <v>4610</v>
      </c>
      <c r="M247" s="71" t="s">
        <v>605</v>
      </c>
      <c r="N247" s="80">
        <v>111</v>
      </c>
      <c r="O247" s="81">
        <v>88.800000000000011</v>
      </c>
    </row>
    <row r="248" spans="6:15">
      <c r="F248" s="32"/>
      <c r="L248" s="64">
        <v>4611</v>
      </c>
      <c r="M248" s="71" t="s">
        <v>606</v>
      </c>
      <c r="N248" s="80">
        <v>111</v>
      </c>
      <c r="O248" s="81">
        <v>88.800000000000011</v>
      </c>
    </row>
    <row r="249" spans="6:15">
      <c r="F249" s="32"/>
      <c r="L249" s="64">
        <v>4613</v>
      </c>
      <c r="M249" s="71" t="s">
        <v>607</v>
      </c>
      <c r="N249" s="80">
        <v>64</v>
      </c>
      <c r="O249" s="81">
        <v>51.2</v>
      </c>
    </row>
    <row r="250" spans="6:15">
      <c r="F250" s="32"/>
      <c r="K250">
        <v>7</v>
      </c>
      <c r="L250" s="64">
        <v>4614</v>
      </c>
      <c r="M250" s="71" t="s">
        <v>608</v>
      </c>
      <c r="N250" s="80">
        <v>78</v>
      </c>
      <c r="O250" s="81">
        <v>62.400000000000006</v>
      </c>
    </row>
    <row r="251" spans="6:15">
      <c r="F251" s="32"/>
      <c r="L251" s="64">
        <v>4615</v>
      </c>
      <c r="M251" s="71" t="s">
        <v>609</v>
      </c>
      <c r="N251" s="80">
        <v>44</v>
      </c>
      <c r="O251" s="81">
        <v>35.200000000000003</v>
      </c>
    </row>
    <row r="252" spans="6:15">
      <c r="F252" s="32"/>
      <c r="L252" s="64">
        <v>4616</v>
      </c>
      <c r="M252" s="71" t="s">
        <v>610</v>
      </c>
      <c r="N252" s="80">
        <v>64</v>
      </c>
      <c r="O252" s="81">
        <v>51.2</v>
      </c>
    </row>
    <row r="253" spans="6:15">
      <c r="F253" s="32"/>
      <c r="L253" s="64">
        <v>4730</v>
      </c>
      <c r="M253" s="71" t="s">
        <v>611</v>
      </c>
      <c r="N253" s="80">
        <v>137</v>
      </c>
      <c r="O253" s="81">
        <v>109.60000000000001</v>
      </c>
    </row>
    <row r="254" spans="6:15">
      <c r="F254" s="32"/>
      <c r="L254" s="64">
        <v>4733</v>
      </c>
      <c r="M254" s="71" t="s">
        <v>612</v>
      </c>
      <c r="N254" s="80">
        <v>133</v>
      </c>
      <c r="O254" s="81">
        <v>106.4</v>
      </c>
    </row>
    <row r="255" spans="6:15">
      <c r="F255" s="32"/>
      <c r="L255" s="64">
        <v>4734</v>
      </c>
      <c r="M255" s="71" t="s">
        <v>613</v>
      </c>
      <c r="N255" s="80">
        <v>133</v>
      </c>
      <c r="O255" s="81">
        <v>106.4</v>
      </c>
    </row>
    <row r="256" spans="6:15">
      <c r="F256" s="32"/>
      <c r="L256" s="64">
        <v>4735</v>
      </c>
      <c r="M256" s="71" t="s">
        <v>614</v>
      </c>
      <c r="N256" s="80">
        <v>133</v>
      </c>
      <c r="O256" s="81">
        <v>106.4</v>
      </c>
    </row>
    <row r="257" spans="6:15">
      <c r="F257" s="32"/>
      <c r="L257" s="64">
        <v>4736</v>
      </c>
      <c r="M257" s="71" t="s">
        <v>615</v>
      </c>
      <c r="N257" s="80">
        <v>188</v>
      </c>
      <c r="O257" s="81">
        <v>150.4</v>
      </c>
    </row>
    <row r="258" spans="6:15">
      <c r="F258" s="32"/>
      <c r="L258" s="64">
        <v>4737</v>
      </c>
      <c r="M258" s="71" t="s">
        <v>616</v>
      </c>
      <c r="N258" s="80">
        <v>192</v>
      </c>
      <c r="O258" s="81">
        <v>153.60000000000002</v>
      </c>
    </row>
    <row r="259" spans="6:15">
      <c r="F259" s="32"/>
      <c r="L259" s="64">
        <v>4738</v>
      </c>
      <c r="M259" s="71" t="s">
        <v>617</v>
      </c>
      <c r="N259" s="80">
        <v>327</v>
      </c>
      <c r="O259" s="81">
        <v>261.60000000000002</v>
      </c>
    </row>
    <row r="260" spans="6:15">
      <c r="F260" s="32"/>
      <c r="L260" s="64">
        <v>4742</v>
      </c>
      <c r="M260" s="71" t="s">
        <v>618</v>
      </c>
      <c r="N260" s="80">
        <v>94</v>
      </c>
      <c r="O260" s="81">
        <v>75.2</v>
      </c>
    </row>
    <row r="261" spans="6:15">
      <c r="F261" s="32"/>
      <c r="L261" s="64">
        <v>4743</v>
      </c>
      <c r="M261" s="71" t="s">
        <v>619</v>
      </c>
      <c r="N261" s="80">
        <v>94</v>
      </c>
      <c r="O261" s="81">
        <v>75.2</v>
      </c>
    </row>
    <row r="262" spans="6:15">
      <c r="F262" s="32"/>
      <c r="L262" s="64">
        <v>4744</v>
      </c>
      <c r="M262" s="71" t="s">
        <v>620</v>
      </c>
      <c r="N262" s="80">
        <v>94</v>
      </c>
      <c r="O262" s="81">
        <v>75.2</v>
      </c>
    </row>
    <row r="263" spans="6:15">
      <c r="F263" s="32"/>
      <c r="L263" s="64">
        <v>4745</v>
      </c>
      <c r="M263" s="71" t="s">
        <v>621</v>
      </c>
      <c r="N263" s="80">
        <v>188</v>
      </c>
      <c r="O263" s="81">
        <v>150.4</v>
      </c>
    </row>
    <row r="264" spans="6:15">
      <c r="F264" s="32"/>
      <c r="L264" s="64">
        <v>4746</v>
      </c>
      <c r="M264" s="71" t="s">
        <v>622</v>
      </c>
      <c r="N264" s="80">
        <v>144</v>
      </c>
      <c r="O264" s="81">
        <v>115.2</v>
      </c>
    </row>
    <row r="265" spans="6:15">
      <c r="F265" s="32"/>
      <c r="L265" s="64">
        <v>4748</v>
      </c>
      <c r="M265" s="71" t="s">
        <v>623</v>
      </c>
      <c r="N265" s="80">
        <v>155</v>
      </c>
      <c r="O265" s="81">
        <v>124</v>
      </c>
    </row>
    <row r="266" spans="6:15">
      <c r="F266" s="32"/>
      <c r="L266" s="64">
        <v>4754</v>
      </c>
      <c r="M266" s="71" t="s">
        <v>624</v>
      </c>
      <c r="N266" s="80">
        <v>91</v>
      </c>
      <c r="O266" s="81">
        <v>72.8</v>
      </c>
    </row>
    <row r="267" spans="6:15">
      <c r="F267" s="32"/>
      <c r="L267" s="64">
        <v>4771</v>
      </c>
      <c r="M267" s="71" t="s">
        <v>625</v>
      </c>
      <c r="N267" s="80">
        <v>300</v>
      </c>
      <c r="O267" s="81">
        <v>240</v>
      </c>
    </row>
    <row r="268" spans="6:15">
      <c r="F268" s="32"/>
      <c r="L268" s="64">
        <v>4776</v>
      </c>
      <c r="M268" s="71" t="s">
        <v>626</v>
      </c>
      <c r="N268" s="80">
        <v>108</v>
      </c>
      <c r="O268" s="81">
        <v>86.4</v>
      </c>
    </row>
    <row r="269" spans="6:15">
      <c r="F269" s="32"/>
      <c r="L269" s="64">
        <v>4777</v>
      </c>
      <c r="M269" s="71" t="s">
        <v>627</v>
      </c>
      <c r="N269" s="80">
        <v>167</v>
      </c>
      <c r="O269" s="81">
        <v>133.6</v>
      </c>
    </row>
    <row r="270" spans="6:15">
      <c r="F270" s="32"/>
      <c r="L270" s="64">
        <v>4778</v>
      </c>
      <c r="M270" s="71" t="s">
        <v>628</v>
      </c>
      <c r="N270" s="80">
        <v>454</v>
      </c>
      <c r="O270" s="81">
        <v>363.20000000000005</v>
      </c>
    </row>
    <row r="271" spans="6:15">
      <c r="F271" s="32"/>
      <c r="L271" s="64">
        <v>4779</v>
      </c>
      <c r="M271" s="71" t="s">
        <v>629</v>
      </c>
      <c r="N271" s="80">
        <v>133</v>
      </c>
      <c r="O271" s="81">
        <v>106.4</v>
      </c>
    </row>
    <row r="272" spans="6:15">
      <c r="F272" s="32"/>
      <c r="L272" s="64">
        <v>4781</v>
      </c>
      <c r="M272" s="71" t="s">
        <v>630</v>
      </c>
      <c r="N272" s="80">
        <v>135</v>
      </c>
      <c r="O272" s="81">
        <v>108</v>
      </c>
    </row>
    <row r="273" spans="6:15">
      <c r="F273" s="32"/>
      <c r="L273" s="64">
        <v>4784</v>
      </c>
      <c r="M273" s="71" t="s">
        <v>631</v>
      </c>
      <c r="N273" s="80">
        <v>107</v>
      </c>
      <c r="O273" s="81">
        <v>85.600000000000009</v>
      </c>
    </row>
    <row r="274" spans="6:15">
      <c r="F274" s="32"/>
      <c r="L274" s="64">
        <v>4785</v>
      </c>
      <c r="M274" s="71" t="s">
        <v>632</v>
      </c>
      <c r="N274" s="80">
        <v>58</v>
      </c>
      <c r="O274" s="81">
        <v>46.400000000000006</v>
      </c>
    </row>
    <row r="275" spans="6:15">
      <c r="F275" s="32"/>
      <c r="L275" s="64">
        <v>4787</v>
      </c>
      <c r="M275" s="71" t="s">
        <v>633</v>
      </c>
      <c r="N275" s="80">
        <v>143</v>
      </c>
      <c r="O275" s="81">
        <v>114.4</v>
      </c>
    </row>
    <row r="276" spans="6:15">
      <c r="F276" s="32"/>
      <c r="L276" s="64">
        <v>4788</v>
      </c>
      <c r="M276" s="71" t="s">
        <v>634</v>
      </c>
      <c r="N276" s="80">
        <v>71</v>
      </c>
      <c r="O276" s="81">
        <v>56.800000000000004</v>
      </c>
    </row>
    <row r="277" spans="6:15">
      <c r="F277" s="32"/>
      <c r="L277" s="64">
        <v>4790</v>
      </c>
      <c r="M277" s="71" t="s">
        <v>635</v>
      </c>
      <c r="N277" s="80">
        <v>76</v>
      </c>
      <c r="O277" s="81">
        <v>60.800000000000004</v>
      </c>
    </row>
    <row r="278" spans="6:15">
      <c r="F278" s="32"/>
      <c r="L278" s="64">
        <v>4792</v>
      </c>
      <c r="M278" s="71" t="s">
        <v>636</v>
      </c>
      <c r="N278" s="80">
        <v>136</v>
      </c>
      <c r="O278" s="81">
        <v>108.80000000000001</v>
      </c>
    </row>
    <row r="279" spans="6:15">
      <c r="F279" s="32"/>
      <c r="L279" s="64">
        <v>4793</v>
      </c>
      <c r="M279" s="71" t="s">
        <v>637</v>
      </c>
      <c r="N279" s="80">
        <v>72</v>
      </c>
      <c r="O279" s="81">
        <v>57.6</v>
      </c>
    </row>
    <row r="280" spans="6:15">
      <c r="F280" s="32"/>
      <c r="L280" s="64">
        <v>4794</v>
      </c>
      <c r="M280" s="71" t="s">
        <v>638</v>
      </c>
      <c r="N280" s="80">
        <v>33</v>
      </c>
      <c r="O280" s="81">
        <v>26.400000000000002</v>
      </c>
    </row>
    <row r="281" spans="6:15">
      <c r="F281" s="32"/>
      <c r="L281" s="64">
        <v>4795</v>
      </c>
      <c r="M281" s="71" t="s">
        <v>639</v>
      </c>
      <c r="N281" s="80">
        <v>116</v>
      </c>
      <c r="O281" s="81">
        <v>92.800000000000011</v>
      </c>
    </row>
    <row r="282" spans="6:15">
      <c r="F282" s="32"/>
      <c r="L282" s="64">
        <v>4796</v>
      </c>
      <c r="M282" s="71" t="s">
        <v>640</v>
      </c>
      <c r="N282" s="80">
        <v>33</v>
      </c>
      <c r="O282" s="81">
        <v>26.400000000000002</v>
      </c>
    </row>
    <row r="283" spans="6:15">
      <c r="F283" s="32"/>
      <c r="L283" s="64">
        <v>4799</v>
      </c>
      <c r="M283" s="71" t="s">
        <v>641</v>
      </c>
      <c r="N283" s="80">
        <v>17</v>
      </c>
      <c r="O283" s="81">
        <v>13.600000000000001</v>
      </c>
    </row>
    <row r="284" spans="6:15">
      <c r="F284" s="32"/>
      <c r="L284" s="64">
        <v>4801</v>
      </c>
      <c r="M284" s="71" t="s">
        <v>642</v>
      </c>
      <c r="N284" s="80">
        <v>197</v>
      </c>
      <c r="O284" s="81">
        <v>157.60000000000002</v>
      </c>
    </row>
    <row r="285" spans="6:15">
      <c r="F285" s="32"/>
      <c r="L285" s="64">
        <v>4802</v>
      </c>
      <c r="M285" s="71" t="s">
        <v>643</v>
      </c>
      <c r="N285" s="80">
        <v>217</v>
      </c>
      <c r="O285" s="81">
        <v>173.60000000000002</v>
      </c>
    </row>
    <row r="286" spans="6:15">
      <c r="F286" s="32"/>
      <c r="L286" s="64">
        <v>4803</v>
      </c>
      <c r="M286" s="71" t="s">
        <v>644</v>
      </c>
      <c r="N286" s="80">
        <v>217</v>
      </c>
      <c r="O286" s="81">
        <v>173.60000000000002</v>
      </c>
    </row>
    <row r="287" spans="6:15">
      <c r="F287" s="32"/>
      <c r="L287" s="64">
        <v>4804</v>
      </c>
      <c r="M287" s="71" t="s">
        <v>645</v>
      </c>
      <c r="N287" s="80">
        <v>266</v>
      </c>
      <c r="O287" s="81">
        <v>212.8</v>
      </c>
    </row>
    <row r="288" spans="6:15">
      <c r="F288" s="32"/>
      <c r="L288" s="64">
        <v>4808</v>
      </c>
      <c r="M288" s="71" t="s">
        <v>646</v>
      </c>
      <c r="N288" s="80">
        <v>266</v>
      </c>
      <c r="O288" s="81">
        <v>212.8</v>
      </c>
    </row>
    <row r="289" spans="6:15">
      <c r="F289" s="32"/>
      <c r="L289" s="64">
        <v>4809</v>
      </c>
      <c r="M289" s="71" t="s">
        <v>647</v>
      </c>
      <c r="N289" s="80">
        <v>315</v>
      </c>
      <c r="O289" s="81">
        <v>252</v>
      </c>
    </row>
    <row r="290" spans="6:15">
      <c r="F290" s="32"/>
      <c r="L290" s="64">
        <v>4815</v>
      </c>
      <c r="M290" s="71" t="s">
        <v>648</v>
      </c>
      <c r="N290" s="80">
        <v>110</v>
      </c>
      <c r="O290" s="81">
        <v>88</v>
      </c>
    </row>
    <row r="291" spans="6:15">
      <c r="F291" s="32"/>
      <c r="L291" s="64">
        <v>4821</v>
      </c>
      <c r="M291" s="71" t="s">
        <v>649</v>
      </c>
      <c r="N291" s="80">
        <v>197</v>
      </c>
      <c r="O291" s="81">
        <v>157.60000000000002</v>
      </c>
    </row>
    <row r="292" spans="6:15">
      <c r="F292" s="32"/>
      <c r="L292" s="64">
        <v>4822</v>
      </c>
      <c r="M292" s="71" t="s">
        <v>650</v>
      </c>
      <c r="N292" s="80">
        <v>217</v>
      </c>
      <c r="O292" s="81">
        <v>173.60000000000002</v>
      </c>
    </row>
    <row r="293" spans="6:15">
      <c r="F293" s="32"/>
      <c r="L293" s="64">
        <v>4824</v>
      </c>
      <c r="M293" s="71" t="s">
        <v>651</v>
      </c>
      <c r="N293" s="80">
        <v>266</v>
      </c>
      <c r="O293" s="81">
        <v>212.8</v>
      </c>
    </row>
    <row r="294" spans="6:15">
      <c r="F294" s="32"/>
      <c r="L294" s="64">
        <v>4831</v>
      </c>
      <c r="M294" s="71" t="s">
        <v>561</v>
      </c>
      <c r="N294" s="80">
        <v>243</v>
      </c>
      <c r="O294" s="81">
        <v>194.4</v>
      </c>
    </row>
    <row r="295" spans="6:15">
      <c r="F295" s="32"/>
      <c r="L295" s="64">
        <v>4832</v>
      </c>
      <c r="M295" s="71" t="s">
        <v>562</v>
      </c>
      <c r="N295" s="80">
        <v>286</v>
      </c>
      <c r="O295" s="81">
        <v>228.8</v>
      </c>
    </row>
    <row r="296" spans="6:15">
      <c r="F296" s="32"/>
      <c r="L296" s="64">
        <v>4835</v>
      </c>
      <c r="M296" s="71" t="s">
        <v>652</v>
      </c>
      <c r="N296" s="80">
        <v>110</v>
      </c>
      <c r="O296" s="81">
        <v>88</v>
      </c>
    </row>
    <row r="297" spans="6:15">
      <c r="F297" s="32"/>
      <c r="L297" s="64">
        <v>4836</v>
      </c>
      <c r="M297" s="71" t="s">
        <v>653</v>
      </c>
      <c r="N297" s="80">
        <v>210</v>
      </c>
      <c r="O297" s="81">
        <v>168</v>
      </c>
    </row>
    <row r="298" spans="6:15">
      <c r="F298" s="32"/>
      <c r="L298" s="64">
        <v>4837</v>
      </c>
      <c r="M298" s="71" t="s">
        <v>654</v>
      </c>
      <c r="N298" s="80">
        <v>45</v>
      </c>
      <c r="O298" s="81">
        <v>36</v>
      </c>
    </row>
    <row r="299" spans="6:15">
      <c r="F299" s="32"/>
      <c r="L299" s="64">
        <v>4838</v>
      </c>
      <c r="M299" s="71" t="s">
        <v>655</v>
      </c>
      <c r="N299" s="80">
        <v>199</v>
      </c>
      <c r="O299" s="81">
        <v>159.20000000000002</v>
      </c>
    </row>
    <row r="300" spans="6:15">
      <c r="F300" s="32"/>
      <c r="L300" s="64">
        <v>4841</v>
      </c>
      <c r="M300" s="71" t="s">
        <v>656</v>
      </c>
      <c r="N300" s="80">
        <v>217</v>
      </c>
      <c r="O300" s="81">
        <v>173.60000000000002</v>
      </c>
    </row>
    <row r="301" spans="6:15">
      <c r="F301" s="32"/>
      <c r="L301" s="64">
        <v>4842</v>
      </c>
      <c r="M301" s="71" t="s">
        <v>657</v>
      </c>
      <c r="N301" s="80">
        <v>266</v>
      </c>
      <c r="O301" s="81">
        <v>212.8</v>
      </c>
    </row>
    <row r="302" spans="6:15">
      <c r="F302" s="32"/>
      <c r="L302" s="64">
        <v>4845</v>
      </c>
      <c r="M302" s="71" t="s">
        <v>658</v>
      </c>
      <c r="N302" s="80">
        <v>76</v>
      </c>
      <c r="O302" s="81">
        <v>60.800000000000004</v>
      </c>
    </row>
    <row r="303" spans="6:15">
      <c r="F303" s="32"/>
      <c r="L303" s="64">
        <v>4850</v>
      </c>
      <c r="M303" s="71" t="s">
        <v>659</v>
      </c>
      <c r="N303" s="80">
        <v>273</v>
      </c>
      <c r="O303" s="81">
        <v>218.4</v>
      </c>
    </row>
    <row r="304" spans="6:15">
      <c r="F304" s="32"/>
      <c r="L304" s="64">
        <v>4851</v>
      </c>
      <c r="M304" s="71" t="s">
        <v>660</v>
      </c>
      <c r="N304" s="80">
        <v>300</v>
      </c>
      <c r="O304" s="81">
        <v>240</v>
      </c>
    </row>
    <row r="305" spans="6:15">
      <c r="F305" s="32"/>
      <c r="L305" s="64">
        <v>4853</v>
      </c>
      <c r="M305" s="71" t="s">
        <v>661</v>
      </c>
      <c r="N305" s="85">
        <v>329</v>
      </c>
      <c r="O305" s="81">
        <v>263.2</v>
      </c>
    </row>
    <row r="306" spans="6:15">
      <c r="F306" s="32"/>
      <c r="L306" s="64">
        <v>4881</v>
      </c>
      <c r="M306" s="71" t="s">
        <v>662</v>
      </c>
      <c r="N306" s="80">
        <v>2612</v>
      </c>
      <c r="O306" s="81">
        <v>2089.6</v>
      </c>
    </row>
    <row r="307" spans="6:15">
      <c r="F307" s="32"/>
      <c r="L307" s="64">
        <v>4882</v>
      </c>
      <c r="M307" s="71" t="s">
        <v>663</v>
      </c>
      <c r="N307" s="80">
        <v>3257</v>
      </c>
      <c r="O307" s="81">
        <v>2605.6000000000004</v>
      </c>
    </row>
    <row r="308" spans="6:15">
      <c r="F308" s="32"/>
      <c r="L308" s="64">
        <v>4883</v>
      </c>
      <c r="M308" s="71" t="s">
        <v>664</v>
      </c>
      <c r="N308" s="80">
        <v>5271</v>
      </c>
      <c r="O308" s="81">
        <v>4216.8</v>
      </c>
    </row>
    <row r="309" spans="6:15">
      <c r="F309" s="32"/>
      <c r="L309" s="64">
        <v>4884</v>
      </c>
      <c r="M309" s="71" t="s">
        <v>665</v>
      </c>
      <c r="N309" s="80">
        <v>2910</v>
      </c>
      <c r="O309" s="81">
        <v>2328</v>
      </c>
    </row>
    <row r="310" spans="6:15">
      <c r="F310" s="32"/>
      <c r="L310" s="74">
        <v>9200</v>
      </c>
      <c r="M310" s="75" t="s">
        <v>666</v>
      </c>
      <c r="N310" s="80">
        <v>173</v>
      </c>
      <c r="O310" s="81">
        <v>138.4</v>
      </c>
    </row>
    <row r="311" spans="6:15">
      <c r="F311" s="32"/>
      <c r="L311" s="74">
        <v>9201</v>
      </c>
      <c r="M311" s="75" t="s">
        <v>667</v>
      </c>
      <c r="N311" s="80">
        <v>26</v>
      </c>
      <c r="O311" s="81">
        <v>20.8</v>
      </c>
    </row>
    <row r="312" spans="6:15">
      <c r="F312" s="32"/>
      <c r="L312" s="74">
        <v>9202</v>
      </c>
      <c r="M312" s="75" t="s">
        <v>668</v>
      </c>
      <c r="N312" s="80">
        <v>26</v>
      </c>
      <c r="O312" s="81">
        <v>20.8</v>
      </c>
    </row>
    <row r="313" spans="6:15">
      <c r="F313" s="32"/>
      <c r="L313" s="82">
        <v>9203</v>
      </c>
      <c r="M313" s="83" t="s">
        <v>669</v>
      </c>
      <c r="N313" s="84">
        <v>30</v>
      </c>
      <c r="O313" s="81">
        <v>24</v>
      </c>
    </row>
  </sheetData>
  <mergeCells count="1">
    <mergeCell ref="A3:J3"/>
  </mergeCells>
  <phoneticPr fontId="13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filterMode="1"/>
  <dimension ref="B1:W88"/>
  <sheetViews>
    <sheetView workbookViewId="0">
      <selection activeCell="J92" sqref="J92"/>
    </sheetView>
  </sheetViews>
  <sheetFormatPr defaultRowHeight="14.4"/>
  <cols>
    <col min="1" max="1" width="1.44140625" customWidth="1"/>
    <col min="2" max="2" width="6.5546875" style="107" bestFit="1" customWidth="1"/>
    <col min="3" max="3" width="17.44140625" bestFit="1" customWidth="1"/>
    <col min="4" max="6" width="3.33203125" bestFit="1" customWidth="1"/>
    <col min="7" max="7" width="5.44140625" bestFit="1" customWidth="1"/>
    <col min="8" max="8" width="4.6640625" style="2" customWidth="1"/>
    <col min="9" max="9" width="18.109375" bestFit="1" customWidth="1"/>
    <col min="10" max="10" width="19" bestFit="1" customWidth="1"/>
    <col min="13" max="14" width="12.6640625" bestFit="1" customWidth="1"/>
    <col min="15" max="15" width="4.44140625" customWidth="1"/>
    <col min="16" max="16" width="9.88671875" customWidth="1"/>
  </cols>
  <sheetData>
    <row r="1" spans="2:17" ht="93.75" customHeight="1">
      <c r="B1" s="291" t="s">
        <v>222</v>
      </c>
      <c r="C1" s="292" t="s">
        <v>90</v>
      </c>
      <c r="D1" s="292" t="s">
        <v>350</v>
      </c>
      <c r="E1" s="292" t="s">
        <v>92</v>
      </c>
      <c r="F1" s="292" t="s">
        <v>93</v>
      </c>
      <c r="G1" s="292" t="s">
        <v>94</v>
      </c>
      <c r="H1" s="293" t="s">
        <v>95</v>
      </c>
      <c r="I1" s="292" t="s">
        <v>96</v>
      </c>
      <c r="J1" s="292" t="s">
        <v>97</v>
      </c>
      <c r="K1" s="292" t="s">
        <v>98</v>
      </c>
      <c r="L1" s="292" t="s">
        <v>99</v>
      </c>
      <c r="M1" s="292" t="s">
        <v>211</v>
      </c>
      <c r="N1" s="292" t="s">
        <v>212</v>
      </c>
      <c r="O1" s="310" t="s">
        <v>100</v>
      </c>
      <c r="P1" s="304"/>
      <c r="Q1" s="108"/>
    </row>
    <row r="2" spans="2:17">
      <c r="B2" s="377"/>
      <c r="C2" s="561" t="s">
        <v>823</v>
      </c>
      <c r="D2" s="562"/>
      <c r="E2" s="562"/>
      <c r="F2" s="562"/>
      <c r="G2" s="562"/>
      <c r="H2" s="562"/>
      <c r="I2" s="562"/>
      <c r="J2" s="562"/>
      <c r="K2" s="562"/>
      <c r="L2" s="562"/>
      <c r="M2" s="562"/>
      <c r="N2" s="563"/>
      <c r="O2" s="378"/>
      <c r="P2" s="379"/>
      <c r="Q2" s="108"/>
    </row>
    <row r="3" spans="2:17" ht="27" customHeight="1">
      <c r="B3" s="294">
        <v>1</v>
      </c>
      <c r="C3" s="282">
        <v>2</v>
      </c>
      <c r="D3" s="282">
        <v>3</v>
      </c>
      <c r="E3" s="282">
        <v>4</v>
      </c>
      <c r="F3" s="282">
        <v>5</v>
      </c>
      <c r="G3" s="282">
        <v>6</v>
      </c>
      <c r="H3" s="283">
        <v>7</v>
      </c>
      <c r="I3" s="282">
        <v>8</v>
      </c>
      <c r="J3" s="282">
        <v>9</v>
      </c>
      <c r="K3" s="282">
        <v>10</v>
      </c>
      <c r="L3" s="282">
        <v>11</v>
      </c>
      <c r="M3" s="282">
        <v>12</v>
      </c>
      <c r="N3" s="282">
        <v>13</v>
      </c>
      <c r="O3" s="311">
        <v>14</v>
      </c>
      <c r="P3" s="305"/>
      <c r="Q3" s="108"/>
    </row>
    <row r="4" spans="2:17" ht="30" hidden="1" customHeight="1">
      <c r="B4" s="526" t="s">
        <v>802</v>
      </c>
      <c r="C4" s="527"/>
      <c r="D4" s="527"/>
      <c r="E4" s="527"/>
      <c r="F4" s="527"/>
      <c r="G4" s="527"/>
      <c r="H4" s="527"/>
      <c r="I4" s="527"/>
      <c r="J4" s="527"/>
      <c r="K4" s="527"/>
      <c r="L4" s="527"/>
      <c r="M4" s="527"/>
      <c r="N4" s="527"/>
      <c r="O4" s="528"/>
      <c r="P4" s="305"/>
      <c r="Q4" s="108"/>
    </row>
    <row r="5" spans="2:17" ht="51" hidden="1">
      <c r="B5" s="295">
        <v>33696500</v>
      </c>
      <c r="C5" s="120" t="s">
        <v>250</v>
      </c>
      <c r="D5" s="284"/>
      <c r="E5" s="285" t="s">
        <v>749</v>
      </c>
      <c r="F5" s="285" t="s">
        <v>750</v>
      </c>
      <c r="G5" s="286" t="s">
        <v>251</v>
      </c>
      <c r="H5" s="287"/>
      <c r="I5" s="288" t="s">
        <v>779</v>
      </c>
      <c r="J5" s="288" t="s">
        <v>780</v>
      </c>
      <c r="K5" s="121">
        <f>P5*1.2*28/Q5</f>
        <v>21.883399999999998</v>
      </c>
      <c r="L5" s="121">
        <f t="shared" ref="L5:L69" si="0">K5*1.08</f>
        <v>23.634072</v>
      </c>
      <c r="M5" s="121">
        <f t="shared" ref="M5:M69" si="1">ROUND(K5,2)*H5</f>
        <v>0</v>
      </c>
      <c r="N5" s="121">
        <f>ROUND(L5,2)*H5</f>
        <v>0</v>
      </c>
      <c r="O5" s="312"/>
      <c r="P5" s="306">
        <v>390.77499999999998</v>
      </c>
      <c r="Q5" s="108">
        <v>600</v>
      </c>
    </row>
    <row r="6" spans="2:17" ht="40.799999999999997">
      <c r="B6" s="295">
        <v>33696500</v>
      </c>
      <c r="C6" s="120" t="s">
        <v>803</v>
      </c>
      <c r="D6" s="284"/>
      <c r="E6" s="285"/>
      <c r="F6" s="285"/>
      <c r="G6" s="286"/>
      <c r="H6" s="287">
        <v>200</v>
      </c>
      <c r="I6" s="288" t="s">
        <v>779</v>
      </c>
      <c r="J6" s="288" t="s">
        <v>780</v>
      </c>
      <c r="K6" s="121">
        <f>P6*1.2*28/Q6</f>
        <v>141.96</v>
      </c>
      <c r="L6" s="121">
        <f t="shared" si="0"/>
        <v>153.31680000000003</v>
      </c>
      <c r="M6" s="121">
        <f>ROUND(K6,2)*H6</f>
        <v>28392</v>
      </c>
      <c r="N6" s="121">
        <f>ROUND(L6,2)*H6</f>
        <v>30664</v>
      </c>
      <c r="O6" s="312"/>
      <c r="P6" s="306">
        <v>845</v>
      </c>
      <c r="Q6" s="108">
        <v>200</v>
      </c>
    </row>
    <row r="7" spans="2:17" ht="40.799999999999997" hidden="1">
      <c r="B7" s="295">
        <v>33696500</v>
      </c>
      <c r="C7" s="120" t="s">
        <v>252</v>
      </c>
      <c r="D7" s="284"/>
      <c r="E7" s="284"/>
      <c r="F7" s="284"/>
      <c r="G7" s="288" t="s">
        <v>251</v>
      </c>
      <c r="H7" s="289"/>
      <c r="I7" s="288" t="s">
        <v>779</v>
      </c>
      <c r="J7" s="288" t="s">
        <v>780</v>
      </c>
      <c r="K7" s="121">
        <f>P7*1.5*21/Q7</f>
        <v>24.066157499999999</v>
      </c>
      <c r="L7" s="121">
        <f t="shared" si="0"/>
        <v>25.991450100000002</v>
      </c>
      <c r="M7" s="121">
        <f t="shared" si="1"/>
        <v>0</v>
      </c>
      <c r="N7" s="121">
        <f>ROUND(L7,2)*H7</f>
        <v>0</v>
      </c>
      <c r="O7" s="312"/>
      <c r="P7" s="306">
        <v>152.80099999999999</v>
      </c>
      <c r="Q7" s="108">
        <v>200</v>
      </c>
    </row>
    <row r="8" spans="2:17" ht="40.799999999999997" hidden="1">
      <c r="B8" s="295">
        <v>33696500</v>
      </c>
      <c r="C8" s="120" t="s">
        <v>253</v>
      </c>
      <c r="D8" s="284"/>
      <c r="E8" s="284"/>
      <c r="F8" s="284"/>
      <c r="G8" s="288" t="s">
        <v>251</v>
      </c>
      <c r="H8" s="289"/>
      <c r="I8" s="288" t="s">
        <v>779</v>
      </c>
      <c r="J8" s="288" t="s">
        <v>780</v>
      </c>
      <c r="K8" s="121">
        <f t="shared" ref="K8:K71" si="2">P8*1.5*21/Q8</f>
        <v>28.728661500000001</v>
      </c>
      <c r="L8" s="121">
        <f t="shared" si="0"/>
        <v>31.026954420000003</v>
      </c>
      <c r="M8" s="121">
        <f t="shared" si="1"/>
        <v>0</v>
      </c>
      <c r="N8" s="121">
        <f t="shared" ref="N8:N71" si="3">ROUND(L8,2)*H8</f>
        <v>0</v>
      </c>
      <c r="O8" s="312"/>
      <c r="P8" s="306">
        <v>182.4042</v>
      </c>
      <c r="Q8" s="108">
        <v>200</v>
      </c>
    </row>
    <row r="9" spans="2:17" ht="40.799999999999997" hidden="1">
      <c r="B9" s="295">
        <v>33696500</v>
      </c>
      <c r="C9" s="120" t="s">
        <v>254</v>
      </c>
      <c r="D9" s="284"/>
      <c r="E9" s="284"/>
      <c r="F9" s="284"/>
      <c r="G9" s="288" t="s">
        <v>251</v>
      </c>
      <c r="H9" s="287"/>
      <c r="I9" s="288" t="s">
        <v>779</v>
      </c>
      <c r="J9" s="288" t="s">
        <v>780</v>
      </c>
      <c r="K9" s="121">
        <f t="shared" si="2"/>
        <v>29.01504375</v>
      </c>
      <c r="L9" s="121">
        <f t="shared" si="0"/>
        <v>31.336247250000003</v>
      </c>
      <c r="M9" s="121">
        <f t="shared" si="1"/>
        <v>0</v>
      </c>
      <c r="N9" s="121">
        <f t="shared" si="3"/>
        <v>0</v>
      </c>
      <c r="O9" s="312"/>
      <c r="P9" s="306">
        <v>184.2225</v>
      </c>
      <c r="Q9" s="108">
        <v>200</v>
      </c>
    </row>
    <row r="10" spans="2:17" ht="40.799999999999997" hidden="1">
      <c r="B10" s="295">
        <v>33696500</v>
      </c>
      <c r="C10" s="120" t="s">
        <v>255</v>
      </c>
      <c r="D10" s="284"/>
      <c r="E10" s="284"/>
      <c r="F10" s="284"/>
      <c r="G10" s="288" t="s">
        <v>251</v>
      </c>
      <c r="H10" s="289"/>
      <c r="I10" s="288" t="s">
        <v>779</v>
      </c>
      <c r="J10" s="288" t="s">
        <v>780</v>
      </c>
      <c r="K10" s="121">
        <f t="shared" si="2"/>
        <v>26.862152625</v>
      </c>
      <c r="L10" s="121">
        <f t="shared" si="0"/>
        <v>29.011124835</v>
      </c>
      <c r="M10" s="121">
        <f t="shared" si="1"/>
        <v>0</v>
      </c>
      <c r="N10" s="121">
        <f t="shared" si="3"/>
        <v>0</v>
      </c>
      <c r="O10" s="312"/>
      <c r="P10" s="306">
        <v>170.55334999999999</v>
      </c>
      <c r="Q10" s="108">
        <v>200</v>
      </c>
    </row>
    <row r="11" spans="2:17" ht="40.799999999999997" hidden="1">
      <c r="B11" s="295">
        <v>33696500</v>
      </c>
      <c r="C11" s="120" t="s">
        <v>256</v>
      </c>
      <c r="D11" s="284"/>
      <c r="E11" s="284"/>
      <c r="F11" s="284"/>
      <c r="G11" s="288" t="s">
        <v>251</v>
      </c>
      <c r="H11" s="289"/>
      <c r="I11" s="288" t="s">
        <v>779</v>
      </c>
      <c r="J11" s="288" t="s">
        <v>780</v>
      </c>
      <c r="K11" s="121">
        <f t="shared" si="2"/>
        <v>26.347166999999995</v>
      </c>
      <c r="L11" s="121">
        <f t="shared" si="0"/>
        <v>28.454940359999998</v>
      </c>
      <c r="M11" s="121">
        <f t="shared" si="1"/>
        <v>0</v>
      </c>
      <c r="N11" s="121">
        <f t="shared" si="3"/>
        <v>0</v>
      </c>
      <c r="O11" s="312"/>
      <c r="P11" s="306">
        <v>167.28359999999998</v>
      </c>
      <c r="Q11" s="108">
        <v>200</v>
      </c>
    </row>
    <row r="12" spans="2:17" ht="40.799999999999997" hidden="1">
      <c r="B12" s="295">
        <v>33696500</v>
      </c>
      <c r="C12" s="120" t="s">
        <v>257</v>
      </c>
      <c r="D12" s="284"/>
      <c r="E12" s="284"/>
      <c r="F12" s="284"/>
      <c r="G12" s="288" t="s">
        <v>251</v>
      </c>
      <c r="H12" s="289"/>
      <c r="I12" s="288" t="s">
        <v>779</v>
      </c>
      <c r="J12" s="288" t="s">
        <v>780</v>
      </c>
      <c r="K12" s="121">
        <f t="shared" si="2"/>
        <v>27.934829999999998</v>
      </c>
      <c r="L12" s="121">
        <f t="shared" si="0"/>
        <v>30.169616399999999</v>
      </c>
      <c r="M12" s="121">
        <f t="shared" si="1"/>
        <v>0</v>
      </c>
      <c r="N12" s="121">
        <f t="shared" si="3"/>
        <v>0</v>
      </c>
      <c r="O12" s="312"/>
      <c r="P12" s="306">
        <v>177.364</v>
      </c>
      <c r="Q12" s="108">
        <v>200</v>
      </c>
    </row>
    <row r="13" spans="2:17" ht="40.799999999999997" hidden="1">
      <c r="B13" s="295">
        <v>33696500</v>
      </c>
      <c r="C13" s="120" t="s">
        <v>258</v>
      </c>
      <c r="D13" s="284"/>
      <c r="E13" s="284"/>
      <c r="F13" s="284"/>
      <c r="G13" s="288" t="s">
        <v>251</v>
      </c>
      <c r="H13" s="289"/>
      <c r="I13" s="288" t="s">
        <v>779</v>
      </c>
      <c r="J13" s="288" t="s">
        <v>780</v>
      </c>
      <c r="K13" s="121">
        <f t="shared" si="2"/>
        <v>23.835041999999998</v>
      </c>
      <c r="L13" s="121">
        <f t="shared" si="0"/>
        <v>25.741845359999999</v>
      </c>
      <c r="M13" s="121">
        <f t="shared" si="1"/>
        <v>0</v>
      </c>
      <c r="N13" s="121">
        <f t="shared" si="3"/>
        <v>0</v>
      </c>
      <c r="O13" s="312"/>
      <c r="P13" s="306">
        <v>151.33359999999999</v>
      </c>
      <c r="Q13" s="108">
        <v>200</v>
      </c>
    </row>
    <row r="14" spans="2:17" ht="40.799999999999997" hidden="1">
      <c r="B14" s="295">
        <v>33696500</v>
      </c>
      <c r="C14" s="120" t="s">
        <v>259</v>
      </c>
      <c r="D14" s="284"/>
      <c r="E14" s="284"/>
      <c r="F14" s="284"/>
      <c r="G14" s="288" t="s">
        <v>251</v>
      </c>
      <c r="H14" s="289"/>
      <c r="I14" s="288" t="s">
        <v>779</v>
      </c>
      <c r="J14" s="288" t="s">
        <v>780</v>
      </c>
      <c r="K14" s="121">
        <f t="shared" si="2"/>
        <v>22.357912499999998</v>
      </c>
      <c r="L14" s="121">
        <f t="shared" si="0"/>
        <v>24.146545499999998</v>
      </c>
      <c r="M14" s="121">
        <f t="shared" si="1"/>
        <v>0</v>
      </c>
      <c r="N14" s="121">
        <f t="shared" si="3"/>
        <v>0</v>
      </c>
      <c r="O14" s="312"/>
      <c r="P14" s="306">
        <v>141.95499999999998</v>
      </c>
      <c r="Q14" s="108">
        <v>200</v>
      </c>
    </row>
    <row r="15" spans="2:17" ht="40.799999999999997" hidden="1">
      <c r="B15" s="295">
        <v>33696500</v>
      </c>
      <c r="C15" s="120" t="s">
        <v>260</v>
      </c>
      <c r="D15" s="284"/>
      <c r="E15" s="284"/>
      <c r="F15" s="284"/>
      <c r="G15" s="288" t="s">
        <v>251</v>
      </c>
      <c r="H15" s="289"/>
      <c r="I15" s="288" t="s">
        <v>779</v>
      </c>
      <c r="J15" s="288" t="s">
        <v>780</v>
      </c>
      <c r="K15" s="121">
        <f t="shared" si="2"/>
        <v>28.701028124999997</v>
      </c>
      <c r="L15" s="121">
        <f t="shared" si="0"/>
        <v>30.997110374999998</v>
      </c>
      <c r="M15" s="121">
        <f t="shared" si="1"/>
        <v>0</v>
      </c>
      <c r="N15" s="121">
        <f t="shared" si="3"/>
        <v>0</v>
      </c>
      <c r="O15" s="312"/>
      <c r="P15" s="306">
        <v>182.22874999999999</v>
      </c>
      <c r="Q15" s="108">
        <v>200</v>
      </c>
    </row>
    <row r="16" spans="2:17" ht="40.799999999999997" hidden="1">
      <c r="B16" s="295">
        <v>33696500</v>
      </c>
      <c r="C16" s="120" t="s">
        <v>261</v>
      </c>
      <c r="D16" s="284"/>
      <c r="E16" s="284"/>
      <c r="F16" s="284"/>
      <c r="G16" s="288" t="s">
        <v>251</v>
      </c>
      <c r="H16" s="289"/>
      <c r="I16" s="288" t="s">
        <v>779</v>
      </c>
      <c r="J16" s="288" t="s">
        <v>780</v>
      </c>
      <c r="K16" s="121">
        <f t="shared" si="2"/>
        <v>35.923387499999997</v>
      </c>
      <c r="L16" s="121">
        <f t="shared" si="0"/>
        <v>38.797258499999998</v>
      </c>
      <c r="M16" s="121">
        <f t="shared" si="1"/>
        <v>0</v>
      </c>
      <c r="N16" s="121">
        <f t="shared" si="3"/>
        <v>0</v>
      </c>
      <c r="O16" s="312"/>
      <c r="P16" s="306">
        <v>228.08500000000001</v>
      </c>
      <c r="Q16" s="108">
        <v>200</v>
      </c>
    </row>
    <row r="17" spans="2:17" ht="40.799999999999997" hidden="1">
      <c r="B17" s="295">
        <v>33696500</v>
      </c>
      <c r="C17" s="120" t="s">
        <v>262</v>
      </c>
      <c r="D17" s="284"/>
      <c r="E17" s="284"/>
      <c r="F17" s="284"/>
      <c r="G17" s="288" t="s">
        <v>251</v>
      </c>
      <c r="H17" s="289"/>
      <c r="I17" s="288" t="s">
        <v>779</v>
      </c>
      <c r="J17" s="288" t="s">
        <v>780</v>
      </c>
      <c r="K17" s="121">
        <f t="shared" si="2"/>
        <v>24.16161825</v>
      </c>
      <c r="L17" s="121">
        <f t="shared" si="0"/>
        <v>26.094547710000001</v>
      </c>
      <c r="M17" s="121">
        <f t="shared" si="1"/>
        <v>0</v>
      </c>
      <c r="N17" s="121">
        <f t="shared" si="3"/>
        <v>0</v>
      </c>
      <c r="O17" s="312"/>
      <c r="P17" s="306">
        <v>153.40710000000001</v>
      </c>
      <c r="Q17" s="108">
        <v>200</v>
      </c>
    </row>
    <row r="18" spans="2:17" ht="40.799999999999997" hidden="1">
      <c r="B18" s="295">
        <v>33696500</v>
      </c>
      <c r="C18" s="120" t="s">
        <v>263</v>
      </c>
      <c r="D18" s="284"/>
      <c r="E18" s="284"/>
      <c r="F18" s="284"/>
      <c r="G18" s="288" t="s">
        <v>251</v>
      </c>
      <c r="H18" s="289"/>
      <c r="I18" s="288" t="s">
        <v>779</v>
      </c>
      <c r="J18" s="288" t="s">
        <v>780</v>
      </c>
      <c r="K18" s="121">
        <f t="shared" si="2"/>
        <v>36.842825250000004</v>
      </c>
      <c r="L18" s="121">
        <f t="shared" si="0"/>
        <v>39.790251270000006</v>
      </c>
      <c r="M18" s="121">
        <f t="shared" si="1"/>
        <v>0</v>
      </c>
      <c r="N18" s="121">
        <f t="shared" si="3"/>
        <v>0</v>
      </c>
      <c r="O18" s="312"/>
      <c r="P18" s="306">
        <v>233.92269999999999</v>
      </c>
      <c r="Q18" s="108">
        <v>200</v>
      </c>
    </row>
    <row r="19" spans="2:17" ht="40.799999999999997" hidden="1">
      <c r="B19" s="295">
        <v>33696500</v>
      </c>
      <c r="C19" s="120" t="s">
        <v>264</v>
      </c>
      <c r="D19" s="284"/>
      <c r="E19" s="284"/>
      <c r="F19" s="284"/>
      <c r="G19" s="288" t="s">
        <v>251</v>
      </c>
      <c r="H19" s="289"/>
      <c r="I19" s="288" t="s">
        <v>779</v>
      </c>
      <c r="J19" s="288" t="s">
        <v>780</v>
      </c>
      <c r="K19" s="121">
        <f t="shared" si="2"/>
        <v>30.019893750000001</v>
      </c>
      <c r="L19" s="121">
        <f t="shared" si="0"/>
        <v>32.421485250000003</v>
      </c>
      <c r="M19" s="121">
        <f t="shared" si="1"/>
        <v>0</v>
      </c>
      <c r="N19" s="121">
        <f t="shared" si="3"/>
        <v>0</v>
      </c>
      <c r="O19" s="312"/>
      <c r="P19" s="306">
        <v>190.60249999999999</v>
      </c>
      <c r="Q19" s="108">
        <v>200</v>
      </c>
    </row>
    <row r="20" spans="2:17" ht="40.799999999999997" hidden="1">
      <c r="B20" s="295">
        <v>33696500</v>
      </c>
      <c r="C20" s="120" t="s">
        <v>265</v>
      </c>
      <c r="D20" s="284"/>
      <c r="E20" s="284"/>
      <c r="F20" s="284"/>
      <c r="G20" s="288" t="s">
        <v>251</v>
      </c>
      <c r="H20" s="289"/>
      <c r="I20" s="288" t="s">
        <v>779</v>
      </c>
      <c r="J20" s="288" t="s">
        <v>780</v>
      </c>
      <c r="K20" s="121">
        <f t="shared" si="2"/>
        <v>21.925827000000005</v>
      </c>
      <c r="L20" s="121">
        <f t="shared" si="0"/>
        <v>23.679893160000006</v>
      </c>
      <c r="M20" s="121">
        <f t="shared" si="1"/>
        <v>0</v>
      </c>
      <c r="N20" s="121">
        <f t="shared" si="3"/>
        <v>0</v>
      </c>
      <c r="O20" s="312"/>
      <c r="P20" s="306">
        <v>139.2116</v>
      </c>
      <c r="Q20" s="108">
        <v>200</v>
      </c>
    </row>
    <row r="21" spans="2:17" ht="40.799999999999997" hidden="1">
      <c r="B21" s="295">
        <v>33696500</v>
      </c>
      <c r="C21" s="120" t="s">
        <v>266</v>
      </c>
      <c r="D21" s="284"/>
      <c r="E21" s="284"/>
      <c r="F21" s="284"/>
      <c r="G21" s="288" t="s">
        <v>251</v>
      </c>
      <c r="H21" s="289"/>
      <c r="I21" s="288" t="s">
        <v>779</v>
      </c>
      <c r="J21" s="288" t="s">
        <v>780</v>
      </c>
      <c r="K21" s="121">
        <f t="shared" si="2"/>
        <v>35.232553124999995</v>
      </c>
      <c r="L21" s="121">
        <f t="shared" si="0"/>
        <v>38.051157374999995</v>
      </c>
      <c r="M21" s="121">
        <f t="shared" si="1"/>
        <v>0</v>
      </c>
      <c r="N21" s="121">
        <f t="shared" si="3"/>
        <v>0</v>
      </c>
      <c r="O21" s="312"/>
      <c r="P21" s="306">
        <v>223.69874999999999</v>
      </c>
      <c r="Q21" s="108">
        <v>200</v>
      </c>
    </row>
    <row r="22" spans="2:17" ht="40.799999999999997" hidden="1">
      <c r="B22" s="295">
        <v>33696500</v>
      </c>
      <c r="C22" s="120" t="s">
        <v>267</v>
      </c>
      <c r="D22" s="284"/>
      <c r="E22" s="284"/>
      <c r="F22" s="284"/>
      <c r="G22" s="288" t="s">
        <v>251</v>
      </c>
      <c r="H22" s="289"/>
      <c r="I22" s="288" t="s">
        <v>779</v>
      </c>
      <c r="J22" s="288" t="s">
        <v>780</v>
      </c>
      <c r="K22" s="121">
        <f t="shared" si="2"/>
        <v>72.537609374999988</v>
      </c>
      <c r="L22" s="121">
        <f t="shared" si="0"/>
        <v>78.340618124999992</v>
      </c>
      <c r="M22" s="121">
        <f t="shared" si="1"/>
        <v>0</v>
      </c>
      <c r="N22" s="121">
        <f t="shared" si="3"/>
        <v>0</v>
      </c>
      <c r="O22" s="312"/>
      <c r="P22" s="306">
        <v>460.55624999999998</v>
      </c>
      <c r="Q22" s="108">
        <v>200</v>
      </c>
    </row>
    <row r="23" spans="2:17" ht="40.799999999999997" hidden="1">
      <c r="B23" s="295">
        <v>33696500</v>
      </c>
      <c r="C23" s="120" t="s">
        <v>268</v>
      </c>
      <c r="D23" s="284"/>
      <c r="E23" s="284"/>
      <c r="F23" s="284"/>
      <c r="G23" s="288" t="s">
        <v>251</v>
      </c>
      <c r="H23" s="289"/>
      <c r="I23" s="288" t="s">
        <v>779</v>
      </c>
      <c r="J23" s="288" t="s">
        <v>780</v>
      </c>
      <c r="K23" s="121">
        <f t="shared" si="2"/>
        <v>20.285409374999997</v>
      </c>
      <c r="L23" s="121">
        <f t="shared" si="0"/>
        <v>21.908242124999997</v>
      </c>
      <c r="M23" s="121">
        <f t="shared" si="1"/>
        <v>0</v>
      </c>
      <c r="N23" s="121">
        <f t="shared" si="3"/>
        <v>0</v>
      </c>
      <c r="O23" s="312"/>
      <c r="P23" s="306">
        <v>128.79624999999999</v>
      </c>
      <c r="Q23" s="108">
        <v>200</v>
      </c>
    </row>
    <row r="24" spans="2:17" ht="40.799999999999997" hidden="1">
      <c r="B24" s="295">
        <v>33696500</v>
      </c>
      <c r="C24" s="120" t="s">
        <v>269</v>
      </c>
      <c r="D24" s="284"/>
      <c r="E24" s="284"/>
      <c r="F24" s="284"/>
      <c r="G24" s="288" t="s">
        <v>251</v>
      </c>
      <c r="H24" s="289"/>
      <c r="I24" s="288" t="s">
        <v>779</v>
      </c>
      <c r="J24" s="288" t="s">
        <v>780</v>
      </c>
      <c r="K24" s="121">
        <f t="shared" si="2"/>
        <v>33.913687499999995</v>
      </c>
      <c r="L24" s="121">
        <f t="shared" si="0"/>
        <v>36.626782499999997</v>
      </c>
      <c r="M24" s="121">
        <f t="shared" si="1"/>
        <v>0</v>
      </c>
      <c r="N24" s="121">
        <f t="shared" si="3"/>
        <v>0</v>
      </c>
      <c r="O24" s="312"/>
      <c r="P24" s="306">
        <v>215.32499999999999</v>
      </c>
      <c r="Q24" s="108">
        <v>200</v>
      </c>
    </row>
    <row r="25" spans="2:17" ht="40.799999999999997" hidden="1">
      <c r="B25" s="295">
        <v>33696500</v>
      </c>
      <c r="C25" s="120" t="s">
        <v>270</v>
      </c>
      <c r="D25" s="284"/>
      <c r="E25" s="284"/>
      <c r="F25" s="284"/>
      <c r="G25" s="288" t="s">
        <v>251</v>
      </c>
      <c r="H25" s="289"/>
      <c r="I25" s="288" t="s">
        <v>779</v>
      </c>
      <c r="J25" s="288" t="s">
        <v>780</v>
      </c>
      <c r="K25" s="121">
        <f t="shared" si="2"/>
        <v>48.986437499999994</v>
      </c>
      <c r="L25" s="121">
        <f t="shared" si="0"/>
        <v>52.905352499999999</v>
      </c>
      <c r="M25" s="121">
        <f t="shared" si="1"/>
        <v>0</v>
      </c>
      <c r="N25" s="121">
        <f t="shared" si="3"/>
        <v>0</v>
      </c>
      <c r="O25" s="312"/>
      <c r="P25" s="306">
        <v>311.02499999999998</v>
      </c>
      <c r="Q25" s="108">
        <v>200</v>
      </c>
    </row>
    <row r="26" spans="2:17" ht="40.799999999999997" hidden="1">
      <c r="B26" s="295">
        <v>33696500</v>
      </c>
      <c r="C26" s="120" t="s">
        <v>703</v>
      </c>
      <c r="D26" s="284"/>
      <c r="E26" s="284"/>
      <c r="F26" s="284"/>
      <c r="G26" s="288" t="s">
        <v>251</v>
      </c>
      <c r="H26" s="289"/>
      <c r="I26" s="288" t="s">
        <v>779</v>
      </c>
      <c r="J26" s="288" t="s">
        <v>780</v>
      </c>
      <c r="K26" s="121">
        <f t="shared" si="2"/>
        <v>26.862152625</v>
      </c>
      <c r="L26" s="121">
        <f t="shared" si="0"/>
        <v>29.011124835</v>
      </c>
      <c r="M26" s="121">
        <f t="shared" si="1"/>
        <v>0</v>
      </c>
      <c r="N26" s="121">
        <f t="shared" si="3"/>
        <v>0</v>
      </c>
      <c r="O26" s="312"/>
      <c r="P26" s="306">
        <v>170.55334999999999</v>
      </c>
      <c r="Q26" s="108">
        <v>200</v>
      </c>
    </row>
    <row r="27" spans="2:17" ht="40.799999999999997">
      <c r="B27" s="295">
        <v>33696500</v>
      </c>
      <c r="C27" s="120" t="s">
        <v>271</v>
      </c>
      <c r="D27" s="284"/>
      <c r="E27" s="284"/>
      <c r="F27" s="284"/>
      <c r="G27" s="288" t="s">
        <v>251</v>
      </c>
      <c r="H27" s="289">
        <v>600</v>
      </c>
      <c r="I27" s="288" t="s">
        <v>779</v>
      </c>
      <c r="J27" s="288" t="s">
        <v>780</v>
      </c>
      <c r="K27" s="121">
        <f t="shared" si="2"/>
        <v>56.522812500000001</v>
      </c>
      <c r="L27" s="121">
        <f t="shared" si="0"/>
        <v>61.044637500000007</v>
      </c>
      <c r="M27" s="121">
        <f t="shared" si="1"/>
        <v>33912</v>
      </c>
      <c r="N27" s="121">
        <f t="shared" si="3"/>
        <v>36624</v>
      </c>
      <c r="O27" s="312"/>
      <c r="P27" s="306">
        <v>358.875</v>
      </c>
      <c r="Q27" s="108">
        <v>200</v>
      </c>
    </row>
    <row r="28" spans="2:17" ht="40.799999999999997">
      <c r="B28" s="295">
        <v>33696500</v>
      </c>
      <c r="C28" s="120" t="s">
        <v>272</v>
      </c>
      <c r="D28" s="284"/>
      <c r="E28" s="284"/>
      <c r="F28" s="284"/>
      <c r="G28" s="288" t="s">
        <v>251</v>
      </c>
      <c r="H28" s="289">
        <v>600</v>
      </c>
      <c r="I28" s="288" t="s">
        <v>779</v>
      </c>
      <c r="J28" s="288" t="s">
        <v>780</v>
      </c>
      <c r="K28" s="121">
        <f t="shared" si="2"/>
        <v>78.629512500000004</v>
      </c>
      <c r="L28" s="121">
        <f t="shared" si="0"/>
        <v>84.919873500000008</v>
      </c>
      <c r="M28" s="121">
        <f t="shared" si="1"/>
        <v>47178</v>
      </c>
      <c r="N28" s="121">
        <f t="shared" si="3"/>
        <v>50952</v>
      </c>
      <c r="O28" s="312"/>
      <c r="P28" s="306">
        <v>499.23500000000001</v>
      </c>
      <c r="Q28" s="108">
        <v>200</v>
      </c>
    </row>
    <row r="29" spans="2:17" ht="40.799999999999997" hidden="1">
      <c r="B29" s="295">
        <v>33696500</v>
      </c>
      <c r="C29" s="120" t="s">
        <v>273</v>
      </c>
      <c r="D29" s="284"/>
      <c r="E29" s="284"/>
      <c r="F29" s="284"/>
      <c r="G29" s="288" t="s">
        <v>251</v>
      </c>
      <c r="H29" s="289"/>
      <c r="I29" s="288" t="s">
        <v>779</v>
      </c>
      <c r="J29" s="288" t="s">
        <v>780</v>
      </c>
      <c r="K29" s="121">
        <f t="shared" si="2"/>
        <v>60.718061249999991</v>
      </c>
      <c r="L29" s="121">
        <f t="shared" si="0"/>
        <v>65.575506149999995</v>
      </c>
      <c r="M29" s="121">
        <f t="shared" si="1"/>
        <v>0</v>
      </c>
      <c r="N29" s="121">
        <f t="shared" si="3"/>
        <v>0</v>
      </c>
      <c r="O29" s="312"/>
      <c r="P29" s="306">
        <v>385.51149999999996</v>
      </c>
      <c r="Q29" s="108">
        <v>200</v>
      </c>
    </row>
    <row r="30" spans="2:17" ht="40.799999999999997" hidden="1">
      <c r="B30" s="295">
        <v>33696500</v>
      </c>
      <c r="C30" s="120" t="s">
        <v>274</v>
      </c>
      <c r="D30" s="284"/>
      <c r="E30" s="284"/>
      <c r="F30" s="284"/>
      <c r="G30" s="288" t="s">
        <v>251</v>
      </c>
      <c r="H30" s="289"/>
      <c r="I30" s="288" t="s">
        <v>779</v>
      </c>
      <c r="J30" s="288" t="s">
        <v>780</v>
      </c>
      <c r="K30" s="121">
        <f t="shared" si="2"/>
        <v>34.29050625</v>
      </c>
      <c r="L30" s="121">
        <f t="shared" si="0"/>
        <v>37.033746750000006</v>
      </c>
      <c r="M30" s="121">
        <f t="shared" si="1"/>
        <v>0</v>
      </c>
      <c r="N30" s="121">
        <f t="shared" si="3"/>
        <v>0</v>
      </c>
      <c r="O30" s="312"/>
      <c r="P30" s="306">
        <v>217.7175</v>
      </c>
      <c r="Q30" s="108">
        <v>200</v>
      </c>
    </row>
    <row r="31" spans="2:17" ht="40.799999999999997" hidden="1">
      <c r="B31" s="295">
        <v>33696500</v>
      </c>
      <c r="C31" s="120" t="s">
        <v>275</v>
      </c>
      <c r="D31" s="284"/>
      <c r="E31" s="284"/>
      <c r="F31" s="284"/>
      <c r="G31" s="288" t="s">
        <v>251</v>
      </c>
      <c r="H31" s="289"/>
      <c r="I31" s="288" t="s">
        <v>779</v>
      </c>
      <c r="J31" s="288" t="s">
        <v>780</v>
      </c>
      <c r="K31" s="121">
        <f t="shared" si="2"/>
        <v>18.823352624999998</v>
      </c>
      <c r="L31" s="121">
        <f t="shared" si="0"/>
        <v>20.329220835000001</v>
      </c>
      <c r="M31" s="121">
        <f t="shared" si="1"/>
        <v>0</v>
      </c>
      <c r="N31" s="121">
        <f t="shared" si="3"/>
        <v>0</v>
      </c>
      <c r="O31" s="312"/>
      <c r="P31" s="306">
        <v>119.51335</v>
      </c>
      <c r="Q31" s="108">
        <v>200</v>
      </c>
    </row>
    <row r="32" spans="2:17" ht="40.799999999999997" hidden="1">
      <c r="B32" s="295">
        <v>33696500</v>
      </c>
      <c r="C32" s="120" t="s">
        <v>276</v>
      </c>
      <c r="D32" s="284"/>
      <c r="E32" s="284"/>
      <c r="F32" s="284"/>
      <c r="G32" s="288" t="s">
        <v>251</v>
      </c>
      <c r="H32" s="289"/>
      <c r="I32" s="288" t="s">
        <v>779</v>
      </c>
      <c r="J32" s="288" t="s">
        <v>780</v>
      </c>
      <c r="K32" s="121">
        <f t="shared" si="2"/>
        <v>24.350027625000003</v>
      </c>
      <c r="L32" s="121">
        <f t="shared" si="0"/>
        <v>26.298029835000005</v>
      </c>
      <c r="M32" s="121">
        <f t="shared" si="1"/>
        <v>0</v>
      </c>
      <c r="N32" s="121">
        <f t="shared" si="3"/>
        <v>0</v>
      </c>
      <c r="O32" s="312"/>
      <c r="P32" s="306">
        <v>154.60335000000001</v>
      </c>
      <c r="Q32" s="108">
        <v>200</v>
      </c>
    </row>
    <row r="33" spans="2:17" ht="40.799999999999997" hidden="1">
      <c r="B33" s="295">
        <v>33696500</v>
      </c>
      <c r="C33" s="120" t="s">
        <v>277</v>
      </c>
      <c r="D33" s="284"/>
      <c r="E33" s="284"/>
      <c r="F33" s="284"/>
      <c r="G33" s="288" t="s">
        <v>251</v>
      </c>
      <c r="H33" s="289"/>
      <c r="I33" s="288" t="s">
        <v>779</v>
      </c>
      <c r="J33" s="288" t="s">
        <v>780</v>
      </c>
      <c r="K33" s="121">
        <f t="shared" si="2"/>
        <v>35.923387499999997</v>
      </c>
      <c r="L33" s="121">
        <f t="shared" si="0"/>
        <v>38.797258499999998</v>
      </c>
      <c r="M33" s="121">
        <f t="shared" si="1"/>
        <v>0</v>
      </c>
      <c r="N33" s="121">
        <f t="shared" si="3"/>
        <v>0</v>
      </c>
      <c r="O33" s="312"/>
      <c r="P33" s="306">
        <v>228.08500000000001</v>
      </c>
      <c r="Q33" s="108">
        <v>200</v>
      </c>
    </row>
    <row r="34" spans="2:17" ht="40.799999999999997" hidden="1">
      <c r="B34" s="295">
        <v>33696500</v>
      </c>
      <c r="C34" s="120" t="s">
        <v>278</v>
      </c>
      <c r="D34" s="284"/>
      <c r="E34" s="284"/>
      <c r="F34" s="284"/>
      <c r="G34" s="288" t="s">
        <v>251</v>
      </c>
      <c r="H34" s="289"/>
      <c r="I34" s="288" t="s">
        <v>779</v>
      </c>
      <c r="J34" s="288" t="s">
        <v>780</v>
      </c>
      <c r="K34" s="121">
        <f t="shared" si="2"/>
        <v>39.518238375000003</v>
      </c>
      <c r="L34" s="121">
        <f t="shared" si="0"/>
        <v>42.679697445000009</v>
      </c>
      <c r="M34" s="121">
        <f t="shared" si="1"/>
        <v>0</v>
      </c>
      <c r="N34" s="121">
        <f t="shared" si="3"/>
        <v>0</v>
      </c>
      <c r="O34" s="312"/>
      <c r="P34" s="306">
        <v>250.90944999999999</v>
      </c>
      <c r="Q34" s="108">
        <v>200</v>
      </c>
    </row>
    <row r="35" spans="2:17" ht="40.799999999999997" hidden="1">
      <c r="B35" s="295">
        <v>33696500</v>
      </c>
      <c r="C35" s="120" t="s">
        <v>279</v>
      </c>
      <c r="D35" s="284"/>
      <c r="E35" s="284"/>
      <c r="F35" s="284"/>
      <c r="G35" s="288" t="s">
        <v>251</v>
      </c>
      <c r="H35" s="289"/>
      <c r="I35" s="288" t="s">
        <v>779</v>
      </c>
      <c r="J35" s="288" t="s">
        <v>780</v>
      </c>
      <c r="K35" s="121">
        <f t="shared" si="2"/>
        <v>23.299959375000004</v>
      </c>
      <c r="L35" s="121">
        <f t="shared" si="0"/>
        <v>25.163956125000006</v>
      </c>
      <c r="M35" s="121">
        <f t="shared" si="1"/>
        <v>0</v>
      </c>
      <c r="N35" s="121">
        <f t="shared" si="3"/>
        <v>0</v>
      </c>
      <c r="O35" s="312"/>
      <c r="P35" s="306">
        <v>147.93625</v>
      </c>
      <c r="Q35" s="108">
        <v>200</v>
      </c>
    </row>
    <row r="36" spans="2:17" ht="40.799999999999997" hidden="1">
      <c r="B36" s="295">
        <v>33696500</v>
      </c>
      <c r="C36" s="120" t="s">
        <v>280</v>
      </c>
      <c r="D36" s="284"/>
      <c r="E36" s="284"/>
      <c r="F36" s="284"/>
      <c r="G36" s="288" t="s">
        <v>251</v>
      </c>
      <c r="H36" s="289"/>
      <c r="I36" s="288" t="s">
        <v>779</v>
      </c>
      <c r="J36" s="288" t="s">
        <v>780</v>
      </c>
      <c r="K36" s="121">
        <f t="shared" si="2"/>
        <v>12.108442500000001</v>
      </c>
      <c r="L36" s="121">
        <f t="shared" si="0"/>
        <v>13.077117900000001</v>
      </c>
      <c r="M36" s="121">
        <f t="shared" si="1"/>
        <v>0</v>
      </c>
      <c r="N36" s="121">
        <f t="shared" si="3"/>
        <v>0</v>
      </c>
      <c r="O36" s="312"/>
      <c r="P36" s="306">
        <v>76.879000000000005</v>
      </c>
      <c r="Q36" s="108">
        <v>200</v>
      </c>
    </row>
    <row r="37" spans="2:17" ht="40.799999999999997" hidden="1">
      <c r="B37" s="295">
        <v>33696500</v>
      </c>
      <c r="C37" s="120" t="s">
        <v>281</v>
      </c>
      <c r="D37" s="284"/>
      <c r="E37" s="284"/>
      <c r="F37" s="284"/>
      <c r="G37" s="288" t="s">
        <v>251</v>
      </c>
      <c r="H37" s="289"/>
      <c r="I37" s="288" t="s">
        <v>779</v>
      </c>
      <c r="J37" s="288" t="s">
        <v>780</v>
      </c>
      <c r="K37" s="121">
        <f t="shared" si="2"/>
        <v>16.228327499999999</v>
      </c>
      <c r="L37" s="121">
        <f t="shared" si="0"/>
        <v>17.526593699999999</v>
      </c>
      <c r="M37" s="121">
        <f t="shared" si="1"/>
        <v>0</v>
      </c>
      <c r="N37" s="121">
        <f t="shared" si="3"/>
        <v>0</v>
      </c>
      <c r="O37" s="312"/>
      <c r="P37" s="306">
        <v>103.03699999999999</v>
      </c>
      <c r="Q37" s="108">
        <v>200</v>
      </c>
    </row>
    <row r="38" spans="2:17" ht="40.799999999999997" hidden="1">
      <c r="B38" s="295">
        <v>33696500</v>
      </c>
      <c r="C38" s="120" t="s">
        <v>282</v>
      </c>
      <c r="D38" s="284"/>
      <c r="E38" s="284"/>
      <c r="F38" s="284"/>
      <c r="G38" s="288" t="s">
        <v>251</v>
      </c>
      <c r="H38" s="289"/>
      <c r="I38" s="288" t="s">
        <v>779</v>
      </c>
      <c r="J38" s="288" t="s">
        <v>780</v>
      </c>
      <c r="K38" s="121">
        <f t="shared" si="2"/>
        <v>26.862152625</v>
      </c>
      <c r="L38" s="121">
        <f t="shared" si="0"/>
        <v>29.011124835</v>
      </c>
      <c r="M38" s="121">
        <f t="shared" si="1"/>
        <v>0</v>
      </c>
      <c r="N38" s="121">
        <f t="shared" si="3"/>
        <v>0</v>
      </c>
      <c r="O38" s="312"/>
      <c r="P38" s="306">
        <v>170.55334999999999</v>
      </c>
      <c r="Q38" s="108">
        <v>200</v>
      </c>
    </row>
    <row r="39" spans="2:17" ht="40.799999999999997" hidden="1">
      <c r="B39" s="295">
        <v>33696500</v>
      </c>
      <c r="C39" s="120" t="s">
        <v>283</v>
      </c>
      <c r="D39" s="284"/>
      <c r="E39" s="284"/>
      <c r="F39" s="284"/>
      <c r="G39" s="288" t="s">
        <v>251</v>
      </c>
      <c r="H39" s="289"/>
      <c r="I39" s="288" t="s">
        <v>779</v>
      </c>
      <c r="J39" s="288" t="s">
        <v>780</v>
      </c>
      <c r="K39" s="121">
        <f t="shared" si="2"/>
        <v>35.848023749999996</v>
      </c>
      <c r="L39" s="121">
        <f t="shared" si="0"/>
        <v>38.715865649999998</v>
      </c>
      <c r="M39" s="121">
        <f t="shared" si="1"/>
        <v>0</v>
      </c>
      <c r="N39" s="121">
        <f t="shared" si="3"/>
        <v>0</v>
      </c>
      <c r="O39" s="312"/>
      <c r="P39" s="306">
        <v>227.60649999999998</v>
      </c>
      <c r="Q39" s="108">
        <v>200</v>
      </c>
    </row>
    <row r="40" spans="2:17" ht="40.799999999999997" hidden="1">
      <c r="B40" s="295">
        <v>33696500</v>
      </c>
      <c r="C40" s="120" t="s">
        <v>284</v>
      </c>
      <c r="D40" s="284"/>
      <c r="E40" s="284"/>
      <c r="F40" s="284"/>
      <c r="G40" s="288" t="s">
        <v>251</v>
      </c>
      <c r="H40" s="289"/>
      <c r="I40" s="288" t="s">
        <v>779</v>
      </c>
      <c r="J40" s="288" t="s">
        <v>780</v>
      </c>
      <c r="K40" s="121">
        <f t="shared" si="2"/>
        <v>36.842825250000004</v>
      </c>
      <c r="L40" s="121">
        <f t="shared" si="0"/>
        <v>39.790251270000006</v>
      </c>
      <c r="M40" s="121">
        <f t="shared" si="1"/>
        <v>0</v>
      </c>
      <c r="N40" s="121">
        <f t="shared" si="3"/>
        <v>0</v>
      </c>
      <c r="O40" s="312"/>
      <c r="P40" s="306">
        <v>233.92269999999999</v>
      </c>
      <c r="Q40" s="108">
        <v>200</v>
      </c>
    </row>
    <row r="41" spans="2:17" ht="40.799999999999997" hidden="1">
      <c r="B41" s="295">
        <v>33696500</v>
      </c>
      <c r="C41" s="120" t="s">
        <v>285</v>
      </c>
      <c r="D41" s="284"/>
      <c r="E41" s="284"/>
      <c r="F41" s="284"/>
      <c r="G41" s="288" t="s">
        <v>251</v>
      </c>
      <c r="H41" s="289"/>
      <c r="I41" s="288" t="s">
        <v>779</v>
      </c>
      <c r="J41" s="288" t="s">
        <v>780</v>
      </c>
      <c r="K41" s="121">
        <f t="shared" si="2"/>
        <v>27.382162499999996</v>
      </c>
      <c r="L41" s="121">
        <f t="shared" si="0"/>
        <v>29.572735499999997</v>
      </c>
      <c r="M41" s="121">
        <f t="shared" si="1"/>
        <v>0</v>
      </c>
      <c r="N41" s="121">
        <f t="shared" si="3"/>
        <v>0</v>
      </c>
      <c r="O41" s="312"/>
      <c r="P41" s="306">
        <v>173.85499999999999</v>
      </c>
      <c r="Q41" s="108">
        <v>200</v>
      </c>
    </row>
    <row r="42" spans="2:17" ht="40.799999999999997" hidden="1">
      <c r="B42" s="295">
        <v>33696500</v>
      </c>
      <c r="C42" s="120" t="s">
        <v>286</v>
      </c>
      <c r="D42" s="284"/>
      <c r="E42" s="284"/>
      <c r="F42" s="284"/>
      <c r="G42" s="288" t="s">
        <v>251</v>
      </c>
      <c r="H42" s="289"/>
      <c r="I42" s="288" t="s">
        <v>779</v>
      </c>
      <c r="J42" s="288" t="s">
        <v>780</v>
      </c>
      <c r="K42" s="121">
        <f t="shared" si="2"/>
        <v>26.347166999999995</v>
      </c>
      <c r="L42" s="121">
        <f t="shared" si="0"/>
        <v>28.454940359999998</v>
      </c>
      <c r="M42" s="121">
        <f t="shared" si="1"/>
        <v>0</v>
      </c>
      <c r="N42" s="121">
        <f t="shared" si="3"/>
        <v>0</v>
      </c>
      <c r="O42" s="312"/>
      <c r="P42" s="306">
        <v>167.28359999999998</v>
      </c>
      <c r="Q42" s="108">
        <v>200</v>
      </c>
    </row>
    <row r="43" spans="2:17" ht="40.799999999999997" hidden="1">
      <c r="B43" s="295">
        <v>33696500</v>
      </c>
      <c r="C43" s="120" t="s">
        <v>287</v>
      </c>
      <c r="D43" s="284"/>
      <c r="E43" s="284"/>
      <c r="F43" s="284"/>
      <c r="G43" s="288" t="s">
        <v>251</v>
      </c>
      <c r="H43" s="289"/>
      <c r="I43" s="288" t="s">
        <v>779</v>
      </c>
      <c r="J43" s="288" t="s">
        <v>780</v>
      </c>
      <c r="K43" s="121">
        <f t="shared" si="2"/>
        <v>20.725031250000001</v>
      </c>
      <c r="L43" s="121">
        <f t="shared" si="0"/>
        <v>22.383033750000003</v>
      </c>
      <c r="M43" s="121">
        <f t="shared" si="1"/>
        <v>0</v>
      </c>
      <c r="N43" s="121">
        <f t="shared" si="3"/>
        <v>0</v>
      </c>
      <c r="O43" s="312"/>
      <c r="P43" s="306">
        <v>131.58750000000001</v>
      </c>
      <c r="Q43" s="108">
        <v>200</v>
      </c>
    </row>
    <row r="44" spans="2:17" ht="40.799999999999997" hidden="1">
      <c r="B44" s="295">
        <v>33696500</v>
      </c>
      <c r="C44" s="120" t="s">
        <v>288</v>
      </c>
      <c r="D44" s="284"/>
      <c r="E44" s="284"/>
      <c r="F44" s="284"/>
      <c r="G44" s="288" t="s">
        <v>251</v>
      </c>
      <c r="H44" s="289"/>
      <c r="I44" s="288" t="s">
        <v>779</v>
      </c>
      <c r="J44" s="288" t="s">
        <v>780</v>
      </c>
      <c r="K44" s="121">
        <f t="shared" si="2"/>
        <v>31.401562500000001</v>
      </c>
      <c r="L44" s="121">
        <f t="shared" si="0"/>
        <v>33.913687500000002</v>
      </c>
      <c r="M44" s="121">
        <f t="shared" si="1"/>
        <v>0</v>
      </c>
      <c r="N44" s="121">
        <f t="shared" si="3"/>
        <v>0</v>
      </c>
      <c r="O44" s="312"/>
      <c r="P44" s="306">
        <v>199.375</v>
      </c>
      <c r="Q44" s="108">
        <v>200</v>
      </c>
    </row>
    <row r="45" spans="2:17" ht="40.799999999999997" hidden="1">
      <c r="B45" s="295">
        <v>33696500</v>
      </c>
      <c r="C45" s="120" t="s">
        <v>289</v>
      </c>
      <c r="D45" s="284"/>
      <c r="E45" s="284"/>
      <c r="F45" s="284"/>
      <c r="G45" s="288" t="s">
        <v>251</v>
      </c>
      <c r="H45" s="289"/>
      <c r="I45" s="288" t="s">
        <v>779</v>
      </c>
      <c r="J45" s="288" t="s">
        <v>780</v>
      </c>
      <c r="K45" s="121">
        <f t="shared" si="2"/>
        <v>78.127087500000002</v>
      </c>
      <c r="L45" s="121">
        <f t="shared" si="0"/>
        <v>84.377254500000006</v>
      </c>
      <c r="M45" s="121">
        <f t="shared" si="1"/>
        <v>0</v>
      </c>
      <c r="N45" s="121">
        <f t="shared" si="3"/>
        <v>0</v>
      </c>
      <c r="O45" s="312"/>
      <c r="P45" s="306">
        <v>496.04500000000002</v>
      </c>
      <c r="Q45" s="108">
        <v>200</v>
      </c>
    </row>
    <row r="46" spans="2:17" ht="40.799999999999997" hidden="1">
      <c r="B46" s="295">
        <v>33696500</v>
      </c>
      <c r="C46" s="120" t="s">
        <v>290</v>
      </c>
      <c r="D46" s="284"/>
      <c r="E46" s="284"/>
      <c r="F46" s="284"/>
      <c r="G46" s="288" t="s">
        <v>251</v>
      </c>
      <c r="H46" s="289"/>
      <c r="I46" s="288" t="s">
        <v>779</v>
      </c>
      <c r="J46" s="288" t="s">
        <v>780</v>
      </c>
      <c r="K46" s="121">
        <f t="shared" si="2"/>
        <v>21.353062499999997</v>
      </c>
      <c r="L46" s="121">
        <f t="shared" si="0"/>
        <v>23.061307499999998</v>
      </c>
      <c r="M46" s="121">
        <f t="shared" si="1"/>
        <v>0</v>
      </c>
      <c r="N46" s="121">
        <f t="shared" si="3"/>
        <v>0</v>
      </c>
      <c r="O46" s="312"/>
      <c r="P46" s="306">
        <v>135.57499999999999</v>
      </c>
      <c r="Q46" s="108">
        <v>200</v>
      </c>
    </row>
    <row r="47" spans="2:17" ht="40.799999999999997" hidden="1">
      <c r="B47" s="295">
        <v>33696500</v>
      </c>
      <c r="C47" s="120" t="s">
        <v>291</v>
      </c>
      <c r="D47" s="284"/>
      <c r="E47" s="284"/>
      <c r="F47" s="284"/>
      <c r="G47" s="288" t="s">
        <v>251</v>
      </c>
      <c r="H47" s="289"/>
      <c r="I47" s="288" t="s">
        <v>779</v>
      </c>
      <c r="J47" s="288" t="s">
        <v>780</v>
      </c>
      <c r="K47" s="121">
        <f t="shared" si="2"/>
        <v>73.843914374999997</v>
      </c>
      <c r="L47" s="121">
        <f t="shared" si="0"/>
        <v>79.751427524999997</v>
      </c>
      <c r="M47" s="121">
        <f t="shared" si="1"/>
        <v>0</v>
      </c>
      <c r="N47" s="121">
        <f t="shared" si="3"/>
        <v>0</v>
      </c>
      <c r="O47" s="312"/>
      <c r="P47" s="306">
        <v>468.85024999999996</v>
      </c>
      <c r="Q47" s="108">
        <v>200</v>
      </c>
    </row>
    <row r="48" spans="2:17" ht="40.799999999999997" hidden="1">
      <c r="B48" s="295">
        <v>33696500</v>
      </c>
      <c r="C48" s="120" t="s">
        <v>292</v>
      </c>
      <c r="D48" s="284"/>
      <c r="E48" s="284"/>
      <c r="F48" s="284"/>
      <c r="G48" s="288" t="s">
        <v>251</v>
      </c>
      <c r="H48" s="289"/>
      <c r="I48" s="288" t="s">
        <v>779</v>
      </c>
      <c r="J48" s="288" t="s">
        <v>780</v>
      </c>
      <c r="K48" s="121">
        <f t="shared" si="2"/>
        <v>48.310675874999994</v>
      </c>
      <c r="L48" s="121">
        <f t="shared" si="0"/>
        <v>52.175529944999994</v>
      </c>
      <c r="M48" s="121">
        <f t="shared" si="1"/>
        <v>0</v>
      </c>
      <c r="N48" s="121">
        <f t="shared" si="3"/>
        <v>0</v>
      </c>
      <c r="O48" s="312"/>
      <c r="P48" s="306">
        <v>306.73444999999998</v>
      </c>
      <c r="Q48" s="108">
        <v>200</v>
      </c>
    </row>
    <row r="49" spans="2:17" ht="40.799999999999997" hidden="1">
      <c r="B49" s="295">
        <v>33696500</v>
      </c>
      <c r="C49" s="120" t="s">
        <v>293</v>
      </c>
      <c r="D49" s="284"/>
      <c r="E49" s="284"/>
      <c r="F49" s="284"/>
      <c r="G49" s="288" t="s">
        <v>251</v>
      </c>
      <c r="H49" s="289"/>
      <c r="I49" s="288" t="s">
        <v>779</v>
      </c>
      <c r="J49" s="288" t="s">
        <v>780</v>
      </c>
      <c r="K49" s="121">
        <f t="shared" si="2"/>
        <v>57.856750874999996</v>
      </c>
      <c r="L49" s="121">
        <f t="shared" si="0"/>
        <v>62.485290945000003</v>
      </c>
      <c r="M49" s="121">
        <f t="shared" si="1"/>
        <v>0</v>
      </c>
      <c r="N49" s="121">
        <f t="shared" si="3"/>
        <v>0</v>
      </c>
      <c r="O49" s="312"/>
      <c r="P49" s="306">
        <v>367.34444999999999</v>
      </c>
      <c r="Q49" s="108">
        <v>200</v>
      </c>
    </row>
    <row r="50" spans="2:17" ht="40.799999999999997" hidden="1">
      <c r="B50" s="295">
        <v>33696500</v>
      </c>
      <c r="C50" s="120" t="s">
        <v>294</v>
      </c>
      <c r="D50" s="284"/>
      <c r="E50" s="284"/>
      <c r="F50" s="284"/>
      <c r="G50" s="288" t="s">
        <v>251</v>
      </c>
      <c r="H50" s="289"/>
      <c r="I50" s="288" t="s">
        <v>779</v>
      </c>
      <c r="J50" s="288" t="s">
        <v>780</v>
      </c>
      <c r="K50" s="121">
        <f t="shared" si="2"/>
        <v>98.857142999999994</v>
      </c>
      <c r="L50" s="121">
        <f t="shared" si="0"/>
        <v>106.76571444</v>
      </c>
      <c r="M50" s="121">
        <f t="shared" si="1"/>
        <v>0</v>
      </c>
      <c r="N50" s="121">
        <f t="shared" si="3"/>
        <v>0</v>
      </c>
      <c r="O50" s="312"/>
      <c r="P50" s="306">
        <v>627.6644</v>
      </c>
      <c r="Q50" s="108">
        <v>200</v>
      </c>
    </row>
    <row r="51" spans="2:17" ht="40.799999999999997" hidden="1">
      <c r="B51" s="295">
        <v>33696500</v>
      </c>
      <c r="C51" s="120" t="s">
        <v>295</v>
      </c>
      <c r="D51" s="284"/>
      <c r="E51" s="284"/>
      <c r="F51" s="284"/>
      <c r="G51" s="288" t="s">
        <v>251</v>
      </c>
      <c r="H51" s="289"/>
      <c r="I51" s="288" t="s">
        <v>779</v>
      </c>
      <c r="J51" s="288" t="s">
        <v>780</v>
      </c>
      <c r="K51" s="121">
        <f t="shared" si="2"/>
        <v>123.978393</v>
      </c>
      <c r="L51" s="121">
        <f t="shared" si="0"/>
        <v>133.89666444</v>
      </c>
      <c r="M51" s="121">
        <f t="shared" si="1"/>
        <v>0</v>
      </c>
      <c r="N51" s="121">
        <f t="shared" si="3"/>
        <v>0</v>
      </c>
      <c r="O51" s="312"/>
      <c r="P51" s="306">
        <v>787.1644</v>
      </c>
      <c r="Q51" s="108">
        <v>200</v>
      </c>
    </row>
    <row r="52" spans="2:17" ht="40.799999999999997" hidden="1">
      <c r="B52" s="295">
        <v>33696500</v>
      </c>
      <c r="C52" s="120" t="s">
        <v>296</v>
      </c>
      <c r="D52" s="284"/>
      <c r="E52" s="284"/>
      <c r="F52" s="284"/>
      <c r="G52" s="288" t="s">
        <v>251</v>
      </c>
      <c r="H52" s="289"/>
      <c r="I52" s="288" t="s">
        <v>779</v>
      </c>
      <c r="J52" s="288" t="s">
        <v>780</v>
      </c>
      <c r="K52" s="121">
        <f t="shared" si="2"/>
        <v>26.523015749999999</v>
      </c>
      <c r="L52" s="121">
        <f t="shared" si="0"/>
        <v>28.644857009999999</v>
      </c>
      <c r="M52" s="121">
        <f t="shared" si="1"/>
        <v>0</v>
      </c>
      <c r="N52" s="121">
        <f t="shared" si="3"/>
        <v>0</v>
      </c>
      <c r="O52" s="312"/>
      <c r="P52" s="306">
        <v>168.40009999999998</v>
      </c>
      <c r="Q52" s="108">
        <v>200</v>
      </c>
    </row>
    <row r="53" spans="2:17" ht="40.799999999999997" hidden="1">
      <c r="B53" s="295">
        <v>33696500</v>
      </c>
      <c r="C53" s="120" t="s">
        <v>297</v>
      </c>
      <c r="D53" s="284"/>
      <c r="E53" s="284"/>
      <c r="F53" s="284"/>
      <c r="G53" s="288" t="s">
        <v>251</v>
      </c>
      <c r="H53" s="289"/>
      <c r="I53" s="288" t="s">
        <v>779</v>
      </c>
      <c r="J53" s="288" t="s">
        <v>780</v>
      </c>
      <c r="K53" s="121">
        <f t="shared" si="2"/>
        <v>33.599671874999999</v>
      </c>
      <c r="L53" s="121">
        <f t="shared" si="0"/>
        <v>36.287645625000003</v>
      </c>
      <c r="M53" s="121">
        <f t="shared" si="1"/>
        <v>0</v>
      </c>
      <c r="N53" s="121">
        <f t="shared" si="3"/>
        <v>0</v>
      </c>
      <c r="O53" s="312"/>
      <c r="P53" s="306">
        <v>213.33124999999998</v>
      </c>
      <c r="Q53" s="108">
        <v>200</v>
      </c>
    </row>
    <row r="54" spans="2:17" ht="40.799999999999997" hidden="1">
      <c r="B54" s="295">
        <v>33696500</v>
      </c>
      <c r="C54" s="120" t="s">
        <v>298</v>
      </c>
      <c r="D54" s="284"/>
      <c r="E54" s="284"/>
      <c r="F54" s="284"/>
      <c r="G54" s="288" t="s">
        <v>251</v>
      </c>
      <c r="H54" s="287"/>
      <c r="I54" s="288" t="s">
        <v>779</v>
      </c>
      <c r="J54" s="288" t="s">
        <v>780</v>
      </c>
      <c r="K54" s="121">
        <f t="shared" si="2"/>
        <v>180.141971625</v>
      </c>
      <c r="L54" s="121">
        <f t="shared" si="0"/>
        <v>194.55332935500002</v>
      </c>
      <c r="M54" s="121">
        <f t="shared" si="1"/>
        <v>0</v>
      </c>
      <c r="N54" s="121">
        <f t="shared" si="3"/>
        <v>0</v>
      </c>
      <c r="O54" s="312"/>
      <c r="P54" s="306">
        <v>1143.75855</v>
      </c>
      <c r="Q54" s="108">
        <v>200</v>
      </c>
    </row>
    <row r="55" spans="2:17" ht="40.799999999999997" hidden="1">
      <c r="B55" s="295">
        <v>33696500</v>
      </c>
      <c r="C55" s="120" t="s">
        <v>299</v>
      </c>
      <c r="D55" s="284"/>
      <c r="E55" s="284"/>
      <c r="F55" s="284"/>
      <c r="G55" s="288" t="s">
        <v>251</v>
      </c>
      <c r="H55" s="289"/>
      <c r="I55" s="288" t="s">
        <v>779</v>
      </c>
      <c r="J55" s="288" t="s">
        <v>780</v>
      </c>
      <c r="K55" s="121">
        <f t="shared" si="2"/>
        <v>17.032207499999998</v>
      </c>
      <c r="L55" s="121">
        <f t="shared" si="0"/>
        <v>18.394784099999999</v>
      </c>
      <c r="M55" s="121">
        <f t="shared" si="1"/>
        <v>0</v>
      </c>
      <c r="N55" s="121">
        <f t="shared" si="3"/>
        <v>0</v>
      </c>
      <c r="O55" s="312"/>
      <c r="P55" s="306">
        <v>108.14099999999999</v>
      </c>
      <c r="Q55" s="108">
        <v>200</v>
      </c>
    </row>
    <row r="56" spans="2:17" ht="40.799999999999997" hidden="1">
      <c r="B56" s="295">
        <v>33696500</v>
      </c>
      <c r="C56" s="120" t="s">
        <v>300</v>
      </c>
      <c r="D56" s="284"/>
      <c r="E56" s="284"/>
      <c r="F56" s="284"/>
      <c r="G56" s="288" t="s">
        <v>251</v>
      </c>
      <c r="H56" s="289"/>
      <c r="I56" s="288" t="s">
        <v>779</v>
      </c>
      <c r="J56" s="288" t="s">
        <v>780</v>
      </c>
      <c r="K56" s="121">
        <f t="shared" si="2"/>
        <v>238.65187499999999</v>
      </c>
      <c r="L56" s="121">
        <f t="shared" si="0"/>
        <v>257.74402500000002</v>
      </c>
      <c r="M56" s="121">
        <f t="shared" si="1"/>
        <v>0</v>
      </c>
      <c r="N56" s="121">
        <f t="shared" si="3"/>
        <v>0</v>
      </c>
      <c r="O56" s="312"/>
      <c r="P56" s="306">
        <v>1515.25</v>
      </c>
      <c r="Q56" s="108">
        <v>200</v>
      </c>
    </row>
    <row r="57" spans="2:17" ht="40.799999999999997" hidden="1">
      <c r="B57" s="295">
        <v>33696500</v>
      </c>
      <c r="C57" s="120" t="s">
        <v>301</v>
      </c>
      <c r="D57" s="284"/>
      <c r="E57" s="284"/>
      <c r="F57" s="284"/>
      <c r="G57" s="288" t="s">
        <v>251</v>
      </c>
      <c r="H57" s="289"/>
      <c r="I57" s="288" t="s">
        <v>779</v>
      </c>
      <c r="J57" s="288" t="s">
        <v>780</v>
      </c>
      <c r="K57" s="121">
        <f t="shared" si="2"/>
        <v>36.842825250000004</v>
      </c>
      <c r="L57" s="121">
        <f t="shared" si="0"/>
        <v>39.790251270000006</v>
      </c>
      <c r="M57" s="121">
        <f t="shared" si="1"/>
        <v>0</v>
      </c>
      <c r="N57" s="121">
        <f t="shared" si="3"/>
        <v>0</v>
      </c>
      <c r="O57" s="312"/>
      <c r="P57" s="306">
        <v>233.92269999999999</v>
      </c>
      <c r="Q57" s="108">
        <v>200</v>
      </c>
    </row>
    <row r="58" spans="2:17" ht="40.799999999999997" hidden="1">
      <c r="B58" s="295">
        <v>33696500</v>
      </c>
      <c r="C58" s="120" t="s">
        <v>302</v>
      </c>
      <c r="D58" s="284"/>
      <c r="E58" s="284"/>
      <c r="F58" s="284"/>
      <c r="G58" s="288" t="s">
        <v>251</v>
      </c>
      <c r="H58" s="289"/>
      <c r="I58" s="288" t="s">
        <v>779</v>
      </c>
      <c r="J58" s="288" t="s">
        <v>780</v>
      </c>
      <c r="K58" s="121">
        <f t="shared" si="2"/>
        <v>25.701550875000002</v>
      </c>
      <c r="L58" s="121">
        <f t="shared" si="0"/>
        <v>27.757674945000005</v>
      </c>
      <c r="M58" s="121">
        <f t="shared" si="1"/>
        <v>0</v>
      </c>
      <c r="N58" s="121">
        <f t="shared" si="3"/>
        <v>0</v>
      </c>
      <c r="O58" s="312"/>
      <c r="P58" s="306">
        <v>163.18445</v>
      </c>
      <c r="Q58" s="108">
        <v>200</v>
      </c>
    </row>
    <row r="59" spans="2:17" ht="40.799999999999997" hidden="1">
      <c r="B59" s="295">
        <v>33696500</v>
      </c>
      <c r="C59" s="120" t="s">
        <v>303</v>
      </c>
      <c r="D59" s="284"/>
      <c r="E59" s="284"/>
      <c r="F59" s="284"/>
      <c r="G59" s="288" t="s">
        <v>251</v>
      </c>
      <c r="H59" s="289"/>
      <c r="I59" s="288" t="s">
        <v>779</v>
      </c>
      <c r="J59" s="288" t="s">
        <v>780</v>
      </c>
      <c r="K59" s="121">
        <f t="shared" si="2"/>
        <v>34.235239499999999</v>
      </c>
      <c r="L59" s="121">
        <f t="shared" si="0"/>
        <v>36.974058660000004</v>
      </c>
      <c r="M59" s="121">
        <f t="shared" si="1"/>
        <v>0</v>
      </c>
      <c r="N59" s="121">
        <f t="shared" si="3"/>
        <v>0</v>
      </c>
      <c r="O59" s="312"/>
      <c r="P59" s="306">
        <v>217.36660000000001</v>
      </c>
      <c r="Q59" s="108">
        <v>200</v>
      </c>
    </row>
    <row r="60" spans="2:17" ht="40.799999999999997" hidden="1">
      <c r="B60" s="295">
        <v>33696500</v>
      </c>
      <c r="C60" s="120" t="s">
        <v>304</v>
      </c>
      <c r="D60" s="284"/>
      <c r="E60" s="284"/>
      <c r="F60" s="284"/>
      <c r="G60" s="288" t="s">
        <v>251</v>
      </c>
      <c r="H60" s="289"/>
      <c r="I60" s="288" t="s">
        <v>779</v>
      </c>
      <c r="J60" s="288" t="s">
        <v>780</v>
      </c>
      <c r="K60" s="121">
        <f t="shared" si="2"/>
        <v>47.582159624999996</v>
      </c>
      <c r="L60" s="121">
        <f t="shared" si="0"/>
        <v>51.388732394999998</v>
      </c>
      <c r="M60" s="121">
        <f t="shared" si="1"/>
        <v>0</v>
      </c>
      <c r="N60" s="121">
        <f t="shared" si="3"/>
        <v>0</v>
      </c>
      <c r="O60" s="312"/>
      <c r="P60" s="306">
        <v>302.10894999999999</v>
      </c>
      <c r="Q60" s="108">
        <v>200</v>
      </c>
    </row>
    <row r="61" spans="2:17" ht="40.799999999999997" hidden="1">
      <c r="B61" s="295">
        <v>33696500</v>
      </c>
      <c r="C61" s="120" t="s">
        <v>305</v>
      </c>
      <c r="D61" s="284"/>
      <c r="E61" s="284"/>
      <c r="F61" s="284"/>
      <c r="G61" s="288" t="s">
        <v>251</v>
      </c>
      <c r="H61" s="289"/>
      <c r="I61" s="288" t="s">
        <v>779</v>
      </c>
      <c r="J61" s="288" t="s">
        <v>780</v>
      </c>
      <c r="K61" s="121">
        <f t="shared" si="2"/>
        <v>17.333662499999999</v>
      </c>
      <c r="L61" s="121">
        <f t="shared" si="0"/>
        <v>18.7203555</v>
      </c>
      <c r="M61" s="121">
        <f t="shared" si="1"/>
        <v>0</v>
      </c>
      <c r="N61" s="121">
        <f t="shared" si="3"/>
        <v>0</v>
      </c>
      <c r="O61" s="312"/>
      <c r="P61" s="306">
        <v>110.05499999999999</v>
      </c>
      <c r="Q61" s="108">
        <v>200</v>
      </c>
    </row>
    <row r="62" spans="2:17" ht="40.799999999999997" hidden="1">
      <c r="B62" s="295">
        <v>33696500</v>
      </c>
      <c r="C62" s="120" t="s">
        <v>306</v>
      </c>
      <c r="D62" s="284"/>
      <c r="E62" s="284"/>
      <c r="F62" s="284"/>
      <c r="G62" s="288" t="s">
        <v>251</v>
      </c>
      <c r="H62" s="289"/>
      <c r="I62" s="288" t="s">
        <v>779</v>
      </c>
      <c r="J62" s="288" t="s">
        <v>780</v>
      </c>
      <c r="K62" s="121">
        <f t="shared" si="2"/>
        <v>20.833052625000001</v>
      </c>
      <c r="L62" s="121">
        <f t="shared" si="0"/>
        <v>22.499696835000002</v>
      </c>
      <c r="M62" s="121">
        <f t="shared" si="1"/>
        <v>0</v>
      </c>
      <c r="N62" s="121">
        <f t="shared" si="3"/>
        <v>0</v>
      </c>
      <c r="O62" s="312"/>
      <c r="P62" s="306">
        <v>132.27335000000002</v>
      </c>
      <c r="Q62" s="108">
        <v>200</v>
      </c>
    </row>
    <row r="63" spans="2:17" ht="40.799999999999997" hidden="1">
      <c r="B63" s="295">
        <v>33696500</v>
      </c>
      <c r="C63" s="120" t="s">
        <v>307</v>
      </c>
      <c r="D63" s="284"/>
      <c r="E63" s="284"/>
      <c r="F63" s="284"/>
      <c r="G63" s="288" t="s">
        <v>251</v>
      </c>
      <c r="H63" s="289"/>
      <c r="I63" s="288" t="s">
        <v>779</v>
      </c>
      <c r="J63" s="288" t="s">
        <v>780</v>
      </c>
      <c r="K63" s="121">
        <f t="shared" si="2"/>
        <v>23.299959375000004</v>
      </c>
      <c r="L63" s="121">
        <f t="shared" si="0"/>
        <v>25.163956125000006</v>
      </c>
      <c r="M63" s="121">
        <f t="shared" si="1"/>
        <v>0</v>
      </c>
      <c r="N63" s="121">
        <f t="shared" si="3"/>
        <v>0</v>
      </c>
      <c r="O63" s="312"/>
      <c r="P63" s="306">
        <v>147.93625</v>
      </c>
      <c r="Q63" s="108">
        <v>200</v>
      </c>
    </row>
    <row r="64" spans="2:17" ht="40.799999999999997" hidden="1">
      <c r="B64" s="295">
        <v>33696500</v>
      </c>
      <c r="C64" s="120" t="s">
        <v>308</v>
      </c>
      <c r="D64" s="284"/>
      <c r="E64" s="284"/>
      <c r="F64" s="284"/>
      <c r="G64" s="288" t="s">
        <v>251</v>
      </c>
      <c r="H64" s="289"/>
      <c r="I64" s="288" t="s">
        <v>779</v>
      </c>
      <c r="J64" s="288" t="s">
        <v>780</v>
      </c>
      <c r="K64" s="121">
        <f t="shared" si="2"/>
        <v>110.701812375</v>
      </c>
      <c r="L64" s="121">
        <f t="shared" si="0"/>
        <v>119.55795736500001</v>
      </c>
      <c r="M64" s="121">
        <f t="shared" si="1"/>
        <v>0</v>
      </c>
      <c r="N64" s="121">
        <f t="shared" si="3"/>
        <v>0</v>
      </c>
      <c r="O64" s="312"/>
      <c r="P64" s="306">
        <v>702.86865</v>
      </c>
      <c r="Q64" s="108">
        <v>200</v>
      </c>
    </row>
    <row r="65" spans="2:17" ht="40.799999999999997">
      <c r="B65" s="295">
        <v>33696500</v>
      </c>
      <c r="C65" s="120" t="s">
        <v>309</v>
      </c>
      <c r="D65" s="284"/>
      <c r="E65" s="284"/>
      <c r="F65" s="284"/>
      <c r="G65" s="288" t="s">
        <v>251</v>
      </c>
      <c r="H65" s="289">
        <v>600</v>
      </c>
      <c r="I65" s="288" t="s">
        <v>779</v>
      </c>
      <c r="J65" s="288" t="s">
        <v>780</v>
      </c>
      <c r="K65" s="121">
        <f t="shared" si="2"/>
        <v>35.232553124999995</v>
      </c>
      <c r="L65" s="121">
        <f t="shared" si="0"/>
        <v>38.051157374999995</v>
      </c>
      <c r="M65" s="121">
        <f t="shared" si="1"/>
        <v>21137.999999999996</v>
      </c>
      <c r="N65" s="121">
        <f t="shared" si="3"/>
        <v>22830</v>
      </c>
      <c r="O65" s="312"/>
      <c r="P65" s="306">
        <v>223.69874999999999</v>
      </c>
      <c r="Q65" s="108">
        <v>200</v>
      </c>
    </row>
    <row r="66" spans="2:17" ht="40.799999999999997">
      <c r="B66" s="295">
        <v>33696500</v>
      </c>
      <c r="C66" s="120" t="s">
        <v>704</v>
      </c>
      <c r="D66" s="284"/>
      <c r="E66" s="284"/>
      <c r="F66" s="284"/>
      <c r="G66" s="288" t="s">
        <v>251</v>
      </c>
      <c r="H66" s="289">
        <v>600</v>
      </c>
      <c r="I66" s="288" t="s">
        <v>779</v>
      </c>
      <c r="J66" s="288" t="s">
        <v>780</v>
      </c>
      <c r="K66" s="121">
        <f t="shared" si="2"/>
        <v>27.600717374999999</v>
      </c>
      <c r="L66" s="121">
        <f t="shared" si="0"/>
        <v>29.808774764999999</v>
      </c>
      <c r="M66" s="121">
        <f t="shared" si="1"/>
        <v>16560</v>
      </c>
      <c r="N66" s="121">
        <f t="shared" si="3"/>
        <v>17886</v>
      </c>
      <c r="O66" s="312"/>
      <c r="P66" s="306">
        <v>175.24265</v>
      </c>
      <c r="Q66" s="108">
        <v>200</v>
      </c>
    </row>
    <row r="67" spans="2:17" ht="40.799999999999997" hidden="1">
      <c r="B67" s="295">
        <v>33696500</v>
      </c>
      <c r="C67" s="120" t="s">
        <v>310</v>
      </c>
      <c r="D67" s="284"/>
      <c r="E67" s="284"/>
      <c r="F67" s="284"/>
      <c r="G67" s="288" t="s">
        <v>251</v>
      </c>
      <c r="H67" s="289"/>
      <c r="I67" s="288" t="s">
        <v>779</v>
      </c>
      <c r="J67" s="288" t="s">
        <v>780</v>
      </c>
      <c r="K67" s="121">
        <f t="shared" si="2"/>
        <v>26.862152625</v>
      </c>
      <c r="L67" s="121">
        <f t="shared" si="0"/>
        <v>29.011124835</v>
      </c>
      <c r="M67" s="121">
        <f t="shared" si="1"/>
        <v>0</v>
      </c>
      <c r="N67" s="121">
        <f t="shared" si="3"/>
        <v>0</v>
      </c>
      <c r="O67" s="312"/>
      <c r="P67" s="306">
        <v>170.55334999999999</v>
      </c>
      <c r="Q67" s="108">
        <v>200</v>
      </c>
    </row>
    <row r="68" spans="2:17" ht="40.799999999999997" hidden="1">
      <c r="B68" s="295">
        <v>33696500</v>
      </c>
      <c r="C68" s="120" t="s">
        <v>311</v>
      </c>
      <c r="D68" s="284"/>
      <c r="E68" s="284"/>
      <c r="F68" s="284"/>
      <c r="G68" s="288" t="s">
        <v>251</v>
      </c>
      <c r="H68" s="289"/>
      <c r="I68" s="288" t="s">
        <v>779</v>
      </c>
      <c r="J68" s="288" t="s">
        <v>780</v>
      </c>
      <c r="K68" s="121">
        <f t="shared" si="2"/>
        <v>17.177910749999999</v>
      </c>
      <c r="L68" s="121">
        <f t="shared" si="0"/>
        <v>18.552143610000002</v>
      </c>
      <c r="M68" s="121">
        <f t="shared" si="1"/>
        <v>0</v>
      </c>
      <c r="N68" s="121">
        <f t="shared" si="3"/>
        <v>0</v>
      </c>
      <c r="O68" s="312"/>
      <c r="P68" s="306">
        <v>109.06609999999999</v>
      </c>
      <c r="Q68" s="108">
        <v>200</v>
      </c>
    </row>
    <row r="69" spans="2:17" ht="40.799999999999997" hidden="1">
      <c r="B69" s="295">
        <v>33696500</v>
      </c>
      <c r="C69" s="120" t="s">
        <v>312</v>
      </c>
      <c r="D69" s="284"/>
      <c r="E69" s="284"/>
      <c r="F69" s="284"/>
      <c r="G69" s="288" t="s">
        <v>251</v>
      </c>
      <c r="H69" s="289"/>
      <c r="I69" s="288" t="s">
        <v>779</v>
      </c>
      <c r="J69" s="288" t="s">
        <v>780</v>
      </c>
      <c r="K69" s="121">
        <f t="shared" si="2"/>
        <v>13.897075499999998</v>
      </c>
      <c r="L69" s="121">
        <f t="shared" si="0"/>
        <v>15.008841539999999</v>
      </c>
      <c r="M69" s="121">
        <f t="shared" si="1"/>
        <v>0</v>
      </c>
      <c r="N69" s="121">
        <f t="shared" si="3"/>
        <v>0</v>
      </c>
      <c r="O69" s="312"/>
      <c r="P69" s="306">
        <v>88.235399999999998</v>
      </c>
      <c r="Q69" s="108">
        <v>200</v>
      </c>
    </row>
    <row r="70" spans="2:17" ht="40.799999999999997" hidden="1">
      <c r="B70" s="295">
        <v>33696500</v>
      </c>
      <c r="C70" s="120" t="s">
        <v>313</v>
      </c>
      <c r="D70" s="284"/>
      <c r="E70" s="284"/>
      <c r="F70" s="284"/>
      <c r="G70" s="288" t="s">
        <v>251</v>
      </c>
      <c r="H70" s="289"/>
      <c r="I70" s="288" t="s">
        <v>779</v>
      </c>
      <c r="J70" s="288" t="s">
        <v>780</v>
      </c>
      <c r="K70" s="121">
        <f t="shared" si="2"/>
        <v>32.167760625000007</v>
      </c>
      <c r="L70" s="121">
        <f t="shared" ref="L70:L80" si="4">K70*1.08</f>
        <v>34.741181475000012</v>
      </c>
      <c r="M70" s="121">
        <f t="shared" ref="M70:M82" si="5">ROUND(K70,2)*H70</f>
        <v>0</v>
      </c>
      <c r="N70" s="121">
        <f t="shared" si="3"/>
        <v>0</v>
      </c>
      <c r="O70" s="312"/>
      <c r="P70" s="306">
        <v>204.23975000000002</v>
      </c>
      <c r="Q70" s="108">
        <v>200</v>
      </c>
    </row>
    <row r="71" spans="2:17" ht="40.799999999999997" hidden="1">
      <c r="B71" s="295">
        <v>33696500</v>
      </c>
      <c r="C71" s="120" t="s">
        <v>314</v>
      </c>
      <c r="D71" s="284"/>
      <c r="E71" s="284"/>
      <c r="F71" s="284"/>
      <c r="G71" s="288" t="s">
        <v>251</v>
      </c>
      <c r="H71" s="289"/>
      <c r="I71" s="288" t="s">
        <v>779</v>
      </c>
      <c r="J71" s="288" t="s">
        <v>780</v>
      </c>
      <c r="K71" s="121">
        <f t="shared" si="2"/>
        <v>14.721052500000001</v>
      </c>
      <c r="L71" s="121">
        <f t="shared" si="4"/>
        <v>15.898736700000002</v>
      </c>
      <c r="M71" s="121">
        <f t="shared" si="5"/>
        <v>0</v>
      </c>
      <c r="N71" s="121">
        <f t="shared" si="3"/>
        <v>0</v>
      </c>
      <c r="O71" s="312"/>
      <c r="P71" s="306">
        <v>93.466999999999999</v>
      </c>
      <c r="Q71" s="108">
        <v>200</v>
      </c>
    </row>
    <row r="72" spans="2:17" ht="40.799999999999997" hidden="1">
      <c r="B72" s="295">
        <v>33696500</v>
      </c>
      <c r="C72" s="120" t="s">
        <v>315</v>
      </c>
      <c r="D72" s="284"/>
      <c r="E72" s="284"/>
      <c r="F72" s="284"/>
      <c r="G72" s="288" t="s">
        <v>251</v>
      </c>
      <c r="H72" s="289"/>
      <c r="I72" s="288" t="s">
        <v>779</v>
      </c>
      <c r="J72" s="288" t="s">
        <v>780</v>
      </c>
      <c r="K72" s="121">
        <f t="shared" ref="K72:K85" si="6">P72*1.5*21/Q72</f>
        <v>13.665959999999998</v>
      </c>
      <c r="L72" s="121">
        <f t="shared" si="4"/>
        <v>14.7592368</v>
      </c>
      <c r="M72" s="121">
        <f t="shared" si="5"/>
        <v>0</v>
      </c>
      <c r="N72" s="121">
        <f t="shared" ref="N72:N86" si="7">ROUND(L72,2)*H72</f>
        <v>0</v>
      </c>
      <c r="O72" s="312"/>
      <c r="P72" s="306">
        <v>86.768000000000001</v>
      </c>
      <c r="Q72" s="108">
        <v>200</v>
      </c>
    </row>
    <row r="73" spans="2:17" ht="40.799999999999997" hidden="1">
      <c r="B73" s="295">
        <v>33696500</v>
      </c>
      <c r="C73" s="120" t="s">
        <v>316</v>
      </c>
      <c r="D73" s="284"/>
      <c r="E73" s="284"/>
      <c r="F73" s="284"/>
      <c r="G73" s="288" t="s">
        <v>251</v>
      </c>
      <c r="H73" s="289"/>
      <c r="I73" s="288" t="s">
        <v>779</v>
      </c>
      <c r="J73" s="288" t="s">
        <v>780</v>
      </c>
      <c r="K73" s="121">
        <f t="shared" si="6"/>
        <v>23.613975</v>
      </c>
      <c r="L73" s="121">
        <f t="shared" si="4"/>
        <v>25.503093000000003</v>
      </c>
      <c r="M73" s="121">
        <f t="shared" si="5"/>
        <v>0</v>
      </c>
      <c r="N73" s="121">
        <f t="shared" si="7"/>
        <v>0</v>
      </c>
      <c r="O73" s="312"/>
      <c r="P73" s="306">
        <v>149.93</v>
      </c>
      <c r="Q73" s="108">
        <v>200</v>
      </c>
    </row>
    <row r="74" spans="2:17" ht="40.799999999999997">
      <c r="B74" s="295">
        <v>33696500</v>
      </c>
      <c r="C74" s="120" t="s">
        <v>317</v>
      </c>
      <c r="D74" s="284"/>
      <c r="E74" s="284"/>
      <c r="F74" s="284"/>
      <c r="G74" s="288" t="s">
        <v>251</v>
      </c>
      <c r="H74" s="289">
        <v>600</v>
      </c>
      <c r="I74" s="288" t="s">
        <v>779</v>
      </c>
      <c r="J74" s="288" t="s">
        <v>780</v>
      </c>
      <c r="K74" s="121">
        <f t="shared" si="6"/>
        <v>47.730375000000002</v>
      </c>
      <c r="L74" s="121">
        <f t="shared" si="4"/>
        <v>51.548805000000009</v>
      </c>
      <c r="M74" s="121">
        <f t="shared" si="5"/>
        <v>28637.999999999996</v>
      </c>
      <c r="N74" s="121">
        <f t="shared" si="7"/>
        <v>30930</v>
      </c>
      <c r="O74" s="312"/>
      <c r="P74" s="306">
        <v>303.05</v>
      </c>
      <c r="Q74" s="108">
        <v>200</v>
      </c>
    </row>
    <row r="75" spans="2:17" ht="41.4" thickBot="1">
      <c r="B75" s="295">
        <v>33696500</v>
      </c>
      <c r="C75" s="120" t="s">
        <v>705</v>
      </c>
      <c r="D75" s="284"/>
      <c r="E75" s="284"/>
      <c r="F75" s="284"/>
      <c r="G75" s="288" t="s">
        <v>251</v>
      </c>
      <c r="H75" s="289">
        <v>600</v>
      </c>
      <c r="I75" s="288" t="s">
        <v>779</v>
      </c>
      <c r="J75" s="288" t="s">
        <v>780</v>
      </c>
      <c r="K75" s="121">
        <f t="shared" si="6"/>
        <v>34.29050625</v>
      </c>
      <c r="L75" s="121">
        <f t="shared" si="4"/>
        <v>37.033746750000006</v>
      </c>
      <c r="M75" s="121">
        <f t="shared" si="5"/>
        <v>20574</v>
      </c>
      <c r="N75" s="121">
        <f t="shared" si="7"/>
        <v>22218</v>
      </c>
      <c r="O75" s="312"/>
      <c r="P75" s="306">
        <v>217.7175</v>
      </c>
      <c r="Q75" s="108">
        <v>200</v>
      </c>
    </row>
    <row r="76" spans="2:17" ht="40.799999999999997" hidden="1">
      <c r="B76" s="295">
        <v>33696500</v>
      </c>
      <c r="C76" s="120" t="s">
        <v>318</v>
      </c>
      <c r="D76" s="284"/>
      <c r="E76" s="284"/>
      <c r="F76" s="284"/>
      <c r="G76" s="288" t="s">
        <v>251</v>
      </c>
      <c r="H76" s="289"/>
      <c r="I76" s="288" t="s">
        <v>779</v>
      </c>
      <c r="J76" s="288" t="s">
        <v>780</v>
      </c>
      <c r="K76" s="121">
        <f t="shared" si="6"/>
        <v>12.2089275</v>
      </c>
      <c r="L76" s="121">
        <f t="shared" si="4"/>
        <v>13.1856417</v>
      </c>
      <c r="M76" s="121">
        <f t="shared" si="5"/>
        <v>0</v>
      </c>
      <c r="N76" s="121">
        <f t="shared" si="7"/>
        <v>0</v>
      </c>
      <c r="O76" s="312"/>
      <c r="P76" s="306">
        <v>77.516999999999996</v>
      </c>
      <c r="Q76" s="108">
        <v>200</v>
      </c>
    </row>
    <row r="77" spans="2:17" ht="52.8" hidden="1">
      <c r="B77" s="295">
        <v>33696500</v>
      </c>
      <c r="C77" s="120" t="s">
        <v>706</v>
      </c>
      <c r="D77" s="284"/>
      <c r="E77" s="284"/>
      <c r="F77" s="284"/>
      <c r="G77" s="288" t="s">
        <v>251</v>
      </c>
      <c r="H77" s="289"/>
      <c r="I77" s="288" t="s">
        <v>779</v>
      </c>
      <c r="J77" s="288" t="s">
        <v>780</v>
      </c>
      <c r="K77" s="121">
        <f t="shared" si="6"/>
        <v>29.01504375</v>
      </c>
      <c r="L77" s="121">
        <f t="shared" si="4"/>
        <v>31.336247250000003</v>
      </c>
      <c r="M77" s="121">
        <f t="shared" si="5"/>
        <v>0</v>
      </c>
      <c r="N77" s="121">
        <f t="shared" si="7"/>
        <v>0</v>
      </c>
      <c r="O77" s="312"/>
      <c r="P77" s="306">
        <v>184.2225</v>
      </c>
      <c r="Q77" s="108">
        <v>200</v>
      </c>
    </row>
    <row r="78" spans="2:17" ht="40.799999999999997" hidden="1">
      <c r="B78" s="295">
        <v>33696500</v>
      </c>
      <c r="C78" s="120" t="s">
        <v>319</v>
      </c>
      <c r="D78" s="284"/>
      <c r="E78" s="284"/>
      <c r="F78" s="284"/>
      <c r="G78" s="288" t="s">
        <v>251</v>
      </c>
      <c r="H78" s="289"/>
      <c r="I78" s="288" t="s">
        <v>779</v>
      </c>
      <c r="J78" s="288" t="s">
        <v>780</v>
      </c>
      <c r="K78" s="121">
        <f t="shared" si="6"/>
        <v>33.411262499999999</v>
      </c>
      <c r="L78" s="121">
        <f t="shared" si="4"/>
        <v>36.084163500000003</v>
      </c>
      <c r="M78" s="121">
        <f t="shared" si="5"/>
        <v>0</v>
      </c>
      <c r="N78" s="121">
        <f t="shared" si="7"/>
        <v>0</v>
      </c>
      <c r="O78" s="312"/>
      <c r="P78" s="306">
        <v>212.13499999999999</v>
      </c>
      <c r="Q78" s="108">
        <v>200</v>
      </c>
    </row>
    <row r="79" spans="2:17" ht="40.799999999999997" hidden="1">
      <c r="B79" s="295">
        <v>33696500</v>
      </c>
      <c r="C79" s="122" t="s">
        <v>707</v>
      </c>
      <c r="D79" s="284"/>
      <c r="E79" s="284"/>
      <c r="F79" s="284"/>
      <c r="G79" s="288" t="s">
        <v>44</v>
      </c>
      <c r="H79" s="289"/>
      <c r="I79" s="288" t="s">
        <v>779</v>
      </c>
      <c r="J79" s="288" t="s">
        <v>780</v>
      </c>
      <c r="K79" s="121">
        <f t="shared" si="6"/>
        <v>842.54624999999987</v>
      </c>
      <c r="L79" s="121">
        <f t="shared" si="4"/>
        <v>909.94994999999994</v>
      </c>
      <c r="M79" s="121">
        <f t="shared" si="5"/>
        <v>0</v>
      </c>
      <c r="N79" s="121">
        <f t="shared" si="7"/>
        <v>0</v>
      </c>
      <c r="O79" s="312"/>
      <c r="P79" s="307">
        <v>26.747499999999999</v>
      </c>
      <c r="Q79" s="108">
        <v>1</v>
      </c>
    </row>
    <row r="80" spans="2:17" ht="40.799999999999997" hidden="1">
      <c r="B80" s="295">
        <v>33696500</v>
      </c>
      <c r="C80" s="122" t="s">
        <v>708</v>
      </c>
      <c r="D80" s="284"/>
      <c r="E80" s="284"/>
      <c r="F80" s="284"/>
      <c r="G80" s="288" t="s">
        <v>44</v>
      </c>
      <c r="H80" s="289"/>
      <c r="I80" s="288" t="s">
        <v>779</v>
      </c>
      <c r="J80" s="288" t="s">
        <v>780</v>
      </c>
      <c r="K80" s="121">
        <f t="shared" si="6"/>
        <v>1159.0740000000001</v>
      </c>
      <c r="L80" s="121">
        <f t="shared" si="4"/>
        <v>1251.7999200000002</v>
      </c>
      <c r="M80" s="121">
        <f t="shared" si="5"/>
        <v>0</v>
      </c>
      <c r="N80" s="121">
        <f t="shared" si="7"/>
        <v>0</v>
      </c>
      <c r="O80" s="312"/>
      <c r="P80" s="307">
        <v>36.795999999999999</v>
      </c>
      <c r="Q80" s="108">
        <v>1</v>
      </c>
    </row>
    <row r="81" spans="2:23" ht="40.799999999999997" hidden="1">
      <c r="B81" s="295">
        <v>33696500</v>
      </c>
      <c r="C81" s="122" t="s">
        <v>320</v>
      </c>
      <c r="D81" s="284"/>
      <c r="E81" s="284"/>
      <c r="F81" s="284"/>
      <c r="G81" s="288" t="s">
        <v>225</v>
      </c>
      <c r="H81" s="289"/>
      <c r="I81" s="288" t="s">
        <v>779</v>
      </c>
      <c r="J81" s="288" t="s">
        <v>780</v>
      </c>
      <c r="K81" s="121">
        <f t="shared" si="6"/>
        <v>1.1520605249999998</v>
      </c>
      <c r="L81" s="121">
        <f>K81*1.2</f>
        <v>1.3824726299999996</v>
      </c>
      <c r="M81" s="121">
        <f t="shared" si="5"/>
        <v>0</v>
      </c>
      <c r="N81" s="121">
        <f t="shared" si="7"/>
        <v>0</v>
      </c>
      <c r="O81" s="312"/>
      <c r="P81" s="307">
        <v>36.573349999999998</v>
      </c>
      <c r="Q81" s="108">
        <v>1000</v>
      </c>
    </row>
    <row r="82" spans="2:23" ht="40.799999999999997" hidden="1">
      <c r="B82" s="295">
        <v>33696500</v>
      </c>
      <c r="C82" s="122" t="s">
        <v>321</v>
      </c>
      <c r="D82" s="284"/>
      <c r="E82" s="284"/>
      <c r="F82" s="284"/>
      <c r="G82" s="288" t="s">
        <v>44</v>
      </c>
      <c r="H82" s="289"/>
      <c r="I82" s="288" t="s">
        <v>779</v>
      </c>
      <c r="J82" s="288" t="s">
        <v>780</v>
      </c>
      <c r="K82" s="121">
        <f t="shared" si="6"/>
        <v>12432.301874999999</v>
      </c>
      <c r="L82" s="121">
        <f>K82*1.08</f>
        <v>13426.886025</v>
      </c>
      <c r="M82" s="121">
        <f t="shared" si="5"/>
        <v>0</v>
      </c>
      <c r="N82" s="121">
        <f t="shared" si="7"/>
        <v>0</v>
      </c>
      <c r="O82" s="312"/>
      <c r="P82" s="307">
        <v>394.67624999999998</v>
      </c>
      <c r="Q82" s="108">
        <v>1</v>
      </c>
    </row>
    <row r="83" spans="2:23" ht="40.799999999999997" hidden="1">
      <c r="B83" s="295">
        <v>33696500</v>
      </c>
      <c r="C83" s="3" t="s">
        <v>775</v>
      </c>
      <c r="D83" s="133"/>
      <c r="E83" s="134"/>
      <c r="F83" s="255"/>
      <c r="G83" s="255" t="s">
        <v>251</v>
      </c>
      <c r="H83" s="280"/>
      <c r="I83" s="288" t="s">
        <v>779</v>
      </c>
      <c r="J83" s="288" t="s">
        <v>780</v>
      </c>
      <c r="K83" s="121">
        <v>28</v>
      </c>
      <c r="L83" s="121">
        <f>K83*1.08</f>
        <v>30.240000000000002</v>
      </c>
      <c r="M83" s="121">
        <f>ROUND(K83,2)*H83</f>
        <v>0</v>
      </c>
      <c r="N83" s="121">
        <f t="shared" si="7"/>
        <v>0</v>
      </c>
      <c r="O83" s="313"/>
      <c r="P83" s="308"/>
      <c r="Q83" s="281" t="s">
        <v>251</v>
      </c>
      <c r="R83" s="134"/>
      <c r="S83" s="257">
        <v>34.56</v>
      </c>
      <c r="T83" s="257">
        <v>37.324800000000003</v>
      </c>
      <c r="U83" s="255">
        <v>0</v>
      </c>
      <c r="V83" s="255">
        <v>0</v>
      </c>
      <c r="W83" s="123"/>
    </row>
    <row r="84" spans="2:23" ht="40.799999999999997" hidden="1">
      <c r="B84" s="296"/>
      <c r="C84" s="120" t="s">
        <v>776</v>
      </c>
      <c r="D84" s="212"/>
      <c r="E84" s="212"/>
      <c r="F84" s="212"/>
      <c r="G84" s="290" t="s">
        <v>251</v>
      </c>
      <c r="H84" s="280"/>
      <c r="I84" s="288" t="s">
        <v>779</v>
      </c>
      <c r="J84" s="288" t="s">
        <v>780</v>
      </c>
      <c r="K84" s="121">
        <f t="shared" si="6"/>
        <v>103.62555</v>
      </c>
      <c r="L84" s="121">
        <f>K84*1.08</f>
        <v>111.91559400000001</v>
      </c>
      <c r="M84" s="121">
        <f>ROUND(K84,2)*H84</f>
        <v>0</v>
      </c>
      <c r="N84" s="121">
        <f t="shared" si="7"/>
        <v>0</v>
      </c>
      <c r="O84" s="312"/>
      <c r="P84" s="306">
        <v>657.94</v>
      </c>
      <c r="Q84" s="108">
        <v>200</v>
      </c>
    </row>
    <row r="85" spans="2:23" ht="40.799999999999997" hidden="1">
      <c r="B85" s="296"/>
      <c r="C85" s="120" t="s">
        <v>777</v>
      </c>
      <c r="D85" s="212"/>
      <c r="E85" s="212"/>
      <c r="F85" s="212"/>
      <c r="G85" s="290" t="s">
        <v>251</v>
      </c>
      <c r="H85" s="289"/>
      <c r="I85" s="288" t="s">
        <v>779</v>
      </c>
      <c r="J85" s="288" t="s">
        <v>780</v>
      </c>
      <c r="K85" s="121">
        <f t="shared" si="6"/>
        <v>83.553749999999994</v>
      </c>
      <c r="L85" s="121">
        <f>K85*1.08</f>
        <v>90.238050000000001</v>
      </c>
      <c r="M85" s="121">
        <f>ROUND(K85,2)*H85</f>
        <v>0</v>
      </c>
      <c r="N85" s="121">
        <f t="shared" si="7"/>
        <v>0</v>
      </c>
      <c r="O85" s="312"/>
      <c r="P85" s="306">
        <v>106.1</v>
      </c>
      <c r="Q85">
        <v>40</v>
      </c>
    </row>
    <row r="86" spans="2:23" ht="15" hidden="1" thickBot="1">
      <c r="B86" s="297"/>
      <c r="C86" s="298" t="s">
        <v>778</v>
      </c>
      <c r="D86" s="299"/>
      <c r="E86" s="299"/>
      <c r="F86" s="299"/>
      <c r="G86" s="300" t="s">
        <v>225</v>
      </c>
      <c r="H86" s="301"/>
      <c r="I86" s="299"/>
      <c r="J86" s="302"/>
      <c r="K86" s="303">
        <f>P86*1.5*20/Q86</f>
        <v>45000</v>
      </c>
      <c r="L86" s="303">
        <f>K86*1.2</f>
        <v>54000</v>
      </c>
      <c r="M86" s="303">
        <f>ROUND(K86,2)*H86</f>
        <v>0</v>
      </c>
      <c r="N86" s="121">
        <f t="shared" si="7"/>
        <v>0</v>
      </c>
      <c r="O86" s="314"/>
      <c r="P86" s="309">
        <v>1500</v>
      </c>
      <c r="Q86">
        <v>1</v>
      </c>
    </row>
    <row r="87" spans="2:23" hidden="1">
      <c r="B87" s="349"/>
      <c r="O87" s="350"/>
    </row>
    <row r="88" spans="2:23" ht="15" thickBot="1">
      <c r="B88" s="351"/>
      <c r="C88" s="194" t="s">
        <v>770</v>
      </c>
      <c r="D88" s="194"/>
      <c r="E88" s="194"/>
      <c r="F88" s="194"/>
      <c r="G88" s="194"/>
      <c r="H88" s="321"/>
      <c r="I88" s="194"/>
      <c r="J88" s="194"/>
      <c r="K88" s="194"/>
      <c r="L88" s="194"/>
      <c r="M88" s="348">
        <f>SUM(M5:M87)</f>
        <v>196392</v>
      </c>
      <c r="N88" s="348">
        <f>SUM(N5:N87)</f>
        <v>212104</v>
      </c>
      <c r="O88" s="196"/>
    </row>
  </sheetData>
  <autoFilter ref="H1:H88" xr:uid="{00000000-0009-0000-0000-000009000000}">
    <filterColumn colId="0">
      <customFilters and="1">
        <customFilter operator="notEqual" val=" "/>
      </customFilters>
    </filterColumn>
  </autoFilter>
  <mergeCells count="2">
    <mergeCell ref="B4:O4"/>
    <mergeCell ref="C2:N2"/>
  </mergeCells>
  <phoneticPr fontId="13" type="noConversion"/>
  <pageMargins left="0.4" right="0.32" top="0.75" bottom="0.75" header="0.3" footer="0.3"/>
  <pageSetup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169"/>
  <sheetViews>
    <sheetView workbookViewId="0">
      <selection sqref="A1:I165"/>
    </sheetView>
  </sheetViews>
  <sheetFormatPr defaultRowHeight="15" thickBottom="1"/>
  <cols>
    <col min="2" max="2" width="31.88671875" style="132" customWidth="1"/>
    <col min="3" max="3" width="22.5546875" customWidth="1"/>
    <col min="4" max="4" width="6" customWidth="1"/>
    <col min="5" max="5" width="7.88671875" style="32" customWidth="1"/>
    <col min="6" max="7" width="9.109375" style="32"/>
    <col min="8" max="8" width="13.5546875" style="32" customWidth="1"/>
    <col min="9" max="9" width="15.109375" style="32" customWidth="1"/>
  </cols>
  <sheetData>
    <row r="1" spans="1:9" ht="71.25" customHeight="1">
      <c r="A1" s="131" t="s">
        <v>743</v>
      </c>
      <c r="B1" s="132" t="s">
        <v>90</v>
      </c>
      <c r="C1" s="216" t="s">
        <v>195</v>
      </c>
      <c r="D1" s="217" t="s">
        <v>94</v>
      </c>
      <c r="E1" s="218" t="s">
        <v>206</v>
      </c>
      <c r="F1" s="218" t="s">
        <v>205</v>
      </c>
      <c r="G1" s="218" t="s">
        <v>99</v>
      </c>
      <c r="H1" s="218" t="s">
        <v>211</v>
      </c>
      <c r="I1" s="219" t="s">
        <v>212</v>
      </c>
    </row>
    <row r="2" spans="1:9" ht="14.4">
      <c r="A2" s="126">
        <v>1</v>
      </c>
      <c r="B2" s="120" t="s">
        <v>180</v>
      </c>
      <c r="C2" s="214" t="s">
        <v>682</v>
      </c>
      <c r="D2" s="214" t="s">
        <v>44</v>
      </c>
      <c r="E2" s="214">
        <v>14</v>
      </c>
      <c r="F2" s="214">
        <v>860</v>
      </c>
      <c r="G2" s="214">
        <v>928.8</v>
      </c>
      <c r="H2" s="214">
        <v>12040</v>
      </c>
      <c r="I2" s="220">
        <v>13003.2</v>
      </c>
    </row>
    <row r="3" spans="1:9" ht="14.4">
      <c r="A3" s="126">
        <f>A2+1</f>
        <v>2</v>
      </c>
      <c r="B3" s="120" t="s">
        <v>179</v>
      </c>
      <c r="C3" s="214" t="s">
        <v>682</v>
      </c>
      <c r="D3" s="214" t="s">
        <v>44</v>
      </c>
      <c r="E3" s="214">
        <v>14</v>
      </c>
      <c r="F3" s="214">
        <v>860</v>
      </c>
      <c r="G3" s="214">
        <v>928.8</v>
      </c>
      <c r="H3" s="214">
        <v>12040</v>
      </c>
      <c r="I3" s="220">
        <v>13003.2</v>
      </c>
    </row>
    <row r="4" spans="1:9" ht="14.4">
      <c r="A4" s="126">
        <f t="shared" ref="A4:A67" si="0">A3+1</f>
        <v>3</v>
      </c>
      <c r="B4" s="120" t="s">
        <v>2</v>
      </c>
      <c r="C4" s="214" t="s">
        <v>683</v>
      </c>
      <c r="D4" s="214" t="s">
        <v>44</v>
      </c>
      <c r="E4" s="214">
        <v>12.5</v>
      </c>
      <c r="F4" s="214">
        <v>260</v>
      </c>
      <c r="G4" s="214">
        <v>280.8</v>
      </c>
      <c r="H4" s="214">
        <v>3250</v>
      </c>
      <c r="I4" s="220">
        <v>3510</v>
      </c>
    </row>
    <row r="5" spans="1:9" ht="14.4">
      <c r="A5" s="126">
        <f t="shared" si="0"/>
        <v>4</v>
      </c>
      <c r="B5" s="120" t="s">
        <v>202</v>
      </c>
      <c r="C5" s="214" t="s">
        <v>682</v>
      </c>
      <c r="D5" s="214" t="s">
        <v>44</v>
      </c>
      <c r="E5" s="214">
        <v>14</v>
      </c>
      <c r="F5" s="214">
        <v>565</v>
      </c>
      <c r="G5" s="214">
        <v>610.20000000000005</v>
      </c>
      <c r="H5" s="214">
        <v>7910</v>
      </c>
      <c r="I5" s="220">
        <v>8542.7999999999993</v>
      </c>
    </row>
    <row r="6" spans="1:9" ht="14.4">
      <c r="A6" s="126">
        <f t="shared" si="0"/>
        <v>5</v>
      </c>
      <c r="B6" s="120" t="s">
        <v>213</v>
      </c>
      <c r="C6" s="214" t="s">
        <v>684</v>
      </c>
      <c r="D6" s="214" t="s">
        <v>44</v>
      </c>
      <c r="E6" s="214">
        <v>14</v>
      </c>
      <c r="F6" s="214">
        <v>5530</v>
      </c>
      <c r="G6" s="214">
        <v>5972.4</v>
      </c>
      <c r="H6" s="214">
        <v>77420</v>
      </c>
      <c r="I6" s="220">
        <v>83613.600000000006</v>
      </c>
    </row>
    <row r="7" spans="1:9" ht="14.4">
      <c r="A7" s="126">
        <f t="shared" si="0"/>
        <v>6</v>
      </c>
      <c r="B7" s="120" t="s">
        <v>204</v>
      </c>
      <c r="C7" s="214" t="s">
        <v>685</v>
      </c>
      <c r="D7" s="214" t="s">
        <v>44</v>
      </c>
      <c r="E7" s="214">
        <v>70</v>
      </c>
      <c r="F7" s="214">
        <v>1508</v>
      </c>
      <c r="G7" s="214">
        <v>1628.64</v>
      </c>
      <c r="H7" s="214">
        <v>105560</v>
      </c>
      <c r="I7" s="220">
        <v>114004.8</v>
      </c>
    </row>
    <row r="8" spans="1:9" ht="14.4">
      <c r="A8" s="126">
        <f t="shared" si="0"/>
        <v>7</v>
      </c>
      <c r="B8" s="120" t="s">
        <v>199</v>
      </c>
      <c r="C8" s="214" t="s">
        <v>682</v>
      </c>
      <c r="D8" s="214" t="s">
        <v>44</v>
      </c>
      <c r="E8" s="214">
        <v>14</v>
      </c>
      <c r="F8" s="214">
        <v>1170</v>
      </c>
      <c r="G8" s="214">
        <v>1263.5999999999999</v>
      </c>
      <c r="H8" s="214">
        <v>16380</v>
      </c>
      <c r="I8" s="220">
        <v>17690.400000000001</v>
      </c>
    </row>
    <row r="9" spans="1:9" ht="14.4">
      <c r="A9" s="126">
        <f t="shared" si="0"/>
        <v>8</v>
      </c>
      <c r="B9" s="120" t="s">
        <v>203</v>
      </c>
      <c r="C9" s="214" t="s">
        <v>682</v>
      </c>
      <c r="D9" s="214" t="s">
        <v>44</v>
      </c>
      <c r="E9" s="214">
        <v>14</v>
      </c>
      <c r="F9" s="214">
        <v>1085</v>
      </c>
      <c r="G9" s="214">
        <v>1171.8</v>
      </c>
      <c r="H9" s="214">
        <v>15190</v>
      </c>
      <c r="I9" s="220">
        <v>16405.2</v>
      </c>
    </row>
    <row r="10" spans="1:9" ht="14.4">
      <c r="A10" s="126">
        <f t="shared" si="0"/>
        <v>9</v>
      </c>
      <c r="B10" s="120" t="s">
        <v>197</v>
      </c>
      <c r="C10" s="214" t="s">
        <v>683</v>
      </c>
      <c r="D10" s="214" t="s">
        <v>44</v>
      </c>
      <c r="E10" s="214">
        <v>12</v>
      </c>
      <c r="F10" s="214">
        <v>508</v>
      </c>
      <c r="G10" s="214">
        <v>548.64</v>
      </c>
      <c r="H10" s="214">
        <v>6096</v>
      </c>
      <c r="I10" s="220">
        <v>6583.68</v>
      </c>
    </row>
    <row r="11" spans="1:9" ht="14.4">
      <c r="A11" s="126">
        <f t="shared" si="0"/>
        <v>10</v>
      </c>
      <c r="B11" s="120" t="s">
        <v>3</v>
      </c>
      <c r="C11" s="214" t="s">
        <v>683</v>
      </c>
      <c r="D11" s="214" t="s">
        <v>44</v>
      </c>
      <c r="E11" s="214">
        <v>15</v>
      </c>
      <c r="F11" s="214">
        <v>680</v>
      </c>
      <c r="G11" s="214">
        <v>734.4</v>
      </c>
      <c r="H11" s="214">
        <v>10200</v>
      </c>
      <c r="I11" s="220">
        <v>11016</v>
      </c>
    </row>
    <row r="12" spans="1:9" ht="14.4">
      <c r="A12" s="126">
        <f t="shared" si="0"/>
        <v>11</v>
      </c>
      <c r="B12" s="120" t="s">
        <v>198</v>
      </c>
      <c r="C12" s="214" t="s">
        <v>686</v>
      </c>
      <c r="D12" s="214" t="s">
        <v>44</v>
      </c>
      <c r="E12" s="214">
        <v>12</v>
      </c>
      <c r="F12" s="214">
        <v>24.54</v>
      </c>
      <c r="G12" s="214">
        <v>26.5</v>
      </c>
      <c r="H12" s="214">
        <v>294.48</v>
      </c>
      <c r="I12" s="220">
        <v>318.04000000000002</v>
      </c>
    </row>
    <row r="13" spans="1:9" ht="14.4">
      <c r="A13" s="126">
        <f t="shared" si="0"/>
        <v>12</v>
      </c>
      <c r="B13" s="120" t="s">
        <v>200</v>
      </c>
      <c r="C13" s="214" t="s">
        <v>682</v>
      </c>
      <c r="D13" s="214" t="s">
        <v>44</v>
      </c>
      <c r="E13" s="214">
        <v>14</v>
      </c>
      <c r="F13" s="214">
        <v>370</v>
      </c>
      <c r="G13" s="214">
        <v>399.6</v>
      </c>
      <c r="H13" s="214">
        <v>5180</v>
      </c>
      <c r="I13" s="220">
        <v>5594.4</v>
      </c>
    </row>
    <row r="14" spans="1:9" ht="14.4">
      <c r="A14" s="126">
        <f t="shared" si="0"/>
        <v>13</v>
      </c>
      <c r="B14" s="120" t="s">
        <v>201</v>
      </c>
      <c r="C14" s="214" t="s">
        <v>686</v>
      </c>
      <c r="D14" s="214" t="s">
        <v>44</v>
      </c>
      <c r="E14" s="214">
        <v>12</v>
      </c>
      <c r="F14" s="214">
        <v>24.54</v>
      </c>
      <c r="G14" s="214">
        <v>26.5</v>
      </c>
      <c r="H14" s="214">
        <v>294.48</v>
      </c>
      <c r="I14" s="220">
        <v>318.04000000000002</v>
      </c>
    </row>
    <row r="15" spans="1:9" ht="14.4">
      <c r="A15" s="126">
        <f t="shared" si="0"/>
        <v>14</v>
      </c>
      <c r="B15" s="120" t="s">
        <v>187</v>
      </c>
      <c r="C15" s="214" t="s">
        <v>682</v>
      </c>
      <c r="D15" s="214" t="s">
        <v>44</v>
      </c>
      <c r="E15" s="214">
        <v>14</v>
      </c>
      <c r="F15" s="214">
        <v>1125</v>
      </c>
      <c r="G15" s="214">
        <v>1215</v>
      </c>
      <c r="H15" s="214">
        <v>15750</v>
      </c>
      <c r="I15" s="220">
        <v>17010</v>
      </c>
    </row>
    <row r="16" spans="1:9" ht="14.4">
      <c r="A16" s="126">
        <f t="shared" si="0"/>
        <v>15</v>
      </c>
      <c r="B16" s="120" t="s">
        <v>188</v>
      </c>
      <c r="C16" s="214" t="s">
        <v>682</v>
      </c>
      <c r="D16" s="214" t="s">
        <v>44</v>
      </c>
      <c r="E16" s="214">
        <v>16</v>
      </c>
      <c r="F16" s="214">
        <v>940</v>
      </c>
      <c r="G16" s="214">
        <v>1015.2</v>
      </c>
      <c r="H16" s="214">
        <v>15040</v>
      </c>
      <c r="I16" s="220">
        <v>16243.2</v>
      </c>
    </row>
    <row r="17" spans="1:9" ht="14.4">
      <c r="A17" s="126">
        <f t="shared" si="0"/>
        <v>16</v>
      </c>
      <c r="B17" s="120" t="s">
        <v>729</v>
      </c>
      <c r="C17" s="214" t="s">
        <v>686</v>
      </c>
      <c r="D17" s="214" t="s">
        <v>44</v>
      </c>
      <c r="E17" s="214">
        <v>6</v>
      </c>
      <c r="F17" s="214">
        <v>24.54</v>
      </c>
      <c r="G17" s="214">
        <v>26.5</v>
      </c>
      <c r="H17" s="214">
        <v>147.24</v>
      </c>
      <c r="I17" s="220">
        <v>159.02000000000001</v>
      </c>
    </row>
    <row r="18" spans="1:9" ht="14.4">
      <c r="A18" s="126">
        <f t="shared" si="0"/>
        <v>17</v>
      </c>
      <c r="B18" s="120" t="s">
        <v>190</v>
      </c>
      <c r="C18" s="214" t="s">
        <v>682</v>
      </c>
      <c r="D18" s="214" t="s">
        <v>44</v>
      </c>
      <c r="E18" s="214">
        <v>14</v>
      </c>
      <c r="F18" s="214">
        <v>905</v>
      </c>
      <c r="G18" s="214">
        <v>977.4</v>
      </c>
      <c r="H18" s="214">
        <v>12670</v>
      </c>
      <c r="I18" s="220">
        <v>13683.6</v>
      </c>
    </row>
    <row r="19" spans="1:9" ht="14.4">
      <c r="A19" s="126">
        <f t="shared" si="0"/>
        <v>18</v>
      </c>
      <c r="B19" s="120" t="s">
        <v>191</v>
      </c>
      <c r="C19" s="214" t="s">
        <v>682</v>
      </c>
      <c r="D19" s="214" t="s">
        <v>44</v>
      </c>
      <c r="E19" s="214">
        <v>12</v>
      </c>
      <c r="F19" s="214">
        <v>860</v>
      </c>
      <c r="G19" s="214">
        <v>928.8</v>
      </c>
      <c r="H19" s="214">
        <v>10320</v>
      </c>
      <c r="I19" s="220">
        <v>11145.6</v>
      </c>
    </row>
    <row r="20" spans="1:9" ht="14.4">
      <c r="A20" s="126">
        <f t="shared" si="0"/>
        <v>19</v>
      </c>
      <c r="B20" s="120" t="s">
        <v>193</v>
      </c>
      <c r="C20" s="214" t="s">
        <v>685</v>
      </c>
      <c r="D20" s="214" t="s">
        <v>44</v>
      </c>
      <c r="E20" s="214">
        <v>50</v>
      </c>
      <c r="F20" s="214">
        <v>1364</v>
      </c>
      <c r="G20" s="214">
        <v>1473.12</v>
      </c>
      <c r="H20" s="214">
        <v>68200</v>
      </c>
      <c r="I20" s="220">
        <v>73656</v>
      </c>
    </row>
    <row r="21" spans="1:9" ht="14.4">
      <c r="A21" s="126">
        <f t="shared" si="0"/>
        <v>20</v>
      </c>
      <c r="B21" s="120" t="s">
        <v>192</v>
      </c>
      <c r="C21" s="214" t="s">
        <v>683</v>
      </c>
      <c r="D21" s="214" t="s">
        <v>44</v>
      </c>
      <c r="E21" s="214">
        <v>7</v>
      </c>
      <c r="F21" s="214">
        <v>508</v>
      </c>
      <c r="G21" s="214">
        <v>548.64</v>
      </c>
      <c r="H21" s="214">
        <v>3556</v>
      </c>
      <c r="I21" s="220">
        <v>3840.48</v>
      </c>
    </row>
    <row r="22" spans="1:9" ht="14.4">
      <c r="A22" s="126">
        <f t="shared" si="0"/>
        <v>21</v>
      </c>
      <c r="B22" s="120" t="s">
        <v>730</v>
      </c>
      <c r="C22" s="214" t="s">
        <v>682</v>
      </c>
      <c r="D22" s="214" t="s">
        <v>44</v>
      </c>
      <c r="E22" s="214">
        <v>12</v>
      </c>
      <c r="F22" s="214">
        <v>370</v>
      </c>
      <c r="G22" s="214">
        <v>399.6</v>
      </c>
      <c r="H22" s="214">
        <v>4440</v>
      </c>
      <c r="I22" s="220">
        <v>4795.2</v>
      </c>
    </row>
    <row r="23" spans="1:9" ht="14.4">
      <c r="A23" s="126">
        <f t="shared" si="0"/>
        <v>22</v>
      </c>
      <c r="B23" s="120" t="s">
        <v>5</v>
      </c>
      <c r="C23" s="214" t="s">
        <v>686</v>
      </c>
      <c r="D23" s="214" t="s">
        <v>44</v>
      </c>
      <c r="E23" s="214">
        <v>12</v>
      </c>
      <c r="F23" s="214">
        <v>24.54</v>
      </c>
      <c r="G23" s="214">
        <v>26.5</v>
      </c>
      <c r="H23" s="214">
        <v>294.48</v>
      </c>
      <c r="I23" s="220">
        <v>318.04000000000002</v>
      </c>
    </row>
    <row r="24" spans="1:9" ht="14.4">
      <c r="A24" s="126">
        <f t="shared" si="0"/>
        <v>23</v>
      </c>
      <c r="B24" s="120" t="s">
        <v>6</v>
      </c>
      <c r="C24" s="214" t="s">
        <v>686</v>
      </c>
      <c r="D24" s="214" t="s">
        <v>44</v>
      </c>
      <c r="E24" s="214">
        <v>12</v>
      </c>
      <c r="F24" s="214">
        <v>30.6</v>
      </c>
      <c r="G24" s="214">
        <v>33.049999999999997</v>
      </c>
      <c r="H24" s="214">
        <v>367.2</v>
      </c>
      <c r="I24" s="220">
        <v>396.58</v>
      </c>
    </row>
    <row r="25" spans="1:9" ht="14.4">
      <c r="A25" s="126">
        <f t="shared" si="0"/>
        <v>24</v>
      </c>
      <c r="B25" s="120" t="s">
        <v>66</v>
      </c>
      <c r="C25" s="214" t="s">
        <v>683</v>
      </c>
      <c r="D25" s="214" t="s">
        <v>44</v>
      </c>
      <c r="E25" s="214">
        <v>10</v>
      </c>
      <c r="F25" s="214">
        <v>1124</v>
      </c>
      <c r="G25" s="214">
        <v>1213.92</v>
      </c>
      <c r="H25" s="214">
        <v>11240</v>
      </c>
      <c r="I25" s="220">
        <v>12139.2</v>
      </c>
    </row>
    <row r="26" spans="1:9" ht="14.4">
      <c r="A26" s="126">
        <f t="shared" si="0"/>
        <v>25</v>
      </c>
      <c r="B26" s="120" t="s">
        <v>731</v>
      </c>
      <c r="C26" s="214" t="s">
        <v>682</v>
      </c>
      <c r="D26" s="214" t="s">
        <v>44</v>
      </c>
      <c r="E26" s="214">
        <v>12</v>
      </c>
      <c r="F26" s="214">
        <v>845</v>
      </c>
      <c r="G26" s="214">
        <v>912.6</v>
      </c>
      <c r="H26" s="214">
        <v>10140</v>
      </c>
      <c r="I26" s="220">
        <v>10951.2</v>
      </c>
    </row>
    <row r="27" spans="1:9" ht="14.4">
      <c r="A27" s="126">
        <f t="shared" si="0"/>
        <v>26</v>
      </c>
      <c r="B27" s="120" t="s">
        <v>194</v>
      </c>
      <c r="C27" s="214" t="s">
        <v>686</v>
      </c>
      <c r="D27" s="214" t="s">
        <v>44</v>
      </c>
      <c r="E27" s="214">
        <v>12</v>
      </c>
      <c r="F27" s="214">
        <v>24.54</v>
      </c>
      <c r="G27" s="214">
        <v>26.5</v>
      </c>
      <c r="H27" s="214">
        <v>294.48</v>
      </c>
      <c r="I27" s="220">
        <v>318.04000000000002</v>
      </c>
    </row>
    <row r="28" spans="1:9" ht="14.4">
      <c r="A28" s="126">
        <f t="shared" si="0"/>
        <v>27</v>
      </c>
      <c r="B28" s="120" t="s">
        <v>121</v>
      </c>
      <c r="C28" s="214" t="s">
        <v>682</v>
      </c>
      <c r="D28" s="214" t="s">
        <v>44</v>
      </c>
      <c r="E28" s="214">
        <v>8</v>
      </c>
      <c r="F28" s="214">
        <v>1445</v>
      </c>
      <c r="G28" s="214">
        <v>1560.6</v>
      </c>
      <c r="H28" s="214">
        <v>11560</v>
      </c>
      <c r="I28" s="220">
        <v>12484.8</v>
      </c>
    </row>
    <row r="29" spans="1:9" ht="14.4">
      <c r="A29" s="126">
        <f t="shared" si="0"/>
        <v>28</v>
      </c>
      <c r="B29" s="120" t="s">
        <v>8</v>
      </c>
      <c r="C29" s="214" t="s">
        <v>687</v>
      </c>
      <c r="D29" s="214" t="s">
        <v>44</v>
      </c>
      <c r="E29" s="214">
        <v>16</v>
      </c>
      <c r="F29" s="214">
        <v>5913</v>
      </c>
      <c r="G29" s="214">
        <v>6386.04</v>
      </c>
      <c r="H29" s="214">
        <v>94608</v>
      </c>
      <c r="I29" s="220">
        <v>102176.64</v>
      </c>
    </row>
    <row r="30" spans="1:9" ht="14.4">
      <c r="A30" s="126">
        <f t="shared" si="0"/>
        <v>29</v>
      </c>
      <c r="B30" s="120" t="s">
        <v>9</v>
      </c>
      <c r="C30" s="214" t="s">
        <v>130</v>
      </c>
      <c r="D30" s="214" t="s">
        <v>44</v>
      </c>
      <c r="E30" s="214">
        <v>1</v>
      </c>
      <c r="F30" s="214">
        <v>2354.4</v>
      </c>
      <c r="G30" s="214">
        <v>2542.75</v>
      </c>
      <c r="H30" s="214">
        <v>2354.4</v>
      </c>
      <c r="I30" s="220">
        <v>2542.75</v>
      </c>
    </row>
    <row r="31" spans="1:9" ht="14.4">
      <c r="A31" s="126">
        <f t="shared" si="0"/>
        <v>30</v>
      </c>
      <c r="B31" s="120" t="s">
        <v>732</v>
      </c>
      <c r="C31" s="214" t="s">
        <v>106</v>
      </c>
      <c r="D31" s="214" t="s">
        <v>44</v>
      </c>
      <c r="E31" s="214">
        <v>4</v>
      </c>
      <c r="F31" s="214">
        <v>12480</v>
      </c>
      <c r="G31" s="214">
        <v>13478.4</v>
      </c>
      <c r="H31" s="214">
        <v>49920</v>
      </c>
      <c r="I31" s="220">
        <v>53913.599999999999</v>
      </c>
    </row>
    <row r="32" spans="1:9" ht="14.4">
      <c r="A32" s="126">
        <f t="shared" si="0"/>
        <v>31</v>
      </c>
      <c r="B32" s="120" t="s">
        <v>733</v>
      </c>
      <c r="C32" s="214" t="s">
        <v>106</v>
      </c>
      <c r="D32" s="214" t="s">
        <v>44</v>
      </c>
      <c r="E32" s="214">
        <v>4</v>
      </c>
      <c r="F32" s="214">
        <v>7695</v>
      </c>
      <c r="G32" s="214">
        <v>8310.6</v>
      </c>
      <c r="H32" s="214">
        <v>30780</v>
      </c>
      <c r="I32" s="220">
        <v>33242.400000000001</v>
      </c>
    </row>
    <row r="33" spans="1:9" ht="14.4">
      <c r="A33" s="126">
        <f t="shared" si="0"/>
        <v>32</v>
      </c>
      <c r="B33" s="120" t="s">
        <v>12</v>
      </c>
      <c r="C33" s="214" t="s">
        <v>108</v>
      </c>
      <c r="D33" s="214" t="s">
        <v>44</v>
      </c>
      <c r="E33" s="214">
        <v>10</v>
      </c>
      <c r="F33" s="214">
        <v>957.15</v>
      </c>
      <c r="G33" s="214">
        <v>1033.72</v>
      </c>
      <c r="H33" s="214">
        <v>9571.5</v>
      </c>
      <c r="I33" s="220">
        <v>10337.219999999999</v>
      </c>
    </row>
    <row r="34" spans="1:9" ht="14.4">
      <c r="A34" s="126">
        <f t="shared" si="0"/>
        <v>33</v>
      </c>
      <c r="B34" s="120" t="s">
        <v>13</v>
      </c>
      <c r="C34" s="214" t="s">
        <v>109</v>
      </c>
      <c r="D34" s="214" t="s">
        <v>44</v>
      </c>
      <c r="E34" s="214">
        <v>6</v>
      </c>
      <c r="F34" s="214">
        <v>1707.84</v>
      </c>
      <c r="G34" s="214">
        <v>1844.47</v>
      </c>
      <c r="H34" s="214">
        <v>10247.040000000001</v>
      </c>
      <c r="I34" s="220">
        <v>11066.8</v>
      </c>
    </row>
    <row r="35" spans="1:9" ht="14.4">
      <c r="A35" s="126">
        <f t="shared" si="0"/>
        <v>34</v>
      </c>
      <c r="B35" s="120" t="s">
        <v>14</v>
      </c>
      <c r="C35" s="214" t="s">
        <v>109</v>
      </c>
      <c r="D35" s="214" t="s">
        <v>44</v>
      </c>
      <c r="E35" s="214">
        <v>6</v>
      </c>
      <c r="F35" s="214">
        <v>1053.1199999999999</v>
      </c>
      <c r="G35" s="214">
        <v>1137.3699999999999</v>
      </c>
      <c r="H35" s="214">
        <v>6318.72</v>
      </c>
      <c r="I35" s="220">
        <v>6824.22</v>
      </c>
    </row>
    <row r="36" spans="1:9" ht="14.4">
      <c r="A36" s="126">
        <f t="shared" si="0"/>
        <v>35</v>
      </c>
      <c r="B36" s="120" t="s">
        <v>15</v>
      </c>
      <c r="C36" s="214" t="s">
        <v>218</v>
      </c>
      <c r="D36" s="214" t="s">
        <v>44</v>
      </c>
      <c r="E36" s="214">
        <v>2</v>
      </c>
      <c r="F36" s="214">
        <v>1674</v>
      </c>
      <c r="G36" s="214">
        <v>1807.92</v>
      </c>
      <c r="H36" s="214">
        <v>3348</v>
      </c>
      <c r="I36" s="220">
        <v>3615.84</v>
      </c>
    </row>
    <row r="37" spans="1:9" ht="14.4">
      <c r="A37" s="126">
        <f t="shared" si="0"/>
        <v>36</v>
      </c>
      <c r="B37" s="120" t="s">
        <v>16</v>
      </c>
      <c r="C37" s="214" t="s">
        <v>734</v>
      </c>
      <c r="D37" s="214" t="s">
        <v>44</v>
      </c>
      <c r="E37" s="214">
        <v>20</v>
      </c>
      <c r="F37" s="214">
        <v>1519.68</v>
      </c>
      <c r="G37" s="214">
        <v>1641.25</v>
      </c>
      <c r="H37" s="214">
        <v>30393.599999999999</v>
      </c>
      <c r="I37" s="220">
        <v>32825.089999999997</v>
      </c>
    </row>
    <row r="38" spans="1:9" ht="14.4">
      <c r="A38" s="126">
        <f t="shared" si="0"/>
        <v>37</v>
      </c>
      <c r="B38" s="120" t="s">
        <v>17</v>
      </c>
      <c r="C38" s="214" t="s">
        <v>734</v>
      </c>
      <c r="D38" s="214" t="s">
        <v>44</v>
      </c>
      <c r="E38" s="214">
        <v>20</v>
      </c>
      <c r="F38" s="214">
        <v>1127.04</v>
      </c>
      <c r="G38" s="214">
        <v>1217.2</v>
      </c>
      <c r="H38" s="214">
        <v>22540.799999999999</v>
      </c>
      <c r="I38" s="220">
        <v>24344.06</v>
      </c>
    </row>
    <row r="39" spans="1:9" ht="14.4">
      <c r="A39" s="126">
        <f t="shared" si="0"/>
        <v>38</v>
      </c>
      <c r="B39" s="120" t="s">
        <v>18</v>
      </c>
      <c r="C39" s="214" t="s">
        <v>734</v>
      </c>
      <c r="D39" s="214" t="s">
        <v>44</v>
      </c>
      <c r="E39" s="214">
        <v>20</v>
      </c>
      <c r="F39" s="214">
        <v>1752</v>
      </c>
      <c r="G39" s="214">
        <v>1892.16</v>
      </c>
      <c r="H39" s="214">
        <v>35040</v>
      </c>
      <c r="I39" s="220">
        <v>37843.199999999997</v>
      </c>
    </row>
    <row r="40" spans="1:9" ht="26.4">
      <c r="A40" s="126">
        <f t="shared" si="0"/>
        <v>39</v>
      </c>
      <c r="B40" s="120" t="s">
        <v>19</v>
      </c>
      <c r="C40" s="214" t="s">
        <v>111</v>
      </c>
      <c r="D40" s="214" t="s">
        <v>44</v>
      </c>
      <c r="E40" s="214">
        <v>2</v>
      </c>
      <c r="F40" s="214">
        <v>2061.4499999999998</v>
      </c>
      <c r="G40" s="214">
        <v>2226.37</v>
      </c>
      <c r="H40" s="214">
        <v>4122.8999999999996</v>
      </c>
      <c r="I40" s="220">
        <v>4452.7299999999996</v>
      </c>
    </row>
    <row r="41" spans="1:9" ht="14.4">
      <c r="A41" s="126">
        <f t="shared" si="0"/>
        <v>40</v>
      </c>
      <c r="B41" s="120" t="s">
        <v>122</v>
      </c>
      <c r="C41" s="214" t="s">
        <v>110</v>
      </c>
      <c r="D41" s="214" t="s">
        <v>44</v>
      </c>
      <c r="E41" s="214">
        <v>2</v>
      </c>
      <c r="F41" s="214">
        <v>1333.8</v>
      </c>
      <c r="G41" s="214">
        <v>1440.5</v>
      </c>
      <c r="H41" s="214">
        <v>2667.6</v>
      </c>
      <c r="I41" s="220">
        <v>2881.01</v>
      </c>
    </row>
    <row r="42" spans="1:9" ht="14.4">
      <c r="A42" s="126">
        <f t="shared" si="0"/>
        <v>41</v>
      </c>
      <c r="B42" s="120" t="s">
        <v>123</v>
      </c>
      <c r="C42" s="214" t="s">
        <v>111</v>
      </c>
      <c r="D42" s="214" t="s">
        <v>44</v>
      </c>
      <c r="E42" s="214">
        <v>2</v>
      </c>
      <c r="F42" s="214">
        <v>742.5</v>
      </c>
      <c r="G42" s="214">
        <v>801.9</v>
      </c>
      <c r="H42" s="214">
        <v>1485</v>
      </c>
      <c r="I42" s="220">
        <v>1603.8</v>
      </c>
    </row>
    <row r="43" spans="1:9" ht="14.4">
      <c r="A43" s="126">
        <f t="shared" si="0"/>
        <v>42</v>
      </c>
      <c r="B43" s="120" t="s">
        <v>20</v>
      </c>
      <c r="C43" s="214" t="s">
        <v>735</v>
      </c>
      <c r="D43" s="214" t="s">
        <v>44</v>
      </c>
      <c r="E43" s="214">
        <v>8</v>
      </c>
      <c r="F43" s="214">
        <v>9848.4</v>
      </c>
      <c r="G43" s="214">
        <v>10636.27</v>
      </c>
      <c r="H43" s="214">
        <v>78787.199999999997</v>
      </c>
      <c r="I43" s="220">
        <v>85090.18</v>
      </c>
    </row>
    <row r="44" spans="1:9" ht="14.4">
      <c r="A44" s="126">
        <f t="shared" si="0"/>
        <v>43</v>
      </c>
      <c r="B44" s="120" t="s">
        <v>21</v>
      </c>
      <c r="C44" s="214" t="s">
        <v>112</v>
      </c>
      <c r="D44" s="214" t="s">
        <v>44</v>
      </c>
      <c r="E44" s="214">
        <v>6</v>
      </c>
      <c r="F44" s="214">
        <v>11085.3</v>
      </c>
      <c r="G44" s="214">
        <v>11972.12</v>
      </c>
      <c r="H44" s="214">
        <v>66511.8</v>
      </c>
      <c r="I44" s="220">
        <v>71832.740000000005</v>
      </c>
    </row>
    <row r="45" spans="1:9" ht="14.4">
      <c r="A45" s="126">
        <f t="shared" si="0"/>
        <v>44</v>
      </c>
      <c r="B45" s="120" t="s">
        <v>124</v>
      </c>
      <c r="C45" s="214" t="s">
        <v>111</v>
      </c>
      <c r="D45" s="214" t="s">
        <v>44</v>
      </c>
      <c r="E45" s="214">
        <v>2</v>
      </c>
      <c r="F45" s="214">
        <v>1922.4</v>
      </c>
      <c r="G45" s="214">
        <v>2076.19</v>
      </c>
      <c r="H45" s="214">
        <v>3844.8</v>
      </c>
      <c r="I45" s="220">
        <v>4152.38</v>
      </c>
    </row>
    <row r="46" spans="1:9" ht="14.4">
      <c r="A46" s="126">
        <f t="shared" si="0"/>
        <v>45</v>
      </c>
      <c r="B46" s="120" t="s">
        <v>22</v>
      </c>
      <c r="C46" s="214" t="s">
        <v>734</v>
      </c>
      <c r="D46" s="214" t="s">
        <v>44</v>
      </c>
      <c r="E46" s="214">
        <v>17</v>
      </c>
      <c r="F46" s="214">
        <v>1883.52</v>
      </c>
      <c r="G46" s="214">
        <v>2034.2</v>
      </c>
      <c r="H46" s="214">
        <v>32019.84</v>
      </c>
      <c r="I46" s="220">
        <v>34581.43</v>
      </c>
    </row>
    <row r="47" spans="1:9" ht="14.4">
      <c r="A47" s="126">
        <f t="shared" si="0"/>
        <v>46</v>
      </c>
      <c r="B47" s="120" t="s">
        <v>23</v>
      </c>
      <c r="C47" s="214" t="s">
        <v>734</v>
      </c>
      <c r="D47" s="214" t="s">
        <v>44</v>
      </c>
      <c r="E47" s="214">
        <v>17</v>
      </c>
      <c r="F47" s="214">
        <v>1444.8</v>
      </c>
      <c r="G47" s="214">
        <v>1560.38</v>
      </c>
      <c r="H47" s="214">
        <v>24561.599999999999</v>
      </c>
      <c r="I47" s="220">
        <v>26526.53</v>
      </c>
    </row>
    <row r="48" spans="1:9" ht="14.4">
      <c r="A48" s="126">
        <f t="shared" si="0"/>
        <v>47</v>
      </c>
      <c r="B48" s="120" t="s">
        <v>24</v>
      </c>
      <c r="C48" s="214" t="s">
        <v>734</v>
      </c>
      <c r="D48" s="214" t="s">
        <v>44</v>
      </c>
      <c r="E48" s="214">
        <v>17</v>
      </c>
      <c r="F48" s="214">
        <v>1883.52</v>
      </c>
      <c r="G48" s="214">
        <v>2034.2</v>
      </c>
      <c r="H48" s="214">
        <v>32019.84</v>
      </c>
      <c r="I48" s="220">
        <v>34581.43</v>
      </c>
    </row>
    <row r="49" spans="1:9" ht="14.4">
      <c r="A49" s="126">
        <f t="shared" si="0"/>
        <v>48</v>
      </c>
      <c r="B49" s="120" t="s">
        <v>181</v>
      </c>
      <c r="C49" s="214" t="s">
        <v>111</v>
      </c>
      <c r="D49" s="214" t="s">
        <v>44</v>
      </c>
      <c r="E49" s="214">
        <v>3</v>
      </c>
      <c r="F49" s="214">
        <v>3186</v>
      </c>
      <c r="G49" s="214">
        <v>3440.88</v>
      </c>
      <c r="H49" s="214">
        <v>9558</v>
      </c>
      <c r="I49" s="220">
        <v>10322.64</v>
      </c>
    </row>
    <row r="50" spans="1:9" ht="14.4">
      <c r="A50" s="126">
        <f t="shared" si="0"/>
        <v>49</v>
      </c>
      <c r="B50" s="120" t="s">
        <v>104</v>
      </c>
      <c r="C50" s="214" t="s">
        <v>108</v>
      </c>
      <c r="D50" s="214" t="s">
        <v>44</v>
      </c>
      <c r="E50" s="214">
        <v>30</v>
      </c>
      <c r="F50" s="214">
        <v>128.4</v>
      </c>
      <c r="G50" s="214">
        <v>138.66999999999999</v>
      </c>
      <c r="H50" s="214">
        <v>3852</v>
      </c>
      <c r="I50" s="220">
        <v>4160.16</v>
      </c>
    </row>
    <row r="51" spans="1:9" ht="14.4">
      <c r="A51" s="126">
        <f t="shared" si="0"/>
        <v>50</v>
      </c>
      <c r="B51" s="120" t="s">
        <v>736</v>
      </c>
      <c r="C51" s="214" t="s">
        <v>113</v>
      </c>
      <c r="D51" s="214" t="s">
        <v>44</v>
      </c>
      <c r="E51" s="214">
        <v>80</v>
      </c>
      <c r="F51" s="214">
        <v>155.30000000000001</v>
      </c>
      <c r="G51" s="214">
        <v>167.72</v>
      </c>
      <c r="H51" s="214">
        <v>12424</v>
      </c>
      <c r="I51" s="220">
        <v>13417.92</v>
      </c>
    </row>
    <row r="52" spans="1:9" ht="14.4">
      <c r="A52" s="126">
        <f t="shared" si="0"/>
        <v>51</v>
      </c>
      <c r="B52" s="120" t="s">
        <v>737</v>
      </c>
      <c r="C52" s="214" t="s">
        <v>113</v>
      </c>
      <c r="D52" s="214" t="s">
        <v>44</v>
      </c>
      <c r="E52" s="214">
        <v>80</v>
      </c>
      <c r="F52" s="214">
        <v>168.1</v>
      </c>
      <c r="G52" s="214">
        <v>181.55</v>
      </c>
      <c r="H52" s="214">
        <v>13448</v>
      </c>
      <c r="I52" s="220">
        <v>14523.84</v>
      </c>
    </row>
    <row r="53" spans="1:9" ht="14.4">
      <c r="A53" s="126">
        <f t="shared" si="0"/>
        <v>52</v>
      </c>
      <c r="B53" s="120" t="s">
        <v>182</v>
      </c>
      <c r="C53" s="214" t="s">
        <v>219</v>
      </c>
      <c r="D53" s="214" t="s">
        <v>44</v>
      </c>
      <c r="E53" s="214">
        <v>4</v>
      </c>
      <c r="F53" s="214">
        <v>1279.8</v>
      </c>
      <c r="G53" s="214">
        <v>1382.18</v>
      </c>
      <c r="H53" s="214">
        <v>5119.2</v>
      </c>
      <c r="I53" s="220">
        <v>5528.74</v>
      </c>
    </row>
    <row r="54" spans="1:9" ht="26.4">
      <c r="A54" s="126">
        <f t="shared" si="0"/>
        <v>53</v>
      </c>
      <c r="B54" s="120" t="s">
        <v>183</v>
      </c>
      <c r="C54" s="214" t="s">
        <v>219</v>
      </c>
      <c r="D54" s="214" t="s">
        <v>44</v>
      </c>
      <c r="E54" s="214">
        <v>4</v>
      </c>
      <c r="F54" s="214">
        <v>1448.55</v>
      </c>
      <c r="G54" s="214">
        <v>1564.43</v>
      </c>
      <c r="H54" s="214">
        <v>5794.2</v>
      </c>
      <c r="I54" s="220">
        <v>6257.74</v>
      </c>
    </row>
    <row r="55" spans="1:9" ht="14.4">
      <c r="A55" s="126">
        <f t="shared" si="0"/>
        <v>54</v>
      </c>
      <c r="B55" s="120" t="s">
        <v>25</v>
      </c>
      <c r="C55" s="214" t="s">
        <v>220</v>
      </c>
      <c r="D55" s="214" t="s">
        <v>44</v>
      </c>
      <c r="E55" s="214">
        <v>2</v>
      </c>
      <c r="F55" s="214">
        <v>1158.3</v>
      </c>
      <c r="G55" s="214">
        <v>1250.96</v>
      </c>
      <c r="H55" s="214">
        <v>2316.6</v>
      </c>
      <c r="I55" s="220">
        <v>2501.9299999999998</v>
      </c>
    </row>
    <row r="56" spans="1:9" ht="14.4">
      <c r="A56" s="126">
        <f t="shared" si="0"/>
        <v>55</v>
      </c>
      <c r="B56" s="120" t="s">
        <v>738</v>
      </c>
      <c r="C56" s="214" t="s">
        <v>106</v>
      </c>
      <c r="D56" s="214" t="s">
        <v>44</v>
      </c>
      <c r="E56" s="214">
        <v>2</v>
      </c>
      <c r="F56" s="214">
        <v>2860</v>
      </c>
      <c r="G56" s="214">
        <v>3088.8</v>
      </c>
      <c r="H56" s="214">
        <v>5720</v>
      </c>
      <c r="I56" s="220">
        <v>6177.6</v>
      </c>
    </row>
    <row r="57" spans="1:9" ht="14.4">
      <c r="A57" s="126">
        <f t="shared" si="0"/>
        <v>56</v>
      </c>
      <c r="B57" s="120" t="s">
        <v>27</v>
      </c>
      <c r="C57" s="214" t="s">
        <v>734</v>
      </c>
      <c r="D57" s="214" t="s">
        <v>44</v>
      </c>
      <c r="E57" s="214">
        <v>2</v>
      </c>
      <c r="F57" s="214">
        <v>2176.3200000000002</v>
      </c>
      <c r="G57" s="214">
        <v>2350.4299999999998</v>
      </c>
      <c r="H57" s="214">
        <v>4352.6400000000003</v>
      </c>
      <c r="I57" s="220">
        <v>4700.8500000000004</v>
      </c>
    </row>
    <row r="58" spans="1:9" ht="14.4">
      <c r="A58" s="126">
        <f t="shared" si="0"/>
        <v>57</v>
      </c>
      <c r="B58" s="120" t="s">
        <v>28</v>
      </c>
      <c r="C58" s="214" t="s">
        <v>734</v>
      </c>
      <c r="D58" s="214" t="s">
        <v>44</v>
      </c>
      <c r="E58" s="214">
        <v>2</v>
      </c>
      <c r="F58" s="214">
        <v>2176.3200000000002</v>
      </c>
      <c r="G58" s="214">
        <v>2350.4299999999998</v>
      </c>
      <c r="H58" s="214">
        <v>4352.6400000000003</v>
      </c>
      <c r="I58" s="220">
        <v>4700.8500000000004</v>
      </c>
    </row>
    <row r="59" spans="1:9" ht="14.4">
      <c r="A59" s="126">
        <f t="shared" si="0"/>
        <v>58</v>
      </c>
      <c r="B59" s="120" t="s">
        <v>215</v>
      </c>
      <c r="C59" s="214" t="s">
        <v>111</v>
      </c>
      <c r="D59" s="214" t="s">
        <v>44</v>
      </c>
      <c r="E59" s="214">
        <v>2</v>
      </c>
      <c r="F59" s="214">
        <v>3186</v>
      </c>
      <c r="G59" s="214">
        <v>3440.88</v>
      </c>
      <c r="H59" s="214">
        <v>6372</v>
      </c>
      <c r="I59" s="220">
        <v>6881.76</v>
      </c>
    </row>
    <row r="60" spans="1:9" ht="14.4">
      <c r="A60" s="126">
        <f t="shared" si="0"/>
        <v>59</v>
      </c>
      <c r="B60" s="120" t="s">
        <v>29</v>
      </c>
      <c r="C60" s="214" t="s">
        <v>734</v>
      </c>
      <c r="D60" s="214" t="s">
        <v>44</v>
      </c>
      <c r="E60" s="214">
        <v>8</v>
      </c>
      <c r="F60" s="214">
        <v>2031.36</v>
      </c>
      <c r="G60" s="214">
        <v>2193.87</v>
      </c>
      <c r="H60" s="214">
        <v>16250.88</v>
      </c>
      <c r="I60" s="220">
        <v>17550.95</v>
      </c>
    </row>
    <row r="61" spans="1:9" ht="14.4">
      <c r="A61" s="126">
        <f t="shared" si="0"/>
        <v>60</v>
      </c>
      <c r="B61" s="120" t="s">
        <v>30</v>
      </c>
      <c r="C61" s="214" t="s">
        <v>734</v>
      </c>
      <c r="D61" s="214" t="s">
        <v>44</v>
      </c>
      <c r="E61" s="214">
        <v>10.4</v>
      </c>
      <c r="F61" s="214">
        <v>2192.64</v>
      </c>
      <c r="G61" s="214">
        <v>2368.0500000000002</v>
      </c>
      <c r="H61" s="214">
        <v>22840</v>
      </c>
      <c r="I61" s="220">
        <v>24667.200000000001</v>
      </c>
    </row>
    <row r="62" spans="1:9" ht="14.4">
      <c r="A62" s="126">
        <f t="shared" si="0"/>
        <v>61</v>
      </c>
      <c r="B62" s="120" t="s">
        <v>31</v>
      </c>
      <c r="C62" s="214" t="s">
        <v>114</v>
      </c>
      <c r="D62" s="214" t="s">
        <v>44</v>
      </c>
      <c r="E62" s="214">
        <v>4</v>
      </c>
      <c r="F62" s="214">
        <v>616</v>
      </c>
      <c r="G62" s="214">
        <v>665.28</v>
      </c>
      <c r="H62" s="214">
        <v>2464</v>
      </c>
      <c r="I62" s="220">
        <v>2661.12</v>
      </c>
    </row>
    <row r="63" spans="1:9" ht="14.4">
      <c r="A63" s="126">
        <f t="shared" si="0"/>
        <v>62</v>
      </c>
      <c r="B63" s="120" t="s">
        <v>32</v>
      </c>
      <c r="C63" s="214" t="s">
        <v>114</v>
      </c>
      <c r="D63" s="214" t="s">
        <v>44</v>
      </c>
      <c r="E63" s="214">
        <v>1</v>
      </c>
      <c r="F63" s="214">
        <v>446</v>
      </c>
      <c r="G63" s="214">
        <v>481.68</v>
      </c>
      <c r="H63" s="214">
        <v>446</v>
      </c>
      <c r="I63" s="220">
        <v>481.68</v>
      </c>
    </row>
    <row r="64" spans="1:9" ht="14.4">
      <c r="A64" s="126">
        <f t="shared" si="0"/>
        <v>63</v>
      </c>
      <c r="B64" s="120" t="s">
        <v>126</v>
      </c>
      <c r="C64" s="214" t="s">
        <v>116</v>
      </c>
      <c r="D64" s="214" t="s">
        <v>44</v>
      </c>
      <c r="E64" s="214">
        <v>20</v>
      </c>
      <c r="F64" s="214">
        <v>131.55000000000001</v>
      </c>
      <c r="G64" s="214">
        <v>142.07</v>
      </c>
      <c r="H64" s="214">
        <v>2631</v>
      </c>
      <c r="I64" s="220">
        <v>2841.48</v>
      </c>
    </row>
    <row r="65" spans="1:9" ht="14.4">
      <c r="A65" s="126">
        <f t="shared" si="0"/>
        <v>64</v>
      </c>
      <c r="B65" s="120" t="s">
        <v>33</v>
      </c>
      <c r="C65" s="214" t="s">
        <v>115</v>
      </c>
      <c r="D65" s="214" t="s">
        <v>44</v>
      </c>
      <c r="E65" s="214">
        <v>8.3000000000000007</v>
      </c>
      <c r="F65" s="214">
        <v>1896</v>
      </c>
      <c r="G65" s="214">
        <v>2047.68</v>
      </c>
      <c r="H65" s="214">
        <v>15800</v>
      </c>
      <c r="I65" s="220">
        <v>17064</v>
      </c>
    </row>
    <row r="66" spans="1:9" ht="39.6">
      <c r="A66" s="126">
        <f t="shared" si="0"/>
        <v>65</v>
      </c>
      <c r="B66" s="120" t="s">
        <v>721</v>
      </c>
      <c r="C66" s="214" t="s">
        <v>111</v>
      </c>
      <c r="D66" s="214" t="s">
        <v>44</v>
      </c>
      <c r="E66" s="214">
        <v>1</v>
      </c>
      <c r="F66" s="214">
        <v>3639.6</v>
      </c>
      <c r="G66" s="214">
        <v>3930.77</v>
      </c>
      <c r="H66" s="214">
        <v>3639.6</v>
      </c>
      <c r="I66" s="220">
        <v>3930.77</v>
      </c>
    </row>
    <row r="67" spans="1:9" ht="14.4">
      <c r="A67" s="126">
        <f t="shared" si="0"/>
        <v>66</v>
      </c>
      <c r="B67" s="120" t="s">
        <v>184</v>
      </c>
      <c r="C67" s="214" t="s">
        <v>120</v>
      </c>
      <c r="D67" s="214" t="s">
        <v>44</v>
      </c>
      <c r="E67" s="214">
        <v>3</v>
      </c>
      <c r="F67" s="214">
        <v>835.65</v>
      </c>
      <c r="G67" s="214">
        <v>902.5</v>
      </c>
      <c r="H67" s="214">
        <v>2506.9499999999998</v>
      </c>
      <c r="I67" s="220">
        <v>2707.51</v>
      </c>
    </row>
    <row r="68" spans="1:9" ht="14.4">
      <c r="A68" s="126">
        <f t="shared" ref="A68:A131" si="1">A67+1</f>
        <v>67</v>
      </c>
      <c r="B68" s="120" t="s">
        <v>185</v>
      </c>
      <c r="C68" s="214" t="s">
        <v>120</v>
      </c>
      <c r="D68" s="214" t="s">
        <v>44</v>
      </c>
      <c r="E68" s="214">
        <v>3</v>
      </c>
      <c r="F68" s="214">
        <v>1026</v>
      </c>
      <c r="G68" s="214">
        <v>1108.08</v>
      </c>
      <c r="H68" s="214">
        <v>3078</v>
      </c>
      <c r="I68" s="220">
        <v>3324.24</v>
      </c>
    </row>
    <row r="69" spans="1:9" ht="14.4">
      <c r="A69" s="126">
        <f t="shared" si="1"/>
        <v>68</v>
      </c>
      <c r="B69" s="120" t="s">
        <v>34</v>
      </c>
      <c r="C69" s="214" t="s">
        <v>117</v>
      </c>
      <c r="D69" s="214" t="s">
        <v>44</v>
      </c>
      <c r="E69" s="214">
        <v>1</v>
      </c>
      <c r="F69" s="214">
        <v>1431.36</v>
      </c>
      <c r="G69" s="214">
        <v>1545.87</v>
      </c>
      <c r="H69" s="214">
        <v>1491</v>
      </c>
      <c r="I69" s="220">
        <v>1610.28</v>
      </c>
    </row>
    <row r="70" spans="1:9" ht="14.4">
      <c r="A70" s="126">
        <f t="shared" si="1"/>
        <v>69</v>
      </c>
      <c r="B70" s="120" t="s">
        <v>35</v>
      </c>
      <c r="C70" s="214" t="s">
        <v>219</v>
      </c>
      <c r="D70" s="214" t="s">
        <v>44</v>
      </c>
      <c r="E70" s="214">
        <v>1</v>
      </c>
      <c r="F70" s="214">
        <v>1448.55</v>
      </c>
      <c r="G70" s="214">
        <v>1564.43</v>
      </c>
      <c r="H70" s="214">
        <v>1448.55</v>
      </c>
      <c r="I70" s="220">
        <v>1564.43</v>
      </c>
    </row>
    <row r="71" spans="1:9" ht="14.4">
      <c r="A71" s="126">
        <f t="shared" si="1"/>
        <v>70</v>
      </c>
      <c r="B71" s="120" t="s">
        <v>127</v>
      </c>
      <c r="C71" s="214" t="s">
        <v>219</v>
      </c>
      <c r="D71" s="214" t="s">
        <v>44</v>
      </c>
      <c r="E71" s="214">
        <v>1</v>
      </c>
      <c r="F71" s="214">
        <v>1158.3</v>
      </c>
      <c r="G71" s="214">
        <v>1250.96</v>
      </c>
      <c r="H71" s="214">
        <v>1158.3</v>
      </c>
      <c r="I71" s="220">
        <v>1250.96</v>
      </c>
    </row>
    <row r="72" spans="1:9" ht="14.4">
      <c r="A72" s="126">
        <f t="shared" si="1"/>
        <v>71</v>
      </c>
      <c r="B72" s="120" t="s">
        <v>125</v>
      </c>
      <c r="C72" s="214" t="s">
        <v>111</v>
      </c>
      <c r="D72" s="214" t="s">
        <v>44</v>
      </c>
      <c r="E72" s="214">
        <v>2</v>
      </c>
      <c r="F72" s="214">
        <v>1513.35</v>
      </c>
      <c r="G72" s="214">
        <v>1634.42</v>
      </c>
      <c r="H72" s="214">
        <v>3026.7</v>
      </c>
      <c r="I72" s="220">
        <v>3268.84</v>
      </c>
    </row>
    <row r="73" spans="1:9" ht="14.4">
      <c r="A73" s="126">
        <f t="shared" si="1"/>
        <v>72</v>
      </c>
      <c r="B73" s="120" t="s">
        <v>36</v>
      </c>
      <c r="C73" s="214" t="s">
        <v>118</v>
      </c>
      <c r="D73" s="214" t="s">
        <v>44</v>
      </c>
      <c r="E73" s="214">
        <v>5</v>
      </c>
      <c r="F73" s="214">
        <v>1508</v>
      </c>
      <c r="G73" s="214">
        <v>1628.64</v>
      </c>
      <c r="H73" s="214">
        <v>7540</v>
      </c>
      <c r="I73" s="220">
        <v>8143.2</v>
      </c>
    </row>
    <row r="74" spans="1:9" ht="14.4">
      <c r="A74" s="126">
        <f t="shared" si="1"/>
        <v>73</v>
      </c>
      <c r="B74" s="120" t="s">
        <v>37</v>
      </c>
      <c r="C74" s="214" t="s">
        <v>106</v>
      </c>
      <c r="D74" s="214" t="s">
        <v>44</v>
      </c>
      <c r="E74" s="214">
        <v>2</v>
      </c>
      <c r="F74" s="214">
        <v>355</v>
      </c>
      <c r="G74" s="214">
        <v>383.4</v>
      </c>
      <c r="H74" s="214">
        <v>710</v>
      </c>
      <c r="I74" s="220">
        <v>766.8</v>
      </c>
    </row>
    <row r="75" spans="1:9" ht="14.4">
      <c r="A75" s="126">
        <f t="shared" si="1"/>
        <v>74</v>
      </c>
      <c r="B75" s="120" t="s">
        <v>38</v>
      </c>
      <c r="C75" s="214" t="s">
        <v>739</v>
      </c>
      <c r="D75" s="214" t="s">
        <v>44</v>
      </c>
      <c r="E75" s="214">
        <v>3</v>
      </c>
      <c r="F75" s="214">
        <v>1890</v>
      </c>
      <c r="G75" s="214">
        <v>2041.2</v>
      </c>
      <c r="H75" s="214">
        <v>5670</v>
      </c>
      <c r="I75" s="220">
        <v>6123.6</v>
      </c>
    </row>
    <row r="76" spans="1:9" ht="14.4">
      <c r="A76" s="126">
        <f t="shared" si="1"/>
        <v>75</v>
      </c>
      <c r="B76" s="120" t="s">
        <v>39</v>
      </c>
      <c r="C76" s="214" t="s">
        <v>739</v>
      </c>
      <c r="D76" s="214" t="s">
        <v>44</v>
      </c>
      <c r="E76" s="214">
        <v>2</v>
      </c>
      <c r="F76" s="214">
        <v>2160</v>
      </c>
      <c r="G76" s="214">
        <v>2332.8000000000002</v>
      </c>
      <c r="H76" s="214">
        <v>4320</v>
      </c>
      <c r="I76" s="220">
        <v>4665.6000000000004</v>
      </c>
    </row>
    <row r="77" spans="1:9" ht="14.4">
      <c r="A77" s="126">
        <f t="shared" si="1"/>
        <v>76</v>
      </c>
      <c r="B77" s="120" t="s">
        <v>40</v>
      </c>
      <c r="C77" s="214" t="s">
        <v>214</v>
      </c>
      <c r="D77" s="214" t="s">
        <v>44</v>
      </c>
      <c r="E77" s="214">
        <v>5</v>
      </c>
      <c r="F77" s="214">
        <v>493.2</v>
      </c>
      <c r="G77" s="214">
        <v>532.66</v>
      </c>
      <c r="H77" s="214">
        <v>2466</v>
      </c>
      <c r="I77" s="220">
        <v>2663.28</v>
      </c>
    </row>
    <row r="78" spans="1:9" ht="14.4">
      <c r="A78" s="126">
        <f t="shared" si="1"/>
        <v>77</v>
      </c>
      <c r="B78" s="120" t="s">
        <v>41</v>
      </c>
      <c r="C78" s="214" t="s">
        <v>108</v>
      </c>
      <c r="D78" s="214" t="s">
        <v>44</v>
      </c>
      <c r="E78" s="214">
        <v>12</v>
      </c>
      <c r="F78" s="214">
        <v>24.54</v>
      </c>
      <c r="G78" s="214">
        <v>26.5</v>
      </c>
      <c r="H78" s="214">
        <v>294.48</v>
      </c>
      <c r="I78" s="220">
        <v>318.04000000000002</v>
      </c>
    </row>
    <row r="79" spans="1:9" ht="14.4">
      <c r="A79" s="126">
        <f t="shared" si="1"/>
        <v>78</v>
      </c>
      <c r="B79" s="120" t="s">
        <v>42</v>
      </c>
      <c r="C79" s="214" t="s">
        <v>214</v>
      </c>
      <c r="D79" s="214" t="s">
        <v>44</v>
      </c>
      <c r="E79" s="214">
        <v>5</v>
      </c>
      <c r="F79" s="214">
        <v>807.6</v>
      </c>
      <c r="G79" s="214">
        <v>872.21</v>
      </c>
      <c r="H79" s="214">
        <v>4038</v>
      </c>
      <c r="I79" s="220">
        <v>4361.04</v>
      </c>
    </row>
    <row r="80" spans="1:9" ht="14.4">
      <c r="A80" s="126">
        <f t="shared" si="1"/>
        <v>79</v>
      </c>
      <c r="B80" s="120" t="s">
        <v>43</v>
      </c>
      <c r="C80" s="214" t="s">
        <v>108</v>
      </c>
      <c r="D80" s="214" t="s">
        <v>44</v>
      </c>
      <c r="E80" s="214">
        <v>6</v>
      </c>
      <c r="F80" s="214">
        <v>24.54</v>
      </c>
      <c r="G80" s="214">
        <v>26.5</v>
      </c>
      <c r="H80" s="214">
        <v>147.24</v>
      </c>
      <c r="I80" s="220">
        <v>159.02000000000001</v>
      </c>
    </row>
    <row r="81" spans="1:9" ht="14.4">
      <c r="A81" s="126">
        <f t="shared" si="1"/>
        <v>80</v>
      </c>
      <c r="B81" s="120" t="s">
        <v>186</v>
      </c>
      <c r="C81" s="214" t="s">
        <v>111</v>
      </c>
      <c r="D81" s="214" t="s">
        <v>44</v>
      </c>
      <c r="E81" s="214">
        <v>1</v>
      </c>
      <c r="F81" s="214">
        <v>3639.6</v>
      </c>
      <c r="G81" s="214">
        <v>3930.77</v>
      </c>
      <c r="H81" s="214">
        <v>3639.6</v>
      </c>
      <c r="I81" s="220">
        <v>3930.77</v>
      </c>
    </row>
    <row r="82" spans="1:9" ht="14.4">
      <c r="A82" s="126">
        <f t="shared" si="1"/>
        <v>81</v>
      </c>
      <c r="B82" s="120" t="s">
        <v>46</v>
      </c>
      <c r="C82" s="214" t="s">
        <v>128</v>
      </c>
      <c r="D82" s="214" t="s">
        <v>47</v>
      </c>
      <c r="E82" s="214">
        <v>20</v>
      </c>
      <c r="F82" s="214">
        <v>4615.6499999999996</v>
      </c>
      <c r="G82" s="214">
        <v>4984.8999999999996</v>
      </c>
      <c r="H82" s="214">
        <v>99698.04</v>
      </c>
      <c r="I82" s="220">
        <v>107673.88</v>
      </c>
    </row>
    <row r="83" spans="1:9" ht="14.4">
      <c r="A83" s="126">
        <f t="shared" si="1"/>
        <v>82</v>
      </c>
      <c r="B83" s="120" t="s">
        <v>129</v>
      </c>
      <c r="C83" s="214" t="s">
        <v>130</v>
      </c>
      <c r="D83" s="214" t="s">
        <v>47</v>
      </c>
      <c r="E83" s="214">
        <v>2</v>
      </c>
      <c r="F83" s="214">
        <v>2061.4499999999998</v>
      </c>
      <c r="G83" s="214">
        <v>2226.37</v>
      </c>
      <c r="H83" s="214">
        <v>4452.7299999999996</v>
      </c>
      <c r="I83" s="220">
        <v>4808.95</v>
      </c>
    </row>
    <row r="84" spans="1:9" ht="14.4">
      <c r="A84" s="126">
        <f t="shared" si="1"/>
        <v>83</v>
      </c>
      <c r="B84" s="120" t="s">
        <v>48</v>
      </c>
      <c r="C84" s="214" t="s">
        <v>131</v>
      </c>
      <c r="D84" s="214" t="s">
        <v>47</v>
      </c>
      <c r="E84" s="214">
        <v>20</v>
      </c>
      <c r="F84" s="214">
        <v>5832</v>
      </c>
      <c r="G84" s="214">
        <v>6298.56</v>
      </c>
      <c r="H84" s="214">
        <v>125971.2</v>
      </c>
      <c r="I84" s="220">
        <v>136048.9</v>
      </c>
    </row>
    <row r="85" spans="1:9" ht="26.4">
      <c r="A85" s="126">
        <f t="shared" si="1"/>
        <v>84</v>
      </c>
      <c r="B85" s="120" t="s">
        <v>49</v>
      </c>
      <c r="C85" s="214" t="s">
        <v>130</v>
      </c>
      <c r="D85" s="214" t="s">
        <v>47</v>
      </c>
      <c r="E85" s="214">
        <v>2</v>
      </c>
      <c r="F85" s="214">
        <v>1333.8</v>
      </c>
      <c r="G85" s="214">
        <v>1440.5</v>
      </c>
      <c r="H85" s="214">
        <v>2881.01</v>
      </c>
      <c r="I85" s="220">
        <v>3111.49</v>
      </c>
    </row>
    <row r="86" spans="1:9" ht="14.4">
      <c r="A86" s="126">
        <f t="shared" si="1"/>
        <v>85</v>
      </c>
      <c r="B86" s="120" t="s">
        <v>50</v>
      </c>
      <c r="C86" s="214" t="s">
        <v>132</v>
      </c>
      <c r="D86" s="214" t="s">
        <v>47</v>
      </c>
      <c r="E86" s="214">
        <v>20</v>
      </c>
      <c r="F86" s="214">
        <v>459</v>
      </c>
      <c r="G86" s="214">
        <v>495.72</v>
      </c>
      <c r="H86" s="214">
        <v>9914.4</v>
      </c>
      <c r="I86" s="220">
        <v>10707.55</v>
      </c>
    </row>
    <row r="87" spans="1:9" ht="14.4">
      <c r="A87" s="126">
        <f t="shared" si="1"/>
        <v>86</v>
      </c>
      <c r="B87" s="120" t="s">
        <v>51</v>
      </c>
      <c r="C87" s="214" t="s">
        <v>133</v>
      </c>
      <c r="D87" s="214" t="s">
        <v>47</v>
      </c>
      <c r="E87" s="214">
        <v>30</v>
      </c>
      <c r="F87" s="214">
        <v>425.25</v>
      </c>
      <c r="G87" s="214">
        <v>459.27</v>
      </c>
      <c r="H87" s="214">
        <v>13778.1</v>
      </c>
      <c r="I87" s="220">
        <v>14880.35</v>
      </c>
    </row>
    <row r="88" spans="1:9" ht="14.4">
      <c r="A88" s="126">
        <f t="shared" si="1"/>
        <v>87</v>
      </c>
      <c r="B88" s="120" t="s">
        <v>52</v>
      </c>
      <c r="C88" s="214" t="s">
        <v>134</v>
      </c>
      <c r="D88" s="214" t="s">
        <v>47</v>
      </c>
      <c r="E88" s="214">
        <v>6</v>
      </c>
      <c r="F88" s="214">
        <v>461.7</v>
      </c>
      <c r="G88" s="214">
        <v>498.64</v>
      </c>
      <c r="H88" s="214">
        <v>2991.82</v>
      </c>
      <c r="I88" s="220">
        <v>3231.16</v>
      </c>
    </row>
    <row r="89" spans="1:9" ht="14.4">
      <c r="A89" s="126">
        <f t="shared" si="1"/>
        <v>88</v>
      </c>
      <c r="B89" s="120" t="s">
        <v>53</v>
      </c>
      <c r="C89" s="214" t="s">
        <v>132</v>
      </c>
      <c r="D89" s="214" t="s">
        <v>47</v>
      </c>
      <c r="E89" s="214">
        <v>4</v>
      </c>
      <c r="F89" s="214">
        <v>5337.9</v>
      </c>
      <c r="G89" s="214">
        <v>5764.93</v>
      </c>
      <c r="H89" s="214">
        <v>23059.73</v>
      </c>
      <c r="I89" s="220">
        <v>24904.51</v>
      </c>
    </row>
    <row r="90" spans="1:9" ht="14.4">
      <c r="A90" s="126">
        <f t="shared" si="1"/>
        <v>89</v>
      </c>
      <c r="B90" s="120" t="s">
        <v>54</v>
      </c>
      <c r="C90" s="214" t="s">
        <v>133</v>
      </c>
      <c r="D90" s="214" t="s">
        <v>47</v>
      </c>
      <c r="E90" s="214">
        <v>10</v>
      </c>
      <c r="F90" s="214">
        <v>4014.9</v>
      </c>
      <c r="G90" s="214">
        <v>4336.09</v>
      </c>
      <c r="H90" s="214">
        <v>43360.92</v>
      </c>
      <c r="I90" s="220">
        <v>46829.79</v>
      </c>
    </row>
    <row r="91" spans="1:9" ht="14.4">
      <c r="A91" s="126">
        <f t="shared" si="1"/>
        <v>90</v>
      </c>
      <c r="B91" s="120" t="s">
        <v>55</v>
      </c>
      <c r="C91" s="214" t="s">
        <v>135</v>
      </c>
      <c r="D91" s="214" t="s">
        <v>47</v>
      </c>
      <c r="E91" s="214">
        <v>6</v>
      </c>
      <c r="F91" s="214">
        <v>572.4</v>
      </c>
      <c r="G91" s="214">
        <v>618.19000000000005</v>
      </c>
      <c r="H91" s="214">
        <v>3709.15</v>
      </c>
      <c r="I91" s="220">
        <v>4005.88</v>
      </c>
    </row>
    <row r="92" spans="1:9" ht="14.4">
      <c r="A92" s="126">
        <f t="shared" si="1"/>
        <v>91</v>
      </c>
      <c r="B92" s="120" t="s">
        <v>56</v>
      </c>
      <c r="C92" s="214" t="s">
        <v>133</v>
      </c>
      <c r="D92" s="214" t="s">
        <v>47</v>
      </c>
      <c r="E92" s="214">
        <v>4</v>
      </c>
      <c r="F92" s="214">
        <v>1452.6</v>
      </c>
      <c r="G92" s="214">
        <v>1568.81</v>
      </c>
      <c r="H92" s="214">
        <v>6275.23</v>
      </c>
      <c r="I92" s="220">
        <v>6777.25</v>
      </c>
    </row>
    <row r="93" spans="1:9" ht="14.4">
      <c r="A93" s="126">
        <f t="shared" si="1"/>
        <v>92</v>
      </c>
      <c r="B93" s="120" t="s">
        <v>57</v>
      </c>
      <c r="C93" s="214" t="s">
        <v>133</v>
      </c>
      <c r="D93" s="214" t="s">
        <v>47</v>
      </c>
      <c r="E93" s="214">
        <v>6</v>
      </c>
      <c r="F93" s="214">
        <v>2176.1999999999998</v>
      </c>
      <c r="G93" s="214">
        <v>2350.3000000000002</v>
      </c>
      <c r="H93" s="214">
        <v>14101.78</v>
      </c>
      <c r="I93" s="220">
        <v>15229.92</v>
      </c>
    </row>
    <row r="94" spans="1:9" ht="14.4">
      <c r="A94" s="126">
        <f t="shared" si="1"/>
        <v>93</v>
      </c>
      <c r="B94" s="120" t="s">
        <v>58</v>
      </c>
      <c r="C94" s="214" t="s">
        <v>136</v>
      </c>
      <c r="D94" s="214" t="s">
        <v>47</v>
      </c>
      <c r="E94" s="214">
        <v>10</v>
      </c>
      <c r="F94" s="214">
        <v>386.1</v>
      </c>
      <c r="G94" s="214">
        <v>416.99</v>
      </c>
      <c r="H94" s="214">
        <v>4169.88</v>
      </c>
      <c r="I94" s="220">
        <v>4503.47</v>
      </c>
    </row>
    <row r="95" spans="1:9" ht="14.4">
      <c r="A95" s="126">
        <f t="shared" si="1"/>
        <v>94</v>
      </c>
      <c r="B95" s="120" t="s">
        <v>59</v>
      </c>
      <c r="C95" s="214" t="s">
        <v>137</v>
      </c>
      <c r="D95" s="214" t="s">
        <v>47</v>
      </c>
      <c r="E95" s="214">
        <v>10</v>
      </c>
      <c r="F95" s="214">
        <v>386.1</v>
      </c>
      <c r="G95" s="214">
        <v>416.99</v>
      </c>
      <c r="H95" s="214">
        <v>4169.88</v>
      </c>
      <c r="I95" s="220">
        <v>4503.47</v>
      </c>
    </row>
    <row r="96" spans="1:9" ht="14.4">
      <c r="A96" s="126">
        <f t="shared" si="1"/>
        <v>95</v>
      </c>
      <c r="B96" s="120" t="s">
        <v>60</v>
      </c>
      <c r="C96" s="214" t="s">
        <v>138</v>
      </c>
      <c r="D96" s="214" t="s">
        <v>47</v>
      </c>
      <c r="E96" s="214">
        <v>5</v>
      </c>
      <c r="F96" s="214">
        <v>2905.2</v>
      </c>
      <c r="G96" s="214">
        <v>3137.62</v>
      </c>
      <c r="H96" s="214">
        <v>15688.08</v>
      </c>
      <c r="I96" s="220">
        <v>16943.13</v>
      </c>
    </row>
    <row r="97" spans="1:9" ht="14.4">
      <c r="A97" s="126">
        <f t="shared" si="1"/>
        <v>96</v>
      </c>
      <c r="B97" s="120" t="s">
        <v>61</v>
      </c>
      <c r="C97" s="214" t="s">
        <v>139</v>
      </c>
      <c r="D97" s="214" t="s">
        <v>47</v>
      </c>
      <c r="E97" s="214">
        <v>3</v>
      </c>
      <c r="F97" s="214">
        <v>334.8</v>
      </c>
      <c r="G97" s="214">
        <v>361.58</v>
      </c>
      <c r="H97" s="214">
        <v>1084.75</v>
      </c>
      <c r="I97" s="220">
        <v>1171.53</v>
      </c>
    </row>
    <row r="98" spans="1:9" ht="14.4">
      <c r="A98" s="126">
        <f t="shared" si="1"/>
        <v>97</v>
      </c>
      <c r="B98" s="120" t="s">
        <v>62</v>
      </c>
      <c r="C98" s="214" t="s">
        <v>131</v>
      </c>
      <c r="D98" s="214" t="s">
        <v>47</v>
      </c>
      <c r="E98" s="214">
        <v>6</v>
      </c>
      <c r="F98" s="214">
        <v>912.6</v>
      </c>
      <c r="G98" s="214">
        <v>985.61</v>
      </c>
      <c r="H98" s="214">
        <v>5913.65</v>
      </c>
      <c r="I98" s="220">
        <v>6386.74</v>
      </c>
    </row>
    <row r="99" spans="1:9" ht="14.4">
      <c r="A99" s="126">
        <f t="shared" si="1"/>
        <v>98</v>
      </c>
      <c r="B99" s="120" t="s">
        <v>63</v>
      </c>
      <c r="C99" s="214" t="s">
        <v>132</v>
      </c>
      <c r="D99" s="214" t="s">
        <v>47</v>
      </c>
      <c r="E99" s="214">
        <v>5</v>
      </c>
      <c r="F99" s="214">
        <v>4005.45</v>
      </c>
      <c r="G99" s="214">
        <v>4325.8900000000003</v>
      </c>
      <c r="H99" s="214">
        <v>21629.43</v>
      </c>
      <c r="I99" s="220">
        <v>23359.78</v>
      </c>
    </row>
    <row r="100" spans="1:9" ht="14.4">
      <c r="A100" s="126">
        <f t="shared" si="1"/>
        <v>99</v>
      </c>
      <c r="B100" s="120" t="s">
        <v>64</v>
      </c>
      <c r="C100" s="214" t="s">
        <v>131</v>
      </c>
      <c r="D100" s="214" t="s">
        <v>47</v>
      </c>
      <c r="E100" s="214">
        <v>5</v>
      </c>
      <c r="F100" s="214">
        <v>676.35</v>
      </c>
      <c r="G100" s="214">
        <v>730.46</v>
      </c>
      <c r="H100" s="214">
        <v>3652.29</v>
      </c>
      <c r="I100" s="220">
        <v>3944.47</v>
      </c>
    </row>
    <row r="101" spans="1:9" ht="14.4">
      <c r="A101" s="126">
        <f t="shared" si="1"/>
        <v>100</v>
      </c>
      <c r="B101" s="120" t="s">
        <v>65</v>
      </c>
      <c r="C101" s="214" t="s">
        <v>131</v>
      </c>
      <c r="D101" s="214" t="s">
        <v>47</v>
      </c>
      <c r="E101" s="214">
        <v>4</v>
      </c>
      <c r="F101" s="214">
        <v>1094.8499999999999</v>
      </c>
      <c r="G101" s="214">
        <v>1182.44</v>
      </c>
      <c r="H101" s="214">
        <v>4729.75</v>
      </c>
      <c r="I101" s="220">
        <v>5108.13</v>
      </c>
    </row>
    <row r="102" spans="1:9" ht="14.4">
      <c r="A102" s="126">
        <f t="shared" si="1"/>
        <v>101</v>
      </c>
      <c r="B102" s="120" t="s">
        <v>66</v>
      </c>
      <c r="C102" s="214" t="s">
        <v>139</v>
      </c>
      <c r="D102" s="214" t="s">
        <v>47</v>
      </c>
      <c r="E102" s="214">
        <v>5</v>
      </c>
      <c r="F102" s="214">
        <v>681.75</v>
      </c>
      <c r="G102" s="214">
        <v>736.29</v>
      </c>
      <c r="H102" s="214">
        <v>3681.45</v>
      </c>
      <c r="I102" s="220">
        <v>3975.97</v>
      </c>
    </row>
    <row r="103" spans="1:9" ht="14.4">
      <c r="A103" s="126">
        <f t="shared" si="1"/>
        <v>102</v>
      </c>
      <c r="B103" s="120" t="s">
        <v>2</v>
      </c>
      <c r="C103" s="214" t="s">
        <v>140</v>
      </c>
      <c r="D103" s="214" t="s">
        <v>47</v>
      </c>
      <c r="E103" s="214">
        <v>4</v>
      </c>
      <c r="F103" s="214">
        <v>216</v>
      </c>
      <c r="G103" s="214">
        <v>233.28</v>
      </c>
      <c r="H103" s="214">
        <v>933.12</v>
      </c>
      <c r="I103" s="220">
        <v>1007.77</v>
      </c>
    </row>
    <row r="104" spans="1:9" ht="14.4">
      <c r="A104" s="126">
        <f t="shared" si="1"/>
        <v>103</v>
      </c>
      <c r="B104" s="120" t="s">
        <v>67</v>
      </c>
      <c r="C104" s="214" t="s">
        <v>128</v>
      </c>
      <c r="D104" s="214" t="s">
        <v>47</v>
      </c>
      <c r="E104" s="214">
        <v>3</v>
      </c>
      <c r="F104" s="214">
        <v>3870.45</v>
      </c>
      <c r="G104" s="214">
        <v>4180.09</v>
      </c>
      <c r="H104" s="214">
        <v>12540.26</v>
      </c>
      <c r="I104" s="220">
        <v>13543.48</v>
      </c>
    </row>
    <row r="105" spans="1:9" ht="14.4">
      <c r="A105" s="126">
        <f t="shared" si="1"/>
        <v>104</v>
      </c>
      <c r="B105" s="120" t="s">
        <v>68</v>
      </c>
      <c r="C105" s="214" t="s">
        <v>132</v>
      </c>
      <c r="D105" s="214" t="s">
        <v>47</v>
      </c>
      <c r="E105" s="214">
        <v>4</v>
      </c>
      <c r="F105" s="214">
        <v>264.60000000000002</v>
      </c>
      <c r="G105" s="214">
        <v>285.77</v>
      </c>
      <c r="H105" s="214">
        <v>1143.07</v>
      </c>
      <c r="I105" s="220">
        <v>1234.52</v>
      </c>
    </row>
    <row r="106" spans="1:9" ht="14.4">
      <c r="A106" s="126">
        <f t="shared" si="1"/>
        <v>105</v>
      </c>
      <c r="B106" s="120" t="s">
        <v>105</v>
      </c>
      <c r="C106" s="214" t="s">
        <v>132</v>
      </c>
      <c r="D106" s="214" t="s">
        <v>47</v>
      </c>
      <c r="E106" s="214">
        <v>3</v>
      </c>
      <c r="F106" s="214">
        <v>414.45</v>
      </c>
      <c r="G106" s="214">
        <v>447.61</v>
      </c>
      <c r="H106" s="214">
        <v>1342.82</v>
      </c>
      <c r="I106" s="220">
        <v>1450.24</v>
      </c>
    </row>
    <row r="107" spans="1:9" ht="14.4">
      <c r="A107" s="126">
        <f t="shared" si="1"/>
        <v>106</v>
      </c>
      <c r="B107" s="120" t="s">
        <v>69</v>
      </c>
      <c r="C107" s="214" t="s">
        <v>141</v>
      </c>
      <c r="D107" s="214" t="s">
        <v>47</v>
      </c>
      <c r="E107" s="214">
        <v>3</v>
      </c>
      <c r="F107" s="214">
        <v>352.35</v>
      </c>
      <c r="G107" s="214">
        <v>380.54</v>
      </c>
      <c r="H107" s="214">
        <v>1141.6099999999999</v>
      </c>
      <c r="I107" s="220">
        <v>1232.94</v>
      </c>
    </row>
    <row r="108" spans="1:9" ht="14.4">
      <c r="A108" s="126">
        <f t="shared" si="1"/>
        <v>107</v>
      </c>
      <c r="B108" s="120" t="s">
        <v>104</v>
      </c>
      <c r="C108" s="214" t="s">
        <v>108</v>
      </c>
      <c r="D108" s="214" t="s">
        <v>1</v>
      </c>
      <c r="E108" s="214">
        <v>150</v>
      </c>
      <c r="F108" s="214">
        <v>0</v>
      </c>
      <c r="G108" s="214">
        <v>0</v>
      </c>
      <c r="H108" s="214">
        <v>0</v>
      </c>
      <c r="I108" s="220">
        <v>0</v>
      </c>
    </row>
    <row r="109" spans="1:9" ht="14.4">
      <c r="A109" s="126">
        <f t="shared" si="1"/>
        <v>108</v>
      </c>
      <c r="B109" s="120" t="s">
        <v>70</v>
      </c>
      <c r="C109" s="214" t="s">
        <v>130</v>
      </c>
      <c r="D109" s="214" t="s">
        <v>47</v>
      </c>
      <c r="E109" s="214">
        <v>3</v>
      </c>
      <c r="F109" s="214">
        <v>742.5</v>
      </c>
      <c r="G109" s="214">
        <v>801.9</v>
      </c>
      <c r="H109" s="214">
        <v>2405.6999999999998</v>
      </c>
      <c r="I109" s="220">
        <v>2598.16</v>
      </c>
    </row>
    <row r="110" spans="1:9" ht="14.4">
      <c r="A110" s="126">
        <f t="shared" si="1"/>
        <v>109</v>
      </c>
      <c r="B110" s="120" t="s">
        <v>22</v>
      </c>
      <c r="C110" s="214" t="s">
        <v>146</v>
      </c>
      <c r="D110" s="214" t="s">
        <v>47</v>
      </c>
      <c r="E110" s="214">
        <v>10</v>
      </c>
      <c r="F110" s="214">
        <v>3454.65</v>
      </c>
      <c r="G110" s="214">
        <v>3731.02</v>
      </c>
      <c r="H110" s="214">
        <v>37310.22</v>
      </c>
      <c r="I110" s="220">
        <v>40295.040000000001</v>
      </c>
    </row>
    <row r="111" spans="1:9" ht="14.4">
      <c r="A111" s="126">
        <f t="shared" si="1"/>
        <v>110</v>
      </c>
      <c r="B111" s="120" t="s">
        <v>71</v>
      </c>
      <c r="C111" s="214" t="s">
        <v>145</v>
      </c>
      <c r="D111" s="214" t="s">
        <v>47</v>
      </c>
      <c r="E111" s="214">
        <v>10</v>
      </c>
      <c r="F111" s="214">
        <v>3215.7</v>
      </c>
      <c r="G111" s="214">
        <v>3472.96</v>
      </c>
      <c r="H111" s="214">
        <v>34729.56</v>
      </c>
      <c r="I111" s="220">
        <v>37507.919999999998</v>
      </c>
    </row>
    <row r="112" spans="1:9" ht="14.4">
      <c r="A112" s="126">
        <f t="shared" si="1"/>
        <v>111</v>
      </c>
      <c r="B112" s="120" t="s">
        <v>24</v>
      </c>
      <c r="C112" s="214" t="s">
        <v>146</v>
      </c>
      <c r="D112" s="214" t="s">
        <v>47</v>
      </c>
      <c r="E112" s="214">
        <v>10</v>
      </c>
      <c r="F112" s="214">
        <v>3466.8</v>
      </c>
      <c r="G112" s="214">
        <v>3744.14</v>
      </c>
      <c r="H112" s="214">
        <v>37441.440000000002</v>
      </c>
      <c r="I112" s="220">
        <v>40436.76</v>
      </c>
    </row>
    <row r="113" spans="1:9" ht="14.4">
      <c r="A113" s="126">
        <f t="shared" si="1"/>
        <v>112</v>
      </c>
      <c r="B113" s="120" t="s">
        <v>72</v>
      </c>
      <c r="C113" s="214" t="s">
        <v>130</v>
      </c>
      <c r="D113" s="214" t="s">
        <v>47</v>
      </c>
      <c r="E113" s="214">
        <v>2</v>
      </c>
      <c r="F113" s="214">
        <v>3186</v>
      </c>
      <c r="G113" s="214">
        <v>3440.88</v>
      </c>
      <c r="H113" s="214">
        <v>6881.76</v>
      </c>
      <c r="I113" s="220">
        <v>7432.3</v>
      </c>
    </row>
    <row r="114" spans="1:9" ht="14.4">
      <c r="A114" s="126">
        <f t="shared" si="1"/>
        <v>113</v>
      </c>
      <c r="B114" s="120" t="s">
        <v>740</v>
      </c>
      <c r="C114" s="214" t="s">
        <v>142</v>
      </c>
      <c r="D114" s="214" t="s">
        <v>47</v>
      </c>
      <c r="E114" s="214">
        <v>3</v>
      </c>
      <c r="F114" s="214">
        <v>1131.3</v>
      </c>
      <c r="G114" s="214">
        <v>1221.8</v>
      </c>
      <c r="H114" s="214">
        <v>3665.41</v>
      </c>
      <c r="I114" s="220">
        <v>3958.64</v>
      </c>
    </row>
    <row r="115" spans="1:9" ht="14.4">
      <c r="A115" s="126">
        <f t="shared" si="1"/>
        <v>114</v>
      </c>
      <c r="B115" s="120" t="s">
        <v>741</v>
      </c>
      <c r="C115" s="214" t="s">
        <v>142</v>
      </c>
      <c r="D115" s="214" t="s">
        <v>47</v>
      </c>
      <c r="E115" s="214">
        <v>3</v>
      </c>
      <c r="F115" s="214">
        <v>699.3</v>
      </c>
      <c r="G115" s="214">
        <v>755.24</v>
      </c>
      <c r="H115" s="214">
        <v>2265.73</v>
      </c>
      <c r="I115" s="220">
        <v>2446.9899999999998</v>
      </c>
    </row>
    <row r="116" spans="1:9" ht="14.4">
      <c r="A116" s="126">
        <f t="shared" si="1"/>
        <v>115</v>
      </c>
      <c r="B116" s="120" t="s">
        <v>32</v>
      </c>
      <c r="C116" s="214" t="s">
        <v>132</v>
      </c>
      <c r="D116" s="214" t="s">
        <v>47</v>
      </c>
      <c r="E116" s="214">
        <v>2</v>
      </c>
      <c r="F116" s="214">
        <v>1528.2</v>
      </c>
      <c r="G116" s="214">
        <v>1650.46</v>
      </c>
      <c r="H116" s="214">
        <v>3300.91</v>
      </c>
      <c r="I116" s="220">
        <v>3564.98</v>
      </c>
    </row>
    <row r="117" spans="1:9" ht="14.4">
      <c r="A117" s="126">
        <f t="shared" si="1"/>
        <v>116</v>
      </c>
      <c r="B117" s="120" t="s">
        <v>75</v>
      </c>
      <c r="C117" s="214" t="s">
        <v>143</v>
      </c>
      <c r="D117" s="214" t="s">
        <v>47</v>
      </c>
      <c r="E117" s="214">
        <v>4</v>
      </c>
      <c r="F117" s="214">
        <v>1887.3</v>
      </c>
      <c r="G117" s="214">
        <v>2038.28</v>
      </c>
      <c r="H117" s="214">
        <v>8153.14</v>
      </c>
      <c r="I117" s="220">
        <v>8805.39</v>
      </c>
    </row>
    <row r="118" spans="1:9" ht="14.4">
      <c r="A118" s="126">
        <f t="shared" si="1"/>
        <v>117</v>
      </c>
      <c r="B118" s="120" t="s">
        <v>76</v>
      </c>
      <c r="C118" s="214" t="s">
        <v>142</v>
      </c>
      <c r="D118" s="214" t="s">
        <v>47</v>
      </c>
      <c r="E118" s="214">
        <v>3</v>
      </c>
      <c r="F118" s="214">
        <v>1282.5</v>
      </c>
      <c r="G118" s="214">
        <v>1385.1</v>
      </c>
      <c r="H118" s="214">
        <v>4155.3</v>
      </c>
      <c r="I118" s="220">
        <v>4487.72</v>
      </c>
    </row>
    <row r="119" spans="1:9" ht="14.4">
      <c r="A119" s="126">
        <f t="shared" si="1"/>
        <v>118</v>
      </c>
      <c r="B119" s="120" t="s">
        <v>77</v>
      </c>
      <c r="C119" s="214" t="s">
        <v>142</v>
      </c>
      <c r="D119" s="214" t="s">
        <v>47</v>
      </c>
      <c r="E119" s="214">
        <v>3</v>
      </c>
      <c r="F119" s="214">
        <v>1266.3</v>
      </c>
      <c r="G119" s="214">
        <v>1367.6</v>
      </c>
      <c r="H119" s="214">
        <v>4102.8100000000004</v>
      </c>
      <c r="I119" s="220">
        <v>4431.04</v>
      </c>
    </row>
    <row r="120" spans="1:9" ht="14.4">
      <c r="A120" s="126">
        <f t="shared" si="1"/>
        <v>119</v>
      </c>
      <c r="B120" s="120" t="s">
        <v>78</v>
      </c>
      <c r="C120" s="214" t="s">
        <v>128</v>
      </c>
      <c r="D120" s="214" t="s">
        <v>47</v>
      </c>
      <c r="E120" s="214">
        <v>3</v>
      </c>
      <c r="F120" s="214">
        <v>12468.6</v>
      </c>
      <c r="G120" s="214">
        <v>13466.09</v>
      </c>
      <c r="H120" s="214">
        <v>40398.26</v>
      </c>
      <c r="I120" s="220">
        <v>43630.13</v>
      </c>
    </row>
    <row r="121" spans="1:9" ht="14.4">
      <c r="A121" s="126">
        <f t="shared" si="1"/>
        <v>120</v>
      </c>
      <c r="B121" s="120" t="s">
        <v>20</v>
      </c>
      <c r="C121" s="214" t="s">
        <v>142</v>
      </c>
      <c r="D121" s="214" t="s">
        <v>47</v>
      </c>
      <c r="E121" s="214">
        <v>5</v>
      </c>
      <c r="F121" s="214">
        <v>3442.5</v>
      </c>
      <c r="G121" s="214">
        <v>3717.9</v>
      </c>
      <c r="H121" s="214">
        <v>18589.5</v>
      </c>
      <c r="I121" s="220">
        <v>20076.66</v>
      </c>
    </row>
    <row r="122" spans="1:9" ht="14.4">
      <c r="A122" s="126">
        <f t="shared" si="1"/>
        <v>121</v>
      </c>
      <c r="B122" s="120" t="s">
        <v>79</v>
      </c>
      <c r="C122" s="214" t="s">
        <v>130</v>
      </c>
      <c r="D122" s="214" t="s">
        <v>47</v>
      </c>
      <c r="E122" s="214">
        <v>2</v>
      </c>
      <c r="F122" s="214">
        <v>3639.6</v>
      </c>
      <c r="G122" s="214">
        <v>3930.77</v>
      </c>
      <c r="H122" s="214">
        <v>7861.54</v>
      </c>
      <c r="I122" s="220">
        <v>8490.4599999999991</v>
      </c>
    </row>
    <row r="123" spans="1:9" ht="14.4">
      <c r="A123" s="126">
        <f t="shared" si="1"/>
        <v>122</v>
      </c>
      <c r="B123" s="120" t="s">
        <v>80</v>
      </c>
      <c r="C123" s="214" t="s">
        <v>133</v>
      </c>
      <c r="D123" s="214" t="s">
        <v>47</v>
      </c>
      <c r="E123" s="214">
        <v>10</v>
      </c>
      <c r="F123" s="214">
        <v>625.04999999999995</v>
      </c>
      <c r="G123" s="214">
        <v>675.05</v>
      </c>
      <c r="H123" s="214">
        <v>6750.54</v>
      </c>
      <c r="I123" s="220">
        <v>7290.58</v>
      </c>
    </row>
    <row r="124" spans="1:9" ht="14.4">
      <c r="A124" s="126">
        <f t="shared" si="1"/>
        <v>123</v>
      </c>
      <c r="B124" s="120" t="s">
        <v>81</v>
      </c>
      <c r="C124" s="214" t="s">
        <v>142</v>
      </c>
      <c r="D124" s="214" t="s">
        <v>47</v>
      </c>
      <c r="E124" s="214">
        <v>4</v>
      </c>
      <c r="F124" s="214">
        <v>2687.85</v>
      </c>
      <c r="G124" s="214">
        <v>2902.88</v>
      </c>
      <c r="H124" s="214">
        <v>11611.51</v>
      </c>
      <c r="I124" s="220">
        <v>12540.43</v>
      </c>
    </row>
    <row r="125" spans="1:9" ht="14.4">
      <c r="A125" s="126">
        <f t="shared" si="1"/>
        <v>124</v>
      </c>
      <c r="B125" s="120" t="s">
        <v>82</v>
      </c>
      <c r="C125" s="214" t="s">
        <v>133</v>
      </c>
      <c r="D125" s="214" t="s">
        <v>47</v>
      </c>
      <c r="E125" s="214">
        <v>12</v>
      </c>
      <c r="F125" s="214">
        <v>2685.15</v>
      </c>
      <c r="G125" s="214">
        <v>2899.96</v>
      </c>
      <c r="H125" s="214">
        <v>34799.54</v>
      </c>
      <c r="I125" s="220">
        <v>37583.51</v>
      </c>
    </row>
    <row r="126" spans="1:9" ht="14.4">
      <c r="A126" s="126">
        <f t="shared" si="1"/>
        <v>125</v>
      </c>
      <c r="B126" s="120" t="s">
        <v>83</v>
      </c>
      <c r="C126" s="214" t="s">
        <v>143</v>
      </c>
      <c r="D126" s="214" t="s">
        <v>47</v>
      </c>
      <c r="E126" s="214">
        <v>2</v>
      </c>
      <c r="F126" s="214">
        <v>298.35000000000002</v>
      </c>
      <c r="G126" s="214">
        <v>322.22000000000003</v>
      </c>
      <c r="H126" s="214">
        <v>644.44000000000005</v>
      </c>
      <c r="I126" s="220">
        <v>695.99</v>
      </c>
    </row>
    <row r="127" spans="1:9" ht="14.4">
      <c r="A127" s="126">
        <f t="shared" si="1"/>
        <v>126</v>
      </c>
      <c r="B127" s="120" t="s">
        <v>34</v>
      </c>
      <c r="C127" s="214" t="s">
        <v>142</v>
      </c>
      <c r="D127" s="214" t="s">
        <v>47</v>
      </c>
      <c r="E127" s="214">
        <v>2</v>
      </c>
      <c r="F127" s="214">
        <v>1497.15</v>
      </c>
      <c r="G127" s="214">
        <v>1616.92</v>
      </c>
      <c r="H127" s="214">
        <v>3233.84</v>
      </c>
      <c r="I127" s="220">
        <v>3492.55</v>
      </c>
    </row>
    <row r="128" spans="1:9" ht="14.4">
      <c r="A128" s="126">
        <f t="shared" si="1"/>
        <v>127</v>
      </c>
      <c r="B128" s="120" t="s">
        <v>84</v>
      </c>
      <c r="C128" s="214" t="s">
        <v>144</v>
      </c>
      <c r="D128" s="214" t="s">
        <v>47</v>
      </c>
      <c r="E128" s="214">
        <v>20</v>
      </c>
      <c r="F128" s="214">
        <v>2485.35</v>
      </c>
      <c r="G128" s="214">
        <v>2684.18</v>
      </c>
      <c r="H128" s="214">
        <v>53683.56</v>
      </c>
      <c r="I128" s="220">
        <v>57978.239999999998</v>
      </c>
    </row>
    <row r="129" spans="1:9" ht="14.4">
      <c r="A129" s="126">
        <f t="shared" si="1"/>
        <v>128</v>
      </c>
      <c r="B129" s="120" t="s">
        <v>85</v>
      </c>
      <c r="C129" s="214" t="s">
        <v>144</v>
      </c>
      <c r="D129" s="214" t="s">
        <v>47</v>
      </c>
      <c r="E129" s="214">
        <v>3</v>
      </c>
      <c r="F129" s="214">
        <v>4460.3999999999996</v>
      </c>
      <c r="G129" s="214">
        <v>4817.2299999999996</v>
      </c>
      <c r="H129" s="214">
        <v>14451.7</v>
      </c>
      <c r="I129" s="220">
        <v>15607.83</v>
      </c>
    </row>
    <row r="130" spans="1:9" ht="14.4">
      <c r="A130" s="126">
        <f t="shared" si="1"/>
        <v>129</v>
      </c>
      <c r="B130" s="120" t="s">
        <v>86</v>
      </c>
      <c r="C130" s="214" t="s">
        <v>145</v>
      </c>
      <c r="D130" s="214" t="s">
        <v>47</v>
      </c>
      <c r="E130" s="214">
        <v>3</v>
      </c>
      <c r="F130" s="214">
        <v>349.65</v>
      </c>
      <c r="G130" s="214">
        <v>377.62</v>
      </c>
      <c r="H130" s="214">
        <v>1132.8699999999999</v>
      </c>
      <c r="I130" s="220">
        <v>1223.5</v>
      </c>
    </row>
    <row r="131" spans="1:9" ht="14.4">
      <c r="A131" s="126">
        <f t="shared" si="1"/>
        <v>130</v>
      </c>
      <c r="B131" s="120" t="s">
        <v>87</v>
      </c>
      <c r="C131" s="214" t="s">
        <v>143</v>
      </c>
      <c r="D131" s="214" t="s">
        <v>47</v>
      </c>
      <c r="E131" s="214">
        <v>4</v>
      </c>
      <c r="F131" s="214">
        <v>828.9</v>
      </c>
      <c r="G131" s="214">
        <v>895.21</v>
      </c>
      <c r="H131" s="214">
        <v>3580.85</v>
      </c>
      <c r="I131" s="220">
        <v>3867.32</v>
      </c>
    </row>
    <row r="132" spans="1:9" ht="14.4">
      <c r="A132" s="126">
        <f t="shared" ref="A132:A165" si="2">A131+1</f>
        <v>131</v>
      </c>
      <c r="B132" s="120" t="s">
        <v>147</v>
      </c>
      <c r="C132" s="214" t="s">
        <v>221</v>
      </c>
      <c r="D132" s="214" t="s">
        <v>47</v>
      </c>
      <c r="E132" s="214">
        <v>2</v>
      </c>
      <c r="F132" s="214">
        <v>1674</v>
      </c>
      <c r="G132" s="214">
        <v>1807.92</v>
      </c>
      <c r="H132" s="214">
        <v>3615.84</v>
      </c>
      <c r="I132" s="220">
        <v>3905.11</v>
      </c>
    </row>
    <row r="133" spans="1:9" ht="14.4">
      <c r="A133" s="126">
        <f t="shared" si="2"/>
        <v>132</v>
      </c>
      <c r="B133" s="120" t="s">
        <v>148</v>
      </c>
      <c r="C133" s="214" t="s">
        <v>221</v>
      </c>
      <c r="D133" s="214" t="s">
        <v>47</v>
      </c>
      <c r="E133" s="214">
        <v>2</v>
      </c>
      <c r="F133" s="214">
        <v>1674</v>
      </c>
      <c r="G133" s="214">
        <v>1807.92</v>
      </c>
      <c r="H133" s="214">
        <v>3615.84</v>
      </c>
      <c r="I133" s="220">
        <v>3905.11</v>
      </c>
    </row>
    <row r="134" spans="1:9" ht="14.4">
      <c r="A134" s="126">
        <f t="shared" si="2"/>
        <v>133</v>
      </c>
      <c r="B134" s="120" t="s">
        <v>88</v>
      </c>
      <c r="C134" s="214" t="s">
        <v>130</v>
      </c>
      <c r="D134" s="214" t="s">
        <v>47</v>
      </c>
      <c r="E134" s="214">
        <v>2</v>
      </c>
      <c r="F134" s="214">
        <v>1513.35</v>
      </c>
      <c r="G134" s="214">
        <v>1634.42</v>
      </c>
      <c r="H134" s="214">
        <v>3268.84</v>
      </c>
      <c r="I134" s="220">
        <v>3530.34</v>
      </c>
    </row>
    <row r="135" spans="1:9" ht="14.4">
      <c r="A135" s="126">
        <f t="shared" si="2"/>
        <v>134</v>
      </c>
      <c r="B135" s="120" t="s">
        <v>149</v>
      </c>
      <c r="C135" s="214" t="s">
        <v>120</v>
      </c>
      <c r="D135" s="214" t="s">
        <v>47</v>
      </c>
      <c r="E135" s="214">
        <v>2</v>
      </c>
      <c r="F135" s="214">
        <v>1436.4</v>
      </c>
      <c r="G135" s="214">
        <v>1551.31</v>
      </c>
      <c r="H135" s="214">
        <v>3102.62</v>
      </c>
      <c r="I135" s="220">
        <v>3350.83</v>
      </c>
    </row>
    <row r="136" spans="1:9" ht="26.4">
      <c r="A136" s="126">
        <f t="shared" si="2"/>
        <v>135</v>
      </c>
      <c r="B136" s="120" t="s">
        <v>724</v>
      </c>
      <c r="C136" s="214"/>
      <c r="D136" s="214" t="s">
        <v>726</v>
      </c>
      <c r="E136" s="214">
        <v>4000</v>
      </c>
      <c r="F136" s="214">
        <v>39</v>
      </c>
      <c r="G136" s="214">
        <v>42.12</v>
      </c>
      <c r="H136" s="214">
        <v>156000</v>
      </c>
      <c r="I136" s="220">
        <v>168480</v>
      </c>
    </row>
    <row r="137" spans="1:9" ht="14.4">
      <c r="A137" s="126">
        <f t="shared" si="2"/>
        <v>136</v>
      </c>
      <c r="B137" s="120" t="s">
        <v>150</v>
      </c>
      <c r="C137" s="214"/>
      <c r="D137" s="214" t="s">
        <v>151</v>
      </c>
      <c r="E137" s="214">
        <v>400</v>
      </c>
      <c r="F137" s="214">
        <v>394.88</v>
      </c>
      <c r="G137" s="214">
        <v>473.86</v>
      </c>
      <c r="H137" s="214">
        <v>157950</v>
      </c>
      <c r="I137" s="220">
        <v>189542.39999999999</v>
      </c>
    </row>
    <row r="138" spans="1:9" ht="14.4">
      <c r="A138" s="126">
        <f t="shared" si="2"/>
        <v>137</v>
      </c>
      <c r="B138" s="120" t="s">
        <v>152</v>
      </c>
      <c r="C138" s="214"/>
      <c r="D138" s="214" t="s">
        <v>151</v>
      </c>
      <c r="E138" s="214">
        <v>150</v>
      </c>
      <c r="F138" s="214">
        <v>315.89999999999998</v>
      </c>
      <c r="G138" s="214">
        <v>379.08</v>
      </c>
      <c r="H138" s="214">
        <v>47385</v>
      </c>
      <c r="I138" s="220">
        <v>56862</v>
      </c>
    </row>
    <row r="139" spans="1:9" ht="14.4">
      <c r="A139" s="126">
        <f t="shared" si="2"/>
        <v>138</v>
      </c>
      <c r="B139" s="120" t="s">
        <v>153</v>
      </c>
      <c r="C139" s="214"/>
      <c r="D139" s="214" t="s">
        <v>47</v>
      </c>
      <c r="E139" s="214">
        <v>12</v>
      </c>
      <c r="F139" s="214">
        <v>1579.5</v>
      </c>
      <c r="G139" s="214">
        <v>1895.4</v>
      </c>
      <c r="H139" s="214">
        <v>18954</v>
      </c>
      <c r="I139" s="220">
        <v>22744.799999999999</v>
      </c>
    </row>
    <row r="140" spans="1:9" ht="14.4">
      <c r="A140" s="126">
        <f t="shared" si="2"/>
        <v>139</v>
      </c>
      <c r="B140" s="120" t="s">
        <v>154</v>
      </c>
      <c r="C140" s="214"/>
      <c r="D140" s="214" t="s">
        <v>47</v>
      </c>
      <c r="E140" s="214">
        <v>12</v>
      </c>
      <c r="F140" s="214">
        <v>694.98</v>
      </c>
      <c r="G140" s="214">
        <v>833.98</v>
      </c>
      <c r="H140" s="214">
        <v>8339.76</v>
      </c>
      <c r="I140" s="220">
        <v>10007.709999999999</v>
      </c>
    </row>
    <row r="141" spans="1:9" ht="14.4">
      <c r="A141" s="126">
        <f t="shared" si="2"/>
        <v>140</v>
      </c>
      <c r="B141" s="120" t="s">
        <v>155</v>
      </c>
      <c r="C141" s="214"/>
      <c r="D141" s="214" t="s">
        <v>47</v>
      </c>
      <c r="E141" s="214">
        <v>12</v>
      </c>
      <c r="F141" s="214">
        <v>967.41</v>
      </c>
      <c r="G141" s="214">
        <v>1160.8900000000001</v>
      </c>
      <c r="H141" s="214">
        <v>11608.92</v>
      </c>
      <c r="I141" s="220">
        <v>13930.7</v>
      </c>
    </row>
    <row r="142" spans="1:9" ht="14.4">
      <c r="A142" s="126">
        <f t="shared" si="2"/>
        <v>141</v>
      </c>
      <c r="B142" s="120" t="s">
        <v>156</v>
      </c>
      <c r="C142" s="214"/>
      <c r="D142" s="214" t="s">
        <v>157</v>
      </c>
      <c r="E142" s="214">
        <v>4</v>
      </c>
      <c r="F142" s="214">
        <v>3915</v>
      </c>
      <c r="G142" s="214">
        <v>4698</v>
      </c>
      <c r="H142" s="214">
        <v>15660</v>
      </c>
      <c r="I142" s="220">
        <v>18792</v>
      </c>
    </row>
    <row r="143" spans="1:9" ht="14.4">
      <c r="A143" s="126">
        <f t="shared" si="2"/>
        <v>142</v>
      </c>
      <c r="B143" s="120" t="s">
        <v>158</v>
      </c>
      <c r="C143" s="214"/>
      <c r="D143" s="214" t="s">
        <v>157</v>
      </c>
      <c r="E143" s="214">
        <v>2</v>
      </c>
      <c r="F143" s="214">
        <v>12636</v>
      </c>
      <c r="G143" s="214">
        <v>15163.2</v>
      </c>
      <c r="H143" s="214">
        <v>25272</v>
      </c>
      <c r="I143" s="220">
        <v>30326.400000000001</v>
      </c>
    </row>
    <row r="144" spans="1:9" ht="14.4">
      <c r="A144" s="126">
        <f t="shared" si="2"/>
        <v>143</v>
      </c>
      <c r="B144" s="120" t="s">
        <v>159</v>
      </c>
      <c r="C144" s="214"/>
      <c r="D144" s="214" t="s">
        <v>157</v>
      </c>
      <c r="E144" s="214">
        <v>2</v>
      </c>
      <c r="F144" s="214">
        <v>11178</v>
      </c>
      <c r="G144" s="214">
        <v>13413.6</v>
      </c>
      <c r="H144" s="214">
        <v>22356</v>
      </c>
      <c r="I144" s="220">
        <v>26827.200000000001</v>
      </c>
    </row>
    <row r="145" spans="1:9" ht="14.4">
      <c r="A145" s="126">
        <f t="shared" si="2"/>
        <v>144</v>
      </c>
      <c r="B145" s="120" t="s">
        <v>217</v>
      </c>
      <c r="C145" s="214"/>
      <c r="D145" s="214" t="s">
        <v>157</v>
      </c>
      <c r="E145" s="214">
        <v>2</v>
      </c>
      <c r="F145" s="214">
        <v>16038</v>
      </c>
      <c r="G145" s="214">
        <v>19245.599999999999</v>
      </c>
      <c r="H145" s="214">
        <v>32076</v>
      </c>
      <c r="I145" s="220">
        <v>38491.199999999997</v>
      </c>
    </row>
    <row r="146" spans="1:9" ht="14.4">
      <c r="A146" s="126">
        <f t="shared" si="2"/>
        <v>145</v>
      </c>
      <c r="B146" s="120" t="s">
        <v>160</v>
      </c>
      <c r="C146" s="214"/>
      <c r="D146" s="214" t="s">
        <v>157</v>
      </c>
      <c r="E146" s="214">
        <v>26</v>
      </c>
      <c r="F146" s="214">
        <v>3888</v>
      </c>
      <c r="G146" s="214">
        <v>4665.6000000000004</v>
      </c>
      <c r="H146" s="214">
        <v>101088</v>
      </c>
      <c r="I146" s="220">
        <v>121305.60000000001</v>
      </c>
    </row>
    <row r="147" spans="1:9" ht="14.4">
      <c r="A147" s="126">
        <f t="shared" si="2"/>
        <v>146</v>
      </c>
      <c r="B147" s="120" t="s">
        <v>161</v>
      </c>
      <c r="C147" s="214"/>
      <c r="D147" s="214" t="s">
        <v>157</v>
      </c>
      <c r="E147" s="214">
        <v>80</v>
      </c>
      <c r="F147" s="214">
        <v>82.13</v>
      </c>
      <c r="G147" s="214">
        <v>98.56</v>
      </c>
      <c r="H147" s="214">
        <v>6570.72</v>
      </c>
      <c r="I147" s="220">
        <v>7884.48</v>
      </c>
    </row>
    <row r="148" spans="1:9" ht="14.4">
      <c r="A148" s="126">
        <f t="shared" si="2"/>
        <v>147</v>
      </c>
      <c r="B148" s="120" t="s">
        <v>162</v>
      </c>
      <c r="C148" s="214"/>
      <c r="D148" s="214" t="s">
        <v>157</v>
      </c>
      <c r="E148" s="214">
        <v>2</v>
      </c>
      <c r="F148" s="214">
        <v>94.77</v>
      </c>
      <c r="G148" s="214">
        <v>113.72</v>
      </c>
      <c r="H148" s="214">
        <v>189.54</v>
      </c>
      <c r="I148" s="220">
        <v>227.45</v>
      </c>
    </row>
    <row r="149" spans="1:9" ht="26.4">
      <c r="A149" s="126">
        <f t="shared" si="2"/>
        <v>148</v>
      </c>
      <c r="B149" s="120" t="s">
        <v>207</v>
      </c>
      <c r="C149" s="214"/>
      <c r="D149" s="214" t="s">
        <v>157</v>
      </c>
      <c r="E149" s="214">
        <v>3</v>
      </c>
      <c r="F149" s="214">
        <v>1614.6</v>
      </c>
      <c r="G149" s="214">
        <v>1937.52</v>
      </c>
      <c r="H149" s="214">
        <v>4843.8</v>
      </c>
      <c r="I149" s="220">
        <v>5812.56</v>
      </c>
    </row>
    <row r="150" spans="1:9" ht="26.4">
      <c r="A150" s="126">
        <f t="shared" si="2"/>
        <v>149</v>
      </c>
      <c r="B150" s="120" t="s">
        <v>163</v>
      </c>
      <c r="C150" s="214"/>
      <c r="D150" s="214" t="s">
        <v>157</v>
      </c>
      <c r="E150" s="214">
        <v>1</v>
      </c>
      <c r="F150" s="214">
        <v>10800</v>
      </c>
      <c r="G150" s="214">
        <v>12960</v>
      </c>
      <c r="H150" s="214">
        <v>10800</v>
      </c>
      <c r="I150" s="220">
        <v>12960</v>
      </c>
    </row>
    <row r="151" spans="1:9" ht="26.4">
      <c r="A151" s="126">
        <f t="shared" si="2"/>
        <v>150</v>
      </c>
      <c r="B151" s="120" t="s">
        <v>164</v>
      </c>
      <c r="C151" s="214"/>
      <c r="D151" s="214" t="s">
        <v>157</v>
      </c>
      <c r="E151" s="214">
        <v>1</v>
      </c>
      <c r="F151" s="214">
        <v>8256.6</v>
      </c>
      <c r="G151" s="214">
        <v>9907.92</v>
      </c>
      <c r="H151" s="214">
        <v>8256.6</v>
      </c>
      <c r="I151" s="220">
        <v>9907.92</v>
      </c>
    </row>
    <row r="152" spans="1:9" ht="26.4">
      <c r="A152" s="126">
        <f t="shared" si="2"/>
        <v>151</v>
      </c>
      <c r="B152" s="120" t="s">
        <v>165</v>
      </c>
      <c r="C152" s="214"/>
      <c r="D152" s="214" t="s">
        <v>157</v>
      </c>
      <c r="E152" s="214">
        <v>3</v>
      </c>
      <c r="F152" s="214">
        <v>2268</v>
      </c>
      <c r="G152" s="214">
        <v>2721.6</v>
      </c>
      <c r="H152" s="214">
        <v>6804</v>
      </c>
      <c r="I152" s="220">
        <v>8164.8</v>
      </c>
    </row>
    <row r="153" spans="1:9" ht="14.4">
      <c r="A153" s="126">
        <f t="shared" si="2"/>
        <v>152</v>
      </c>
      <c r="B153" s="120" t="s">
        <v>166</v>
      </c>
      <c r="C153" s="214"/>
      <c r="D153" s="214" t="s">
        <v>157</v>
      </c>
      <c r="E153" s="214">
        <v>3</v>
      </c>
      <c r="F153" s="214">
        <v>153.9</v>
      </c>
      <c r="G153" s="214">
        <v>184.68</v>
      </c>
      <c r="H153" s="214">
        <v>461.7</v>
      </c>
      <c r="I153" s="220">
        <v>554.04</v>
      </c>
    </row>
    <row r="154" spans="1:9" ht="14.4">
      <c r="A154" s="126">
        <f t="shared" si="2"/>
        <v>153</v>
      </c>
      <c r="B154" s="120" t="s">
        <v>167</v>
      </c>
      <c r="C154" s="214"/>
      <c r="D154" s="214" t="s">
        <v>168</v>
      </c>
      <c r="E154" s="214">
        <v>10</v>
      </c>
      <c r="F154" s="214">
        <v>30194.91</v>
      </c>
      <c r="G154" s="214">
        <v>36233.89</v>
      </c>
      <c r="H154" s="214">
        <v>301949.09999999998</v>
      </c>
      <c r="I154" s="220">
        <v>362338.92</v>
      </c>
    </row>
    <row r="155" spans="1:9" ht="14.4">
      <c r="A155" s="126">
        <f t="shared" si="2"/>
        <v>154</v>
      </c>
      <c r="B155" s="120" t="s">
        <v>208</v>
      </c>
      <c r="C155" s="214"/>
      <c r="D155" s="214" t="s">
        <v>157</v>
      </c>
      <c r="E155" s="214">
        <v>2</v>
      </c>
      <c r="F155" s="214">
        <v>726.57</v>
      </c>
      <c r="G155" s="214">
        <v>871.88</v>
      </c>
      <c r="H155" s="214">
        <v>1453.14</v>
      </c>
      <c r="I155" s="220">
        <v>1743.77</v>
      </c>
    </row>
    <row r="156" spans="1:9" ht="14.4">
      <c r="A156" s="126">
        <f t="shared" si="2"/>
        <v>155</v>
      </c>
      <c r="B156" s="120" t="s">
        <v>169</v>
      </c>
      <c r="C156" s="214"/>
      <c r="D156" s="214" t="s">
        <v>157</v>
      </c>
      <c r="E156" s="214">
        <v>20</v>
      </c>
      <c r="F156" s="214">
        <v>1895.4</v>
      </c>
      <c r="G156" s="214">
        <v>2274.48</v>
      </c>
      <c r="H156" s="214">
        <v>37908</v>
      </c>
      <c r="I156" s="220">
        <v>45489.599999999999</v>
      </c>
    </row>
    <row r="157" spans="1:9" ht="14.4">
      <c r="A157" s="126">
        <f t="shared" si="2"/>
        <v>156</v>
      </c>
      <c r="B157" s="120" t="s">
        <v>170</v>
      </c>
      <c r="C157" s="214"/>
      <c r="D157" s="214" t="s">
        <v>157</v>
      </c>
      <c r="E157" s="214">
        <v>2</v>
      </c>
      <c r="F157" s="214">
        <v>884.52</v>
      </c>
      <c r="G157" s="214">
        <v>1061.42</v>
      </c>
      <c r="H157" s="214">
        <v>1769.04</v>
      </c>
      <c r="I157" s="220">
        <v>2122.85</v>
      </c>
    </row>
    <row r="158" spans="1:9" ht="14.4">
      <c r="A158" s="126">
        <f t="shared" si="2"/>
        <v>157</v>
      </c>
      <c r="B158" s="120" t="s">
        <v>171</v>
      </c>
      <c r="C158" s="214"/>
      <c r="D158" s="214" t="s">
        <v>157</v>
      </c>
      <c r="E158" s="214">
        <v>2</v>
      </c>
      <c r="F158" s="214">
        <v>884.52</v>
      </c>
      <c r="G158" s="214">
        <v>1061.42</v>
      </c>
      <c r="H158" s="214">
        <v>1769.04</v>
      </c>
      <c r="I158" s="220">
        <v>2122.85</v>
      </c>
    </row>
    <row r="159" spans="1:9" ht="14.4">
      <c r="A159" s="126">
        <f t="shared" si="2"/>
        <v>158</v>
      </c>
      <c r="B159" s="120" t="s">
        <v>172</v>
      </c>
      <c r="C159" s="214"/>
      <c r="D159" s="214" t="s">
        <v>157</v>
      </c>
      <c r="E159" s="214">
        <v>10</v>
      </c>
      <c r="F159" s="214">
        <v>726.57</v>
      </c>
      <c r="G159" s="214">
        <v>871.88</v>
      </c>
      <c r="H159" s="214">
        <v>7265.7</v>
      </c>
      <c r="I159" s="220">
        <v>8718.84</v>
      </c>
    </row>
    <row r="160" spans="1:9" ht="26.4">
      <c r="A160" s="126">
        <f t="shared" si="2"/>
        <v>159</v>
      </c>
      <c r="B160" s="120" t="s">
        <v>173</v>
      </c>
      <c r="C160" s="214"/>
      <c r="D160" s="214" t="s">
        <v>157</v>
      </c>
      <c r="E160" s="214">
        <v>2</v>
      </c>
      <c r="F160" s="214">
        <v>9477</v>
      </c>
      <c r="G160" s="214">
        <v>11372.4</v>
      </c>
      <c r="H160" s="214">
        <v>18954</v>
      </c>
      <c r="I160" s="220">
        <v>22744.799999999999</v>
      </c>
    </row>
    <row r="161" spans="1:9" ht="26.4">
      <c r="A161" s="126">
        <f t="shared" si="2"/>
        <v>160</v>
      </c>
      <c r="B161" s="120" t="s">
        <v>174</v>
      </c>
      <c r="C161" s="214"/>
      <c r="D161" s="214" t="s">
        <v>157</v>
      </c>
      <c r="E161" s="214">
        <v>2</v>
      </c>
      <c r="F161" s="214">
        <v>9477</v>
      </c>
      <c r="G161" s="214">
        <v>11372.4</v>
      </c>
      <c r="H161" s="214">
        <v>18954</v>
      </c>
      <c r="I161" s="220">
        <v>22744.799999999999</v>
      </c>
    </row>
    <row r="162" spans="1:9" ht="26.4">
      <c r="A162" s="126">
        <f t="shared" si="2"/>
        <v>161</v>
      </c>
      <c r="B162" s="120" t="s">
        <v>175</v>
      </c>
      <c r="C162" s="214"/>
      <c r="D162" s="214" t="s">
        <v>157</v>
      </c>
      <c r="E162" s="214">
        <v>2</v>
      </c>
      <c r="F162" s="214">
        <v>9477</v>
      </c>
      <c r="G162" s="214">
        <v>11372.4</v>
      </c>
      <c r="H162" s="214">
        <v>18954</v>
      </c>
      <c r="I162" s="220">
        <v>22744.799999999999</v>
      </c>
    </row>
    <row r="163" spans="1:9" ht="26.4">
      <c r="A163" s="126">
        <f t="shared" si="2"/>
        <v>162</v>
      </c>
      <c r="B163" s="120" t="s">
        <v>176</v>
      </c>
      <c r="C163" s="214"/>
      <c r="D163" s="214" t="s">
        <v>157</v>
      </c>
      <c r="E163" s="214">
        <v>2</v>
      </c>
      <c r="F163" s="214">
        <v>12933</v>
      </c>
      <c r="G163" s="214">
        <v>15519.6</v>
      </c>
      <c r="H163" s="214">
        <v>25866</v>
      </c>
      <c r="I163" s="220">
        <v>31039.200000000001</v>
      </c>
    </row>
    <row r="164" spans="1:9" ht="14.4">
      <c r="A164" s="126">
        <f t="shared" si="2"/>
        <v>163</v>
      </c>
      <c r="B164" s="120" t="s">
        <v>177</v>
      </c>
      <c r="C164" s="214"/>
      <c r="D164" s="214" t="s">
        <v>47</v>
      </c>
      <c r="E164" s="214">
        <v>2</v>
      </c>
      <c r="F164" s="214">
        <v>694.98</v>
      </c>
      <c r="G164" s="214">
        <v>833.98</v>
      </c>
      <c r="H164" s="214">
        <v>1389.96</v>
      </c>
      <c r="I164" s="220">
        <v>1667.95</v>
      </c>
    </row>
    <row r="165" spans="1:9" ht="26.4">
      <c r="A165" s="126">
        <f t="shared" si="2"/>
        <v>164</v>
      </c>
      <c r="B165" s="120" t="s">
        <v>209</v>
      </c>
      <c r="C165" s="214"/>
      <c r="D165" s="214" t="s">
        <v>157</v>
      </c>
      <c r="E165" s="214">
        <v>1</v>
      </c>
      <c r="F165" s="229">
        <v>10800</v>
      </c>
      <c r="G165" s="229">
        <v>12960</v>
      </c>
      <c r="H165" s="229">
        <v>10800</v>
      </c>
      <c r="I165" s="229">
        <v>12960</v>
      </c>
    </row>
    <row r="166" spans="1:9" ht="14.4">
      <c r="A166" s="126"/>
      <c r="B166" s="120" t="s">
        <v>742</v>
      </c>
      <c r="C166" s="212"/>
      <c r="D166" s="212"/>
      <c r="E166" s="215"/>
      <c r="F166" s="215"/>
      <c r="G166" s="215"/>
      <c r="H166" s="215">
        <f>SUM(H2:H165)</f>
        <v>3024348.0200000005</v>
      </c>
      <c r="I166" s="221">
        <f>SUM(I2:I165)</f>
        <v>3377375.65</v>
      </c>
    </row>
    <row r="167" spans="1:9" thickBot="1">
      <c r="A167" s="222"/>
      <c r="B167" s="213"/>
      <c r="I167" s="223"/>
    </row>
    <row r="168" spans="1:9" thickBot="1">
      <c r="A168" s="224"/>
      <c r="B168" s="225"/>
      <c r="C168" s="226"/>
      <c r="D168" s="226"/>
      <c r="E168" s="227"/>
      <c r="F168" s="227"/>
      <c r="G168" s="227"/>
      <c r="H168" s="227"/>
      <c r="I168" s="228"/>
    </row>
    <row r="169" spans="1:9" thickBot="1">
      <c r="B169" s="213"/>
    </row>
  </sheetData>
  <phoneticPr fontId="13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167"/>
  <sheetViews>
    <sheetView workbookViewId="0">
      <selection activeCell="O166" sqref="O166"/>
    </sheetView>
  </sheetViews>
  <sheetFormatPr defaultRowHeight="14.4"/>
  <sheetData>
    <row r="1" spans="1:11" ht="36.6">
      <c r="A1" s="567" t="s">
        <v>743</v>
      </c>
      <c r="B1" s="569" t="s">
        <v>90</v>
      </c>
      <c r="C1" s="564" t="s">
        <v>195</v>
      </c>
      <c r="D1" s="571" t="s">
        <v>94</v>
      </c>
      <c r="E1" s="564" t="s">
        <v>206</v>
      </c>
      <c r="F1" s="230" t="s">
        <v>744</v>
      </c>
      <c r="G1" s="230" t="s">
        <v>744</v>
      </c>
      <c r="H1" s="564" t="s">
        <v>211</v>
      </c>
      <c r="I1" s="564" t="s">
        <v>212</v>
      </c>
      <c r="J1" s="564" t="s">
        <v>717</v>
      </c>
      <c r="K1" s="564" t="s">
        <v>718</v>
      </c>
    </row>
    <row r="2" spans="1:11" ht="28.2" thickBot="1">
      <c r="A2" s="568"/>
      <c r="B2" s="570"/>
      <c r="C2" s="565"/>
      <c r="D2" s="572"/>
      <c r="E2" s="565"/>
      <c r="F2" s="231" t="s">
        <v>745</v>
      </c>
      <c r="G2" s="231" t="s">
        <v>746</v>
      </c>
      <c r="H2" s="565"/>
      <c r="I2" s="565"/>
      <c r="J2" s="566"/>
      <c r="K2" s="566"/>
    </row>
    <row r="3" spans="1:11" ht="15" thickBot="1">
      <c r="A3" s="232">
        <v>1</v>
      </c>
      <c r="B3" s="233" t="s">
        <v>180</v>
      </c>
      <c r="C3" s="211" t="s">
        <v>682</v>
      </c>
      <c r="D3" s="211" t="s">
        <v>44</v>
      </c>
      <c r="E3" s="234">
        <v>14</v>
      </c>
      <c r="F3" s="234">
        <v>860</v>
      </c>
      <c r="G3" s="235">
        <v>928.8</v>
      </c>
      <c r="H3" s="235">
        <v>12040</v>
      </c>
      <c r="I3" s="241">
        <v>13003.2</v>
      </c>
      <c r="J3" s="243" t="s">
        <v>719</v>
      </c>
      <c r="K3" s="212" t="s">
        <v>748</v>
      </c>
    </row>
    <row r="4" spans="1:11" ht="15" thickBot="1">
      <c r="A4" s="232">
        <v>2</v>
      </c>
      <c r="B4" s="233" t="s">
        <v>179</v>
      </c>
      <c r="C4" s="211" t="s">
        <v>682</v>
      </c>
      <c r="D4" s="211" t="s">
        <v>44</v>
      </c>
      <c r="E4" s="234">
        <v>14</v>
      </c>
      <c r="F4" s="234">
        <v>860</v>
      </c>
      <c r="G4" s="235">
        <v>928.8</v>
      </c>
      <c r="H4" s="235">
        <v>12040</v>
      </c>
      <c r="I4" s="241">
        <v>13003.2</v>
      </c>
      <c r="J4" s="243" t="s">
        <v>719</v>
      </c>
      <c r="K4" s="212" t="s">
        <v>748</v>
      </c>
    </row>
    <row r="5" spans="1:11" ht="15" thickBot="1">
      <c r="A5" s="232">
        <v>3</v>
      </c>
      <c r="B5" s="233" t="s">
        <v>2</v>
      </c>
      <c r="C5" s="211" t="s">
        <v>683</v>
      </c>
      <c r="D5" s="211" t="s">
        <v>44</v>
      </c>
      <c r="E5" s="234">
        <v>12.5</v>
      </c>
      <c r="F5" s="234">
        <v>260</v>
      </c>
      <c r="G5" s="235">
        <v>280.8</v>
      </c>
      <c r="H5" s="235">
        <v>3250</v>
      </c>
      <c r="I5" s="241">
        <v>3510</v>
      </c>
      <c r="J5" s="243" t="s">
        <v>719</v>
      </c>
      <c r="K5" s="212" t="s">
        <v>748</v>
      </c>
    </row>
    <row r="6" spans="1:11" ht="40.200000000000003" thickBot="1">
      <c r="A6" s="232">
        <v>4</v>
      </c>
      <c r="B6" s="233" t="s">
        <v>202</v>
      </c>
      <c r="C6" s="211" t="s">
        <v>682</v>
      </c>
      <c r="D6" s="211" t="s">
        <v>44</v>
      </c>
      <c r="E6" s="234">
        <v>14</v>
      </c>
      <c r="F6" s="234">
        <v>565</v>
      </c>
      <c r="G6" s="235">
        <v>610.20000000000005</v>
      </c>
      <c r="H6" s="235">
        <v>7910</v>
      </c>
      <c r="I6" s="241">
        <v>8542.7999999999993</v>
      </c>
      <c r="J6" s="243" t="s">
        <v>719</v>
      </c>
      <c r="K6" s="212" t="s">
        <v>748</v>
      </c>
    </row>
    <row r="7" spans="1:11" ht="27" thickBot="1">
      <c r="A7" s="232">
        <v>5</v>
      </c>
      <c r="B7" s="233" t="s">
        <v>213</v>
      </c>
      <c r="C7" s="211" t="s">
        <v>747</v>
      </c>
      <c r="D7" s="211" t="s">
        <v>44</v>
      </c>
      <c r="E7" s="234">
        <v>14</v>
      </c>
      <c r="F7" s="234">
        <v>5530</v>
      </c>
      <c r="G7" s="235">
        <v>5972.4</v>
      </c>
      <c r="H7" s="235">
        <v>77420</v>
      </c>
      <c r="I7" s="241">
        <v>83613.600000000006</v>
      </c>
      <c r="J7" s="243" t="s">
        <v>719</v>
      </c>
      <c r="K7" s="212" t="s">
        <v>748</v>
      </c>
    </row>
    <row r="8" spans="1:11" ht="27" thickBot="1">
      <c r="A8" s="232">
        <v>6</v>
      </c>
      <c r="B8" s="233" t="s">
        <v>204</v>
      </c>
      <c r="C8" s="211" t="s">
        <v>685</v>
      </c>
      <c r="D8" s="211" t="s">
        <v>44</v>
      </c>
      <c r="E8" s="234">
        <v>70</v>
      </c>
      <c r="F8" s="234">
        <v>1508</v>
      </c>
      <c r="G8" s="235">
        <v>1628.64</v>
      </c>
      <c r="H8" s="235">
        <v>105560</v>
      </c>
      <c r="I8" s="241">
        <v>114004.8</v>
      </c>
      <c r="J8" s="243" t="s">
        <v>719</v>
      </c>
      <c r="K8" s="212" t="s">
        <v>748</v>
      </c>
    </row>
    <row r="9" spans="1:11" ht="40.200000000000003" thickBot="1">
      <c r="A9" s="232">
        <v>7</v>
      </c>
      <c r="B9" s="233" t="s">
        <v>199</v>
      </c>
      <c r="C9" s="211" t="s">
        <v>682</v>
      </c>
      <c r="D9" s="211" t="s">
        <v>44</v>
      </c>
      <c r="E9" s="234">
        <v>14</v>
      </c>
      <c r="F9" s="234">
        <v>1170</v>
      </c>
      <c r="G9" s="235">
        <v>1263.5999999999999</v>
      </c>
      <c r="H9" s="235">
        <v>16380</v>
      </c>
      <c r="I9" s="241">
        <v>17690.400000000001</v>
      </c>
      <c r="J9" s="243" t="s">
        <v>719</v>
      </c>
      <c r="K9" s="212" t="s">
        <v>748</v>
      </c>
    </row>
    <row r="10" spans="1:11" ht="40.200000000000003" thickBot="1">
      <c r="A10" s="232">
        <v>8</v>
      </c>
      <c r="B10" s="233" t="s">
        <v>203</v>
      </c>
      <c r="C10" s="211" t="s">
        <v>682</v>
      </c>
      <c r="D10" s="211" t="s">
        <v>44</v>
      </c>
      <c r="E10" s="234">
        <v>14</v>
      </c>
      <c r="F10" s="234">
        <v>1085</v>
      </c>
      <c r="G10" s="235">
        <v>1171.8</v>
      </c>
      <c r="H10" s="235">
        <v>15190</v>
      </c>
      <c r="I10" s="241">
        <v>16405.2</v>
      </c>
      <c r="J10" s="243" t="s">
        <v>719</v>
      </c>
      <c r="K10" s="212" t="s">
        <v>748</v>
      </c>
    </row>
    <row r="11" spans="1:11" ht="27" thickBot="1">
      <c r="A11" s="232">
        <v>9</v>
      </c>
      <c r="B11" s="233" t="s">
        <v>197</v>
      </c>
      <c r="C11" s="211" t="s">
        <v>683</v>
      </c>
      <c r="D11" s="211" t="s">
        <v>44</v>
      </c>
      <c r="E11" s="234">
        <v>12</v>
      </c>
      <c r="F11" s="234">
        <v>508</v>
      </c>
      <c r="G11" s="235">
        <v>548.64</v>
      </c>
      <c r="H11" s="235">
        <v>6096</v>
      </c>
      <c r="I11" s="241">
        <v>6583.68</v>
      </c>
      <c r="J11" s="243" t="s">
        <v>719</v>
      </c>
      <c r="K11" s="212" t="s">
        <v>748</v>
      </c>
    </row>
    <row r="12" spans="1:11" ht="27" thickBot="1">
      <c r="A12" s="232">
        <v>10</v>
      </c>
      <c r="B12" s="233" t="s">
        <v>3</v>
      </c>
      <c r="C12" s="211" t="s">
        <v>683</v>
      </c>
      <c r="D12" s="211" t="s">
        <v>44</v>
      </c>
      <c r="E12" s="234">
        <v>15</v>
      </c>
      <c r="F12" s="234">
        <v>680</v>
      </c>
      <c r="G12" s="235">
        <v>734.4</v>
      </c>
      <c r="H12" s="235">
        <v>10200</v>
      </c>
      <c r="I12" s="241">
        <v>11016</v>
      </c>
      <c r="J12" s="243" t="s">
        <v>719</v>
      </c>
      <c r="K12" s="212" t="s">
        <v>748</v>
      </c>
    </row>
    <row r="13" spans="1:11" ht="40.200000000000003" thickBot="1">
      <c r="A13" s="232">
        <v>11</v>
      </c>
      <c r="B13" s="233" t="s">
        <v>198</v>
      </c>
      <c r="C13" s="211" t="s">
        <v>686</v>
      </c>
      <c r="D13" s="211" t="s">
        <v>44</v>
      </c>
      <c r="E13" s="234">
        <v>12</v>
      </c>
      <c r="F13" s="234">
        <v>24.54</v>
      </c>
      <c r="G13" s="235">
        <v>26.5</v>
      </c>
      <c r="H13" s="235">
        <v>294.48</v>
      </c>
      <c r="I13" s="241">
        <v>318.04000000000002</v>
      </c>
      <c r="J13" s="243" t="s">
        <v>719</v>
      </c>
      <c r="K13" s="212" t="s">
        <v>748</v>
      </c>
    </row>
    <row r="14" spans="1:11" ht="15" thickBot="1">
      <c r="A14" s="232">
        <v>12</v>
      </c>
      <c r="B14" s="233" t="s">
        <v>200</v>
      </c>
      <c r="C14" s="211" t="s">
        <v>682</v>
      </c>
      <c r="D14" s="211" t="s">
        <v>44</v>
      </c>
      <c r="E14" s="234">
        <v>14</v>
      </c>
      <c r="F14" s="234">
        <v>370</v>
      </c>
      <c r="G14" s="235">
        <v>399.6</v>
      </c>
      <c r="H14" s="235">
        <v>5180</v>
      </c>
      <c r="I14" s="241">
        <v>5594.4</v>
      </c>
      <c r="J14" s="243" t="s">
        <v>719</v>
      </c>
      <c r="K14" s="212" t="s">
        <v>748</v>
      </c>
    </row>
    <row r="15" spans="1:11" ht="27" thickBot="1">
      <c r="A15" s="232">
        <v>13</v>
      </c>
      <c r="B15" s="233" t="s">
        <v>201</v>
      </c>
      <c r="C15" s="211" t="s">
        <v>686</v>
      </c>
      <c r="D15" s="211" t="s">
        <v>44</v>
      </c>
      <c r="E15" s="234">
        <v>12</v>
      </c>
      <c r="F15" s="234">
        <v>24.54</v>
      </c>
      <c r="G15" s="235">
        <v>26.5</v>
      </c>
      <c r="H15" s="235">
        <v>294.48</v>
      </c>
      <c r="I15" s="241">
        <v>318.04000000000002</v>
      </c>
      <c r="J15" s="243" t="s">
        <v>719</v>
      </c>
      <c r="K15" s="212" t="s">
        <v>748</v>
      </c>
    </row>
    <row r="16" spans="1:11" ht="40.200000000000003" thickBot="1">
      <c r="A16" s="232">
        <v>14</v>
      </c>
      <c r="B16" s="233" t="s">
        <v>187</v>
      </c>
      <c r="C16" s="211" t="s">
        <v>682</v>
      </c>
      <c r="D16" s="211" t="s">
        <v>44</v>
      </c>
      <c r="E16" s="234">
        <v>14</v>
      </c>
      <c r="F16" s="234">
        <v>1125</v>
      </c>
      <c r="G16" s="235">
        <v>1215</v>
      </c>
      <c r="H16" s="235">
        <v>15750</v>
      </c>
      <c r="I16" s="241">
        <v>17010</v>
      </c>
      <c r="J16" s="243" t="s">
        <v>719</v>
      </c>
      <c r="K16" s="212" t="s">
        <v>748</v>
      </c>
    </row>
    <row r="17" spans="1:11" ht="40.200000000000003" thickBot="1">
      <c r="A17" s="232">
        <v>15</v>
      </c>
      <c r="B17" s="233" t="s">
        <v>188</v>
      </c>
      <c r="C17" s="211" t="s">
        <v>682</v>
      </c>
      <c r="D17" s="211" t="s">
        <v>44</v>
      </c>
      <c r="E17" s="234">
        <v>16</v>
      </c>
      <c r="F17" s="234">
        <v>940</v>
      </c>
      <c r="G17" s="235">
        <v>1015.2</v>
      </c>
      <c r="H17" s="235">
        <v>15040</v>
      </c>
      <c r="I17" s="241">
        <v>16243.2</v>
      </c>
      <c r="J17" s="243" t="s">
        <v>719</v>
      </c>
      <c r="K17" s="212" t="s">
        <v>748</v>
      </c>
    </row>
    <row r="18" spans="1:11" ht="27" thickBot="1">
      <c r="A18" s="232">
        <v>16</v>
      </c>
      <c r="B18" s="233" t="s">
        <v>729</v>
      </c>
      <c r="C18" s="211" t="s">
        <v>686</v>
      </c>
      <c r="D18" s="211" t="s">
        <v>44</v>
      </c>
      <c r="E18" s="234">
        <v>6</v>
      </c>
      <c r="F18" s="234">
        <v>24.54</v>
      </c>
      <c r="G18" s="235">
        <v>26.5</v>
      </c>
      <c r="H18" s="235">
        <v>147.24</v>
      </c>
      <c r="I18" s="241">
        <v>159.02000000000001</v>
      </c>
      <c r="J18" s="243" t="s">
        <v>719</v>
      </c>
      <c r="K18" s="212" t="s">
        <v>748</v>
      </c>
    </row>
    <row r="19" spans="1:11" ht="27" thickBot="1">
      <c r="A19" s="232">
        <v>17</v>
      </c>
      <c r="B19" s="233" t="s">
        <v>190</v>
      </c>
      <c r="C19" s="211" t="s">
        <v>682</v>
      </c>
      <c r="D19" s="211" t="s">
        <v>44</v>
      </c>
      <c r="E19" s="234">
        <v>14</v>
      </c>
      <c r="F19" s="234">
        <v>905</v>
      </c>
      <c r="G19" s="235">
        <v>977.4</v>
      </c>
      <c r="H19" s="235">
        <v>12670</v>
      </c>
      <c r="I19" s="241">
        <v>13683.6</v>
      </c>
      <c r="J19" s="243" t="s">
        <v>719</v>
      </c>
      <c r="K19" s="212" t="s">
        <v>748</v>
      </c>
    </row>
    <row r="20" spans="1:11" ht="27" thickBot="1">
      <c r="A20" s="232">
        <v>18</v>
      </c>
      <c r="B20" s="233" t="s">
        <v>191</v>
      </c>
      <c r="C20" s="211" t="s">
        <v>682</v>
      </c>
      <c r="D20" s="211" t="s">
        <v>44</v>
      </c>
      <c r="E20" s="234">
        <v>12</v>
      </c>
      <c r="F20" s="234">
        <v>860</v>
      </c>
      <c r="G20" s="235">
        <v>928.8</v>
      </c>
      <c r="H20" s="235">
        <v>10320</v>
      </c>
      <c r="I20" s="241">
        <v>11145.6</v>
      </c>
      <c r="J20" s="243" t="s">
        <v>719</v>
      </c>
      <c r="K20" s="212" t="s">
        <v>748</v>
      </c>
    </row>
    <row r="21" spans="1:11" ht="15" thickBot="1">
      <c r="A21" s="232">
        <v>19</v>
      </c>
      <c r="B21" s="233" t="s">
        <v>193</v>
      </c>
      <c r="C21" s="211" t="s">
        <v>685</v>
      </c>
      <c r="D21" s="211" t="s">
        <v>44</v>
      </c>
      <c r="E21" s="234">
        <v>50</v>
      </c>
      <c r="F21" s="234">
        <v>1364</v>
      </c>
      <c r="G21" s="235">
        <v>1473.12</v>
      </c>
      <c r="H21" s="235">
        <v>68200</v>
      </c>
      <c r="I21" s="241">
        <v>73656</v>
      </c>
      <c r="J21" s="243" t="s">
        <v>719</v>
      </c>
      <c r="K21" s="212" t="s">
        <v>748</v>
      </c>
    </row>
    <row r="22" spans="1:11" ht="15" thickBot="1">
      <c r="A22" s="232">
        <v>20</v>
      </c>
      <c r="B22" s="233" t="s">
        <v>192</v>
      </c>
      <c r="C22" s="211" t="s">
        <v>683</v>
      </c>
      <c r="D22" s="211" t="s">
        <v>44</v>
      </c>
      <c r="E22" s="234">
        <v>7</v>
      </c>
      <c r="F22" s="234">
        <v>508</v>
      </c>
      <c r="G22" s="235">
        <v>548.64</v>
      </c>
      <c r="H22" s="235">
        <v>3556</v>
      </c>
      <c r="I22" s="241">
        <v>3840.48</v>
      </c>
      <c r="J22" s="243" t="s">
        <v>719</v>
      </c>
      <c r="K22" s="212" t="s">
        <v>748</v>
      </c>
    </row>
    <row r="23" spans="1:11" ht="27" thickBot="1">
      <c r="A23" s="232">
        <v>21</v>
      </c>
      <c r="B23" s="233" t="s">
        <v>730</v>
      </c>
      <c r="C23" s="211" t="s">
        <v>682</v>
      </c>
      <c r="D23" s="211" t="s">
        <v>44</v>
      </c>
      <c r="E23" s="234">
        <v>12</v>
      </c>
      <c r="F23" s="234">
        <v>370</v>
      </c>
      <c r="G23" s="235">
        <v>399.6</v>
      </c>
      <c r="H23" s="235">
        <v>4440</v>
      </c>
      <c r="I23" s="241">
        <v>4795.2</v>
      </c>
      <c r="J23" s="243" t="s">
        <v>719</v>
      </c>
      <c r="K23" s="212" t="s">
        <v>748</v>
      </c>
    </row>
    <row r="24" spans="1:11" ht="40.200000000000003" thickBot="1">
      <c r="A24" s="232">
        <v>22</v>
      </c>
      <c r="B24" s="233" t="s">
        <v>5</v>
      </c>
      <c r="C24" s="211" t="s">
        <v>686</v>
      </c>
      <c r="D24" s="211" t="s">
        <v>44</v>
      </c>
      <c r="E24" s="234">
        <v>12</v>
      </c>
      <c r="F24" s="234">
        <v>24.54</v>
      </c>
      <c r="G24" s="235">
        <v>26.5</v>
      </c>
      <c r="H24" s="235">
        <v>294.48</v>
      </c>
      <c r="I24" s="241">
        <v>318.04000000000002</v>
      </c>
      <c r="J24" s="243" t="s">
        <v>719</v>
      </c>
      <c r="K24" s="212" t="s">
        <v>748</v>
      </c>
    </row>
    <row r="25" spans="1:11" ht="40.200000000000003" thickBot="1">
      <c r="A25" s="232">
        <v>23</v>
      </c>
      <c r="B25" s="233" t="s">
        <v>6</v>
      </c>
      <c r="C25" s="211" t="s">
        <v>686</v>
      </c>
      <c r="D25" s="211" t="s">
        <v>44</v>
      </c>
      <c r="E25" s="234">
        <v>12</v>
      </c>
      <c r="F25" s="234">
        <v>30.6</v>
      </c>
      <c r="G25" s="235">
        <v>33.049999999999997</v>
      </c>
      <c r="H25" s="235">
        <v>367.2</v>
      </c>
      <c r="I25" s="241">
        <v>396.58</v>
      </c>
      <c r="J25" s="243" t="s">
        <v>719</v>
      </c>
      <c r="K25" s="212" t="s">
        <v>748</v>
      </c>
    </row>
    <row r="26" spans="1:11" ht="27" thickBot="1">
      <c r="A26" s="232">
        <v>24</v>
      </c>
      <c r="B26" s="233" t="s">
        <v>66</v>
      </c>
      <c r="C26" s="211" t="s">
        <v>683</v>
      </c>
      <c r="D26" s="211" t="s">
        <v>44</v>
      </c>
      <c r="E26" s="234">
        <v>10</v>
      </c>
      <c r="F26" s="234">
        <v>1124</v>
      </c>
      <c r="G26" s="235">
        <v>1213.92</v>
      </c>
      <c r="H26" s="235">
        <v>11240</v>
      </c>
      <c r="I26" s="241">
        <v>12139.2</v>
      </c>
      <c r="J26" s="243" t="s">
        <v>719</v>
      </c>
      <c r="K26" s="212" t="s">
        <v>748</v>
      </c>
    </row>
    <row r="27" spans="1:11" ht="15" thickBot="1">
      <c r="A27" s="232">
        <v>25</v>
      </c>
      <c r="B27" s="233" t="s">
        <v>731</v>
      </c>
      <c r="C27" s="211" t="s">
        <v>682</v>
      </c>
      <c r="D27" s="211" t="s">
        <v>44</v>
      </c>
      <c r="E27" s="234">
        <v>12</v>
      </c>
      <c r="F27" s="234">
        <v>845</v>
      </c>
      <c r="G27" s="235">
        <v>912.6</v>
      </c>
      <c r="H27" s="235">
        <v>10140</v>
      </c>
      <c r="I27" s="241">
        <v>10951.2</v>
      </c>
      <c r="J27" s="243" t="s">
        <v>719</v>
      </c>
      <c r="K27" s="212" t="s">
        <v>748</v>
      </c>
    </row>
    <row r="28" spans="1:11" ht="27" thickBot="1">
      <c r="A28" s="232">
        <v>26</v>
      </c>
      <c r="B28" s="233" t="s">
        <v>194</v>
      </c>
      <c r="C28" s="211" t="s">
        <v>686</v>
      </c>
      <c r="D28" s="211" t="s">
        <v>44</v>
      </c>
      <c r="E28" s="234">
        <v>12</v>
      </c>
      <c r="F28" s="234">
        <v>24.54</v>
      </c>
      <c r="G28" s="235">
        <v>26.5</v>
      </c>
      <c r="H28" s="235">
        <v>294.48</v>
      </c>
      <c r="I28" s="241">
        <v>318.04000000000002</v>
      </c>
      <c r="J28" s="243" t="s">
        <v>719</v>
      </c>
      <c r="K28" s="212" t="s">
        <v>748</v>
      </c>
    </row>
    <row r="29" spans="1:11" ht="27" thickBot="1">
      <c r="A29" s="232">
        <v>27</v>
      </c>
      <c r="B29" s="233" t="s">
        <v>121</v>
      </c>
      <c r="C29" s="211" t="s">
        <v>682</v>
      </c>
      <c r="D29" s="211" t="s">
        <v>44</v>
      </c>
      <c r="E29" s="234">
        <v>8</v>
      </c>
      <c r="F29" s="234">
        <v>1445</v>
      </c>
      <c r="G29" s="235">
        <v>1560.6</v>
      </c>
      <c r="H29" s="235">
        <v>11560</v>
      </c>
      <c r="I29" s="241">
        <v>12484.8</v>
      </c>
      <c r="J29" s="243" t="s">
        <v>719</v>
      </c>
      <c r="K29" s="212" t="s">
        <v>748</v>
      </c>
    </row>
    <row r="30" spans="1:11" ht="27" thickBot="1">
      <c r="A30" s="232">
        <v>28</v>
      </c>
      <c r="B30" s="233" t="s">
        <v>8</v>
      </c>
      <c r="C30" s="211" t="s">
        <v>687</v>
      </c>
      <c r="D30" s="211" t="s">
        <v>44</v>
      </c>
      <c r="E30" s="234">
        <v>16</v>
      </c>
      <c r="F30" s="234">
        <v>5913</v>
      </c>
      <c r="G30" s="235">
        <v>6386.04</v>
      </c>
      <c r="H30" s="235">
        <v>94608</v>
      </c>
      <c r="I30" s="241">
        <v>102176.64</v>
      </c>
      <c r="J30" s="243" t="s">
        <v>719</v>
      </c>
      <c r="K30" s="212" t="s">
        <v>748</v>
      </c>
    </row>
    <row r="31" spans="1:11" ht="27" thickBot="1">
      <c r="A31" s="232">
        <v>29</v>
      </c>
      <c r="B31" s="233" t="s">
        <v>9</v>
      </c>
      <c r="C31" s="211" t="s">
        <v>130</v>
      </c>
      <c r="D31" s="211" t="s">
        <v>44</v>
      </c>
      <c r="E31" s="234">
        <v>1</v>
      </c>
      <c r="F31" s="234">
        <v>2354.4</v>
      </c>
      <c r="G31" s="235">
        <v>2542.75</v>
      </c>
      <c r="H31" s="235">
        <v>2354.4</v>
      </c>
      <c r="I31" s="241">
        <v>2542.75</v>
      </c>
      <c r="J31" s="243" t="s">
        <v>719</v>
      </c>
      <c r="K31" s="212" t="s">
        <v>748</v>
      </c>
    </row>
    <row r="32" spans="1:11" ht="40.200000000000003" thickBot="1">
      <c r="A32" s="232">
        <v>30</v>
      </c>
      <c r="B32" s="233" t="s">
        <v>732</v>
      </c>
      <c r="C32" s="211" t="s">
        <v>106</v>
      </c>
      <c r="D32" s="211" t="s">
        <v>44</v>
      </c>
      <c r="E32" s="234">
        <v>4</v>
      </c>
      <c r="F32" s="234">
        <v>12480</v>
      </c>
      <c r="G32" s="235">
        <v>13478.4</v>
      </c>
      <c r="H32" s="235">
        <v>49920</v>
      </c>
      <c r="I32" s="241">
        <v>53913.599999999999</v>
      </c>
      <c r="J32" s="243" t="s">
        <v>719</v>
      </c>
      <c r="K32" s="212" t="s">
        <v>748</v>
      </c>
    </row>
    <row r="33" spans="1:11" ht="40.200000000000003" thickBot="1">
      <c r="A33" s="232">
        <v>31</v>
      </c>
      <c r="B33" s="233" t="s">
        <v>733</v>
      </c>
      <c r="C33" s="211" t="s">
        <v>106</v>
      </c>
      <c r="D33" s="211" t="s">
        <v>44</v>
      </c>
      <c r="E33" s="234">
        <v>4</v>
      </c>
      <c r="F33" s="234">
        <v>7695</v>
      </c>
      <c r="G33" s="235">
        <v>8310.6</v>
      </c>
      <c r="H33" s="235">
        <v>30780</v>
      </c>
      <c r="I33" s="241">
        <v>33242.400000000001</v>
      </c>
      <c r="J33" s="243" t="s">
        <v>719</v>
      </c>
      <c r="K33" s="212" t="s">
        <v>748</v>
      </c>
    </row>
    <row r="34" spans="1:11" ht="27" thickBot="1">
      <c r="A34" s="232">
        <v>32</v>
      </c>
      <c r="B34" s="233" t="s">
        <v>12</v>
      </c>
      <c r="C34" s="211" t="s">
        <v>108</v>
      </c>
      <c r="D34" s="211" t="s">
        <v>44</v>
      </c>
      <c r="E34" s="234">
        <v>10</v>
      </c>
      <c r="F34" s="234">
        <v>957.15</v>
      </c>
      <c r="G34" s="235">
        <v>1033.72</v>
      </c>
      <c r="H34" s="235">
        <v>9571.5</v>
      </c>
      <c r="I34" s="241">
        <v>10337.219999999999</v>
      </c>
      <c r="J34" s="243" t="s">
        <v>719</v>
      </c>
      <c r="K34" s="212" t="s">
        <v>748</v>
      </c>
    </row>
    <row r="35" spans="1:11" ht="27" thickBot="1">
      <c r="A35" s="232">
        <v>33</v>
      </c>
      <c r="B35" s="233" t="s">
        <v>13</v>
      </c>
      <c r="C35" s="211" t="s">
        <v>109</v>
      </c>
      <c r="D35" s="211" t="s">
        <v>44</v>
      </c>
      <c r="E35" s="234">
        <v>6</v>
      </c>
      <c r="F35" s="234">
        <v>1707.84</v>
      </c>
      <c r="G35" s="235">
        <v>1844.47</v>
      </c>
      <c r="H35" s="235">
        <v>10247.040000000001</v>
      </c>
      <c r="I35" s="241">
        <v>11066.8</v>
      </c>
      <c r="J35" s="243" t="s">
        <v>719</v>
      </c>
      <c r="K35" s="212" t="s">
        <v>748</v>
      </c>
    </row>
    <row r="36" spans="1:11" ht="27" thickBot="1">
      <c r="A36" s="232">
        <v>34</v>
      </c>
      <c r="B36" s="233" t="s">
        <v>14</v>
      </c>
      <c r="C36" s="211" t="s">
        <v>109</v>
      </c>
      <c r="D36" s="211" t="s">
        <v>44</v>
      </c>
      <c r="E36" s="234">
        <v>6</v>
      </c>
      <c r="F36" s="234">
        <v>1053.1199999999999</v>
      </c>
      <c r="G36" s="235">
        <v>1137.3699999999999</v>
      </c>
      <c r="H36" s="235">
        <v>6318.72</v>
      </c>
      <c r="I36" s="241">
        <v>6824.22</v>
      </c>
      <c r="J36" s="243" t="s">
        <v>719</v>
      </c>
      <c r="K36" s="212" t="s">
        <v>748</v>
      </c>
    </row>
    <row r="37" spans="1:11" ht="40.200000000000003" thickBot="1">
      <c r="A37" s="232">
        <v>35</v>
      </c>
      <c r="B37" s="233" t="s">
        <v>15</v>
      </c>
      <c r="C37" s="211" t="s">
        <v>218</v>
      </c>
      <c r="D37" s="211" t="s">
        <v>44</v>
      </c>
      <c r="E37" s="234">
        <v>2</v>
      </c>
      <c r="F37" s="234">
        <v>1674</v>
      </c>
      <c r="G37" s="235">
        <v>1807.92</v>
      </c>
      <c r="H37" s="235">
        <v>3348</v>
      </c>
      <c r="I37" s="241">
        <v>3615.84</v>
      </c>
      <c r="J37" s="243" t="s">
        <v>719</v>
      </c>
      <c r="K37" s="212" t="s">
        <v>748</v>
      </c>
    </row>
    <row r="38" spans="1:11" ht="27" thickBot="1">
      <c r="A38" s="232">
        <v>36</v>
      </c>
      <c r="B38" s="233" t="s">
        <v>16</v>
      </c>
      <c r="C38" s="211" t="s">
        <v>734</v>
      </c>
      <c r="D38" s="211" t="s">
        <v>44</v>
      </c>
      <c r="E38" s="234">
        <v>20</v>
      </c>
      <c r="F38" s="234">
        <v>1519.68</v>
      </c>
      <c r="G38" s="235">
        <v>1641.25</v>
      </c>
      <c r="H38" s="235">
        <v>30393.599999999999</v>
      </c>
      <c r="I38" s="241">
        <v>32825.089999999997</v>
      </c>
      <c r="J38" s="243" t="s">
        <v>719</v>
      </c>
      <c r="K38" s="212" t="s">
        <v>748</v>
      </c>
    </row>
    <row r="39" spans="1:11" ht="53.4" thickBot="1">
      <c r="A39" s="232">
        <v>37</v>
      </c>
      <c r="B39" s="233" t="s">
        <v>17</v>
      </c>
      <c r="C39" s="211" t="s">
        <v>734</v>
      </c>
      <c r="D39" s="211" t="s">
        <v>44</v>
      </c>
      <c r="E39" s="234">
        <v>20</v>
      </c>
      <c r="F39" s="234">
        <v>1127.04</v>
      </c>
      <c r="G39" s="235">
        <v>1217.2</v>
      </c>
      <c r="H39" s="235">
        <v>22540.799999999999</v>
      </c>
      <c r="I39" s="241">
        <v>24344.06</v>
      </c>
      <c r="J39" s="243" t="s">
        <v>719</v>
      </c>
      <c r="K39" s="212" t="s">
        <v>748</v>
      </c>
    </row>
    <row r="40" spans="1:11" ht="27" thickBot="1">
      <c r="A40" s="232">
        <v>38</v>
      </c>
      <c r="B40" s="233" t="s">
        <v>18</v>
      </c>
      <c r="C40" s="211" t="s">
        <v>734</v>
      </c>
      <c r="D40" s="211" t="s">
        <v>44</v>
      </c>
      <c r="E40" s="234">
        <v>20</v>
      </c>
      <c r="F40" s="234">
        <v>1752</v>
      </c>
      <c r="G40" s="235">
        <v>1892.16</v>
      </c>
      <c r="H40" s="235">
        <v>35040</v>
      </c>
      <c r="I40" s="241">
        <v>37843.199999999997</v>
      </c>
      <c r="J40" s="243" t="s">
        <v>719</v>
      </c>
      <c r="K40" s="212" t="s">
        <v>748</v>
      </c>
    </row>
    <row r="41" spans="1:11" ht="106.2" thickBot="1">
      <c r="A41" s="232">
        <v>39</v>
      </c>
      <c r="B41" s="233" t="s">
        <v>19</v>
      </c>
      <c r="C41" s="211" t="s">
        <v>111</v>
      </c>
      <c r="D41" s="211" t="s">
        <v>44</v>
      </c>
      <c r="E41" s="234">
        <v>2</v>
      </c>
      <c r="F41" s="234">
        <v>2061.4499999999998</v>
      </c>
      <c r="G41" s="235">
        <v>2226.37</v>
      </c>
      <c r="H41" s="235">
        <v>4122.8999999999996</v>
      </c>
      <c r="I41" s="241">
        <v>4452.7299999999996</v>
      </c>
      <c r="J41" s="243" t="s">
        <v>719</v>
      </c>
      <c r="K41" s="212" t="s">
        <v>748</v>
      </c>
    </row>
    <row r="42" spans="1:11" ht="66.599999999999994" thickBot="1">
      <c r="A42" s="232">
        <v>40</v>
      </c>
      <c r="B42" s="233" t="s">
        <v>122</v>
      </c>
      <c r="C42" s="211" t="s">
        <v>110</v>
      </c>
      <c r="D42" s="211" t="s">
        <v>44</v>
      </c>
      <c r="E42" s="234">
        <v>2</v>
      </c>
      <c r="F42" s="234">
        <v>1333.8</v>
      </c>
      <c r="G42" s="235">
        <v>1440.5</v>
      </c>
      <c r="H42" s="235">
        <v>2667.6</v>
      </c>
      <c r="I42" s="241">
        <v>2881.01</v>
      </c>
      <c r="J42" s="243" t="s">
        <v>719</v>
      </c>
      <c r="K42" s="212" t="s">
        <v>748</v>
      </c>
    </row>
    <row r="43" spans="1:11" ht="40.200000000000003" thickBot="1">
      <c r="A43" s="232">
        <v>41</v>
      </c>
      <c r="B43" s="233" t="s">
        <v>123</v>
      </c>
      <c r="C43" s="211" t="s">
        <v>111</v>
      </c>
      <c r="D43" s="211" t="s">
        <v>44</v>
      </c>
      <c r="E43" s="234">
        <v>2</v>
      </c>
      <c r="F43" s="234">
        <v>742.5</v>
      </c>
      <c r="G43" s="235">
        <v>801.9</v>
      </c>
      <c r="H43" s="235">
        <v>1485</v>
      </c>
      <c r="I43" s="241">
        <v>1603.8</v>
      </c>
      <c r="J43" s="243" t="s">
        <v>719</v>
      </c>
      <c r="K43" s="212" t="s">
        <v>748</v>
      </c>
    </row>
    <row r="44" spans="1:11" ht="15" thickBot="1">
      <c r="A44" s="232">
        <v>42</v>
      </c>
      <c r="B44" s="233" t="s">
        <v>20</v>
      </c>
      <c r="C44" s="211" t="s">
        <v>735</v>
      </c>
      <c r="D44" s="211" t="s">
        <v>44</v>
      </c>
      <c r="E44" s="234">
        <v>8</v>
      </c>
      <c r="F44" s="234">
        <v>9848.4</v>
      </c>
      <c r="G44" s="235">
        <v>10636.27</v>
      </c>
      <c r="H44" s="235">
        <v>78787.199999999997</v>
      </c>
      <c r="I44" s="241">
        <v>85090.18</v>
      </c>
      <c r="J44" s="243" t="s">
        <v>719</v>
      </c>
      <c r="K44" s="212" t="s">
        <v>748</v>
      </c>
    </row>
    <row r="45" spans="1:11" ht="15" thickBot="1">
      <c r="A45" s="232">
        <v>43</v>
      </c>
      <c r="B45" s="233" t="s">
        <v>21</v>
      </c>
      <c r="C45" s="211" t="s">
        <v>112</v>
      </c>
      <c r="D45" s="211" t="s">
        <v>44</v>
      </c>
      <c r="E45" s="234">
        <v>6</v>
      </c>
      <c r="F45" s="234">
        <v>11085.3</v>
      </c>
      <c r="G45" s="235">
        <v>11972.12</v>
      </c>
      <c r="H45" s="235">
        <v>66511.8</v>
      </c>
      <c r="I45" s="241">
        <v>71832.740000000005</v>
      </c>
      <c r="J45" s="243" t="s">
        <v>719</v>
      </c>
      <c r="K45" s="212" t="s">
        <v>748</v>
      </c>
    </row>
    <row r="46" spans="1:11" ht="27" thickBot="1">
      <c r="A46" s="232">
        <v>44</v>
      </c>
      <c r="B46" s="233" t="s">
        <v>124</v>
      </c>
      <c r="C46" s="211" t="s">
        <v>111</v>
      </c>
      <c r="D46" s="211" t="s">
        <v>44</v>
      </c>
      <c r="E46" s="234">
        <v>2</v>
      </c>
      <c r="F46" s="234">
        <v>1922.4</v>
      </c>
      <c r="G46" s="235">
        <v>2076.19</v>
      </c>
      <c r="H46" s="235">
        <v>3844.8</v>
      </c>
      <c r="I46" s="241">
        <v>4152.38</v>
      </c>
      <c r="J46" s="243" t="s">
        <v>719</v>
      </c>
      <c r="K46" s="212" t="s">
        <v>748</v>
      </c>
    </row>
    <row r="47" spans="1:11" ht="15" thickBot="1">
      <c r="A47" s="232">
        <v>45</v>
      </c>
      <c r="B47" s="233" t="s">
        <v>22</v>
      </c>
      <c r="C47" s="211" t="s">
        <v>734</v>
      </c>
      <c r="D47" s="211" t="s">
        <v>44</v>
      </c>
      <c r="E47" s="234">
        <v>17</v>
      </c>
      <c r="F47" s="234">
        <v>1883.52</v>
      </c>
      <c r="G47" s="235">
        <v>2034.2</v>
      </c>
      <c r="H47" s="235">
        <v>32019.84</v>
      </c>
      <c r="I47" s="241">
        <v>34581.43</v>
      </c>
      <c r="J47" s="243" t="s">
        <v>719</v>
      </c>
      <c r="K47" s="212" t="s">
        <v>748</v>
      </c>
    </row>
    <row r="48" spans="1:11" ht="15" thickBot="1">
      <c r="A48" s="232">
        <v>46</v>
      </c>
      <c r="B48" s="233" t="s">
        <v>23</v>
      </c>
      <c r="C48" s="211" t="s">
        <v>734</v>
      </c>
      <c r="D48" s="211" t="s">
        <v>44</v>
      </c>
      <c r="E48" s="234">
        <v>17</v>
      </c>
      <c r="F48" s="234">
        <v>1444.8</v>
      </c>
      <c r="G48" s="235">
        <v>1560.38</v>
      </c>
      <c r="H48" s="235">
        <v>24561.599999999999</v>
      </c>
      <c r="I48" s="241">
        <v>26526.53</v>
      </c>
      <c r="J48" s="243" t="s">
        <v>719</v>
      </c>
      <c r="K48" s="212" t="s">
        <v>748</v>
      </c>
    </row>
    <row r="49" spans="1:11" ht="15" thickBot="1">
      <c r="A49" s="232">
        <v>47</v>
      </c>
      <c r="B49" s="233" t="s">
        <v>24</v>
      </c>
      <c r="C49" s="211" t="s">
        <v>734</v>
      </c>
      <c r="D49" s="211" t="s">
        <v>44</v>
      </c>
      <c r="E49" s="234">
        <v>17</v>
      </c>
      <c r="F49" s="234">
        <v>1883.52</v>
      </c>
      <c r="G49" s="235">
        <v>2034.2</v>
      </c>
      <c r="H49" s="235">
        <v>32019.84</v>
      </c>
      <c r="I49" s="241">
        <v>34581.43</v>
      </c>
      <c r="J49" s="243" t="s">
        <v>719</v>
      </c>
      <c r="K49" s="212" t="s">
        <v>748</v>
      </c>
    </row>
    <row r="50" spans="1:11" ht="40.200000000000003" thickBot="1">
      <c r="A50" s="232">
        <v>48</v>
      </c>
      <c r="B50" s="233" t="s">
        <v>181</v>
      </c>
      <c r="C50" s="211" t="s">
        <v>111</v>
      </c>
      <c r="D50" s="211" t="s">
        <v>44</v>
      </c>
      <c r="E50" s="234">
        <v>3</v>
      </c>
      <c r="F50" s="234">
        <v>3186</v>
      </c>
      <c r="G50" s="235">
        <v>3440.88</v>
      </c>
      <c r="H50" s="235">
        <v>9558</v>
      </c>
      <c r="I50" s="241">
        <v>10322.64</v>
      </c>
      <c r="J50" s="243" t="s">
        <v>719</v>
      </c>
      <c r="K50" s="212" t="s">
        <v>748</v>
      </c>
    </row>
    <row r="51" spans="1:11" ht="40.200000000000003" thickBot="1">
      <c r="A51" s="232">
        <v>49</v>
      </c>
      <c r="B51" s="233" t="s">
        <v>104</v>
      </c>
      <c r="C51" s="211" t="s">
        <v>108</v>
      </c>
      <c r="D51" s="211" t="s">
        <v>44</v>
      </c>
      <c r="E51" s="234">
        <v>30</v>
      </c>
      <c r="F51" s="234">
        <v>128.4</v>
      </c>
      <c r="G51" s="235">
        <v>138.66999999999999</v>
      </c>
      <c r="H51" s="235">
        <v>3852</v>
      </c>
      <c r="I51" s="241">
        <v>4160.16</v>
      </c>
      <c r="J51" s="243" t="s">
        <v>719</v>
      </c>
      <c r="K51" s="212" t="s">
        <v>748</v>
      </c>
    </row>
    <row r="52" spans="1:11" ht="27" thickBot="1">
      <c r="A52" s="232">
        <v>50</v>
      </c>
      <c r="B52" s="233" t="s">
        <v>736</v>
      </c>
      <c r="C52" s="211" t="s">
        <v>113</v>
      </c>
      <c r="D52" s="211" t="s">
        <v>44</v>
      </c>
      <c r="E52" s="234">
        <v>80</v>
      </c>
      <c r="F52" s="234">
        <v>155.30000000000001</v>
      </c>
      <c r="G52" s="235">
        <v>167.72</v>
      </c>
      <c r="H52" s="235">
        <v>12424</v>
      </c>
      <c r="I52" s="241">
        <v>13417.92</v>
      </c>
      <c r="J52" s="243" t="s">
        <v>719</v>
      </c>
      <c r="K52" s="212" t="s">
        <v>748</v>
      </c>
    </row>
    <row r="53" spans="1:11" ht="27" thickBot="1">
      <c r="A53" s="232">
        <v>51</v>
      </c>
      <c r="B53" s="233" t="s">
        <v>737</v>
      </c>
      <c r="C53" s="211" t="s">
        <v>113</v>
      </c>
      <c r="D53" s="211" t="s">
        <v>44</v>
      </c>
      <c r="E53" s="234">
        <v>80</v>
      </c>
      <c r="F53" s="234">
        <v>168.1</v>
      </c>
      <c r="G53" s="235">
        <v>181.55</v>
      </c>
      <c r="H53" s="235">
        <v>13448</v>
      </c>
      <c r="I53" s="241">
        <v>14523.84</v>
      </c>
      <c r="J53" s="243" t="s">
        <v>719</v>
      </c>
      <c r="K53" s="212" t="s">
        <v>748</v>
      </c>
    </row>
    <row r="54" spans="1:11" ht="66.599999999999994" thickBot="1">
      <c r="A54" s="232">
        <v>52</v>
      </c>
      <c r="B54" s="233" t="s">
        <v>182</v>
      </c>
      <c r="C54" s="211" t="s">
        <v>219</v>
      </c>
      <c r="D54" s="211" t="s">
        <v>44</v>
      </c>
      <c r="E54" s="234">
        <v>4</v>
      </c>
      <c r="F54" s="234">
        <v>1279.8</v>
      </c>
      <c r="G54" s="235">
        <v>1382.18</v>
      </c>
      <c r="H54" s="235">
        <v>5119.2</v>
      </c>
      <c r="I54" s="241">
        <v>5528.74</v>
      </c>
      <c r="J54" s="243" t="s">
        <v>719</v>
      </c>
      <c r="K54" s="212" t="s">
        <v>748</v>
      </c>
    </row>
    <row r="55" spans="1:11" ht="66.599999999999994" thickBot="1">
      <c r="A55" s="232">
        <v>53</v>
      </c>
      <c r="B55" s="233" t="s">
        <v>183</v>
      </c>
      <c r="C55" s="211" t="s">
        <v>219</v>
      </c>
      <c r="D55" s="211" t="s">
        <v>44</v>
      </c>
      <c r="E55" s="234">
        <v>4</v>
      </c>
      <c r="F55" s="234">
        <v>1448.55</v>
      </c>
      <c r="G55" s="235">
        <v>1564.43</v>
      </c>
      <c r="H55" s="235">
        <v>5794.2</v>
      </c>
      <c r="I55" s="241">
        <v>6257.74</v>
      </c>
      <c r="J55" s="243" t="s">
        <v>719</v>
      </c>
      <c r="K55" s="212" t="s">
        <v>748</v>
      </c>
    </row>
    <row r="56" spans="1:11" ht="27" thickBot="1">
      <c r="A56" s="232">
        <v>54</v>
      </c>
      <c r="B56" s="233" t="s">
        <v>25</v>
      </c>
      <c r="C56" s="211" t="s">
        <v>220</v>
      </c>
      <c r="D56" s="211" t="s">
        <v>44</v>
      </c>
      <c r="E56" s="234">
        <v>2</v>
      </c>
      <c r="F56" s="234">
        <v>1158.3</v>
      </c>
      <c r="G56" s="235">
        <v>1250.96</v>
      </c>
      <c r="H56" s="235">
        <v>2316.6</v>
      </c>
      <c r="I56" s="241">
        <v>2501.9299999999998</v>
      </c>
      <c r="J56" s="243" t="s">
        <v>719</v>
      </c>
      <c r="K56" s="212" t="s">
        <v>748</v>
      </c>
    </row>
    <row r="57" spans="1:11" ht="15" thickBot="1">
      <c r="A57" s="232">
        <v>55</v>
      </c>
      <c r="B57" s="233" t="s">
        <v>738</v>
      </c>
      <c r="C57" s="211" t="s">
        <v>106</v>
      </c>
      <c r="D57" s="211" t="s">
        <v>44</v>
      </c>
      <c r="E57" s="234">
        <v>2</v>
      </c>
      <c r="F57" s="234">
        <v>2860</v>
      </c>
      <c r="G57" s="235">
        <v>3088.8</v>
      </c>
      <c r="H57" s="235">
        <v>5720</v>
      </c>
      <c r="I57" s="241">
        <v>6177.6</v>
      </c>
      <c r="J57" s="243" t="s">
        <v>719</v>
      </c>
      <c r="K57" s="212" t="s">
        <v>748</v>
      </c>
    </row>
    <row r="58" spans="1:11" ht="40.200000000000003" thickBot="1">
      <c r="A58" s="232">
        <v>56</v>
      </c>
      <c r="B58" s="233" t="s">
        <v>27</v>
      </c>
      <c r="C58" s="211" t="s">
        <v>734</v>
      </c>
      <c r="D58" s="211" t="s">
        <v>44</v>
      </c>
      <c r="E58" s="234">
        <v>2</v>
      </c>
      <c r="F58" s="234">
        <v>2176.3200000000002</v>
      </c>
      <c r="G58" s="235">
        <v>2350.4299999999998</v>
      </c>
      <c r="H58" s="235">
        <v>4352.6400000000003</v>
      </c>
      <c r="I58" s="241">
        <v>4700.8500000000004</v>
      </c>
      <c r="J58" s="243" t="s">
        <v>719</v>
      </c>
      <c r="K58" s="212" t="s">
        <v>748</v>
      </c>
    </row>
    <row r="59" spans="1:11" ht="40.200000000000003" thickBot="1">
      <c r="A59" s="232">
        <v>57</v>
      </c>
      <c r="B59" s="233" t="s">
        <v>28</v>
      </c>
      <c r="C59" s="211" t="s">
        <v>734</v>
      </c>
      <c r="D59" s="211" t="s">
        <v>44</v>
      </c>
      <c r="E59" s="234">
        <v>2</v>
      </c>
      <c r="F59" s="234">
        <v>2176.3200000000002</v>
      </c>
      <c r="G59" s="235">
        <v>2350.4299999999998</v>
      </c>
      <c r="H59" s="235">
        <v>4352.6400000000003</v>
      </c>
      <c r="I59" s="241">
        <v>4700.8500000000004</v>
      </c>
      <c r="J59" s="243" t="s">
        <v>719</v>
      </c>
      <c r="K59" s="212" t="s">
        <v>748</v>
      </c>
    </row>
    <row r="60" spans="1:11" ht="27" thickBot="1">
      <c r="A60" s="232">
        <v>58</v>
      </c>
      <c r="B60" s="233" t="s">
        <v>215</v>
      </c>
      <c r="C60" s="211" t="s">
        <v>111</v>
      </c>
      <c r="D60" s="211" t="s">
        <v>44</v>
      </c>
      <c r="E60" s="234">
        <v>2</v>
      </c>
      <c r="F60" s="234">
        <v>3186</v>
      </c>
      <c r="G60" s="235">
        <v>3440.88</v>
      </c>
      <c r="H60" s="235">
        <v>6372</v>
      </c>
      <c r="I60" s="241">
        <v>6881.76</v>
      </c>
      <c r="J60" s="243" t="s">
        <v>719</v>
      </c>
      <c r="K60" s="212" t="s">
        <v>748</v>
      </c>
    </row>
    <row r="61" spans="1:11" ht="27" thickBot="1">
      <c r="A61" s="232">
        <v>59</v>
      </c>
      <c r="B61" s="233" t="s">
        <v>29</v>
      </c>
      <c r="C61" s="211" t="s">
        <v>734</v>
      </c>
      <c r="D61" s="211" t="s">
        <v>44</v>
      </c>
      <c r="E61" s="234">
        <v>8</v>
      </c>
      <c r="F61" s="234">
        <v>2031.36</v>
      </c>
      <c r="G61" s="235">
        <v>2193.87</v>
      </c>
      <c r="H61" s="235">
        <v>16250.88</v>
      </c>
      <c r="I61" s="241">
        <v>17550.95</v>
      </c>
      <c r="J61" s="243" t="s">
        <v>719</v>
      </c>
      <c r="K61" s="212" t="s">
        <v>748</v>
      </c>
    </row>
    <row r="62" spans="1:11" ht="53.4" thickBot="1">
      <c r="A62" s="232">
        <v>60</v>
      </c>
      <c r="B62" s="233" t="s">
        <v>30</v>
      </c>
      <c r="C62" s="211" t="s">
        <v>734</v>
      </c>
      <c r="D62" s="211" t="s">
        <v>44</v>
      </c>
      <c r="E62" s="234">
        <v>10.4</v>
      </c>
      <c r="F62" s="234">
        <v>2192.64</v>
      </c>
      <c r="G62" s="235">
        <v>2368.0500000000002</v>
      </c>
      <c r="H62" s="235">
        <v>22840</v>
      </c>
      <c r="I62" s="241">
        <v>24667.200000000001</v>
      </c>
      <c r="J62" s="243" t="s">
        <v>719</v>
      </c>
      <c r="K62" s="212" t="s">
        <v>748</v>
      </c>
    </row>
    <row r="63" spans="1:11" ht="15" thickBot="1">
      <c r="A63" s="232">
        <v>61</v>
      </c>
      <c r="B63" s="233" t="s">
        <v>31</v>
      </c>
      <c r="C63" s="211" t="s">
        <v>114</v>
      </c>
      <c r="D63" s="211" t="s">
        <v>44</v>
      </c>
      <c r="E63" s="234">
        <v>4</v>
      </c>
      <c r="F63" s="234">
        <v>616</v>
      </c>
      <c r="G63" s="235">
        <v>665.28</v>
      </c>
      <c r="H63" s="235">
        <v>2464</v>
      </c>
      <c r="I63" s="241">
        <v>2661.12</v>
      </c>
      <c r="J63" s="243" t="s">
        <v>719</v>
      </c>
      <c r="K63" s="212" t="s">
        <v>748</v>
      </c>
    </row>
    <row r="64" spans="1:11" ht="27" thickBot="1">
      <c r="A64" s="232">
        <v>62</v>
      </c>
      <c r="B64" s="233" t="s">
        <v>32</v>
      </c>
      <c r="C64" s="211" t="s">
        <v>114</v>
      </c>
      <c r="D64" s="211" t="s">
        <v>44</v>
      </c>
      <c r="E64" s="234">
        <v>1</v>
      </c>
      <c r="F64" s="234">
        <v>446</v>
      </c>
      <c r="G64" s="235">
        <v>481.68</v>
      </c>
      <c r="H64" s="235">
        <v>446</v>
      </c>
      <c r="I64" s="241">
        <v>481.68</v>
      </c>
      <c r="J64" s="243" t="s">
        <v>719</v>
      </c>
      <c r="K64" s="212" t="s">
        <v>748</v>
      </c>
    </row>
    <row r="65" spans="1:11" ht="27" thickBot="1">
      <c r="A65" s="232">
        <v>63</v>
      </c>
      <c r="B65" s="233" t="s">
        <v>126</v>
      </c>
      <c r="C65" s="211" t="s">
        <v>116</v>
      </c>
      <c r="D65" s="211" t="s">
        <v>44</v>
      </c>
      <c r="E65" s="234">
        <v>20</v>
      </c>
      <c r="F65" s="234">
        <v>131.55000000000001</v>
      </c>
      <c r="G65" s="235">
        <v>142.07</v>
      </c>
      <c r="H65" s="235">
        <v>2631</v>
      </c>
      <c r="I65" s="241">
        <v>2841.48</v>
      </c>
      <c r="J65" s="243" t="s">
        <v>719</v>
      </c>
      <c r="K65" s="212" t="s">
        <v>748</v>
      </c>
    </row>
    <row r="66" spans="1:11" ht="27" thickBot="1">
      <c r="A66" s="232">
        <v>64</v>
      </c>
      <c r="B66" s="233" t="s">
        <v>33</v>
      </c>
      <c r="C66" s="211" t="s">
        <v>115</v>
      </c>
      <c r="D66" s="211" t="s">
        <v>44</v>
      </c>
      <c r="E66" s="234">
        <v>8.3000000000000007</v>
      </c>
      <c r="F66" s="234">
        <v>1896</v>
      </c>
      <c r="G66" s="235">
        <v>2047.68</v>
      </c>
      <c r="H66" s="235">
        <v>15800</v>
      </c>
      <c r="I66" s="241">
        <v>17064</v>
      </c>
      <c r="J66" s="243" t="s">
        <v>719</v>
      </c>
      <c r="K66" s="212" t="s">
        <v>748</v>
      </c>
    </row>
    <row r="67" spans="1:11" ht="145.80000000000001" thickBot="1">
      <c r="A67" s="232">
        <v>65</v>
      </c>
      <c r="B67" s="233" t="s">
        <v>721</v>
      </c>
      <c r="C67" s="211" t="s">
        <v>111</v>
      </c>
      <c r="D67" s="211" t="s">
        <v>44</v>
      </c>
      <c r="E67" s="234">
        <v>1</v>
      </c>
      <c r="F67" s="234">
        <v>3639.6</v>
      </c>
      <c r="G67" s="235">
        <v>3930.77</v>
      </c>
      <c r="H67" s="235">
        <v>3639.6</v>
      </c>
      <c r="I67" s="241">
        <v>3930.77</v>
      </c>
      <c r="J67" s="243" t="s">
        <v>719</v>
      </c>
      <c r="K67" s="212" t="s">
        <v>748</v>
      </c>
    </row>
    <row r="68" spans="1:11" ht="40.200000000000003" thickBot="1">
      <c r="A68" s="232">
        <v>66</v>
      </c>
      <c r="B68" s="233" t="s">
        <v>184</v>
      </c>
      <c r="C68" s="211" t="s">
        <v>120</v>
      </c>
      <c r="D68" s="211" t="s">
        <v>44</v>
      </c>
      <c r="E68" s="234">
        <v>3</v>
      </c>
      <c r="F68" s="234">
        <v>835.65</v>
      </c>
      <c r="G68" s="235">
        <v>902.5</v>
      </c>
      <c r="H68" s="235">
        <v>2506.9499999999998</v>
      </c>
      <c r="I68" s="241">
        <v>2707.51</v>
      </c>
      <c r="J68" s="243" t="s">
        <v>719</v>
      </c>
      <c r="K68" s="212" t="s">
        <v>748</v>
      </c>
    </row>
    <row r="69" spans="1:11" ht="40.200000000000003" thickBot="1">
      <c r="A69" s="232">
        <v>67</v>
      </c>
      <c r="B69" s="233" t="s">
        <v>185</v>
      </c>
      <c r="C69" s="211" t="s">
        <v>120</v>
      </c>
      <c r="D69" s="211" t="s">
        <v>44</v>
      </c>
      <c r="E69" s="234">
        <v>3</v>
      </c>
      <c r="F69" s="234">
        <v>1026</v>
      </c>
      <c r="G69" s="235">
        <v>1108.08</v>
      </c>
      <c r="H69" s="235">
        <v>3078</v>
      </c>
      <c r="I69" s="241">
        <v>3324.24</v>
      </c>
      <c r="J69" s="243" t="s">
        <v>719</v>
      </c>
      <c r="K69" s="212" t="s">
        <v>748</v>
      </c>
    </row>
    <row r="70" spans="1:11" ht="27" thickBot="1">
      <c r="A70" s="232">
        <v>68</v>
      </c>
      <c r="B70" s="233" t="s">
        <v>34</v>
      </c>
      <c r="C70" s="211" t="s">
        <v>117</v>
      </c>
      <c r="D70" s="211" t="s">
        <v>44</v>
      </c>
      <c r="E70" s="234">
        <v>1</v>
      </c>
      <c r="F70" s="234">
        <v>1431.36</v>
      </c>
      <c r="G70" s="235">
        <v>1545.87</v>
      </c>
      <c r="H70" s="235">
        <v>1491</v>
      </c>
      <c r="I70" s="241">
        <v>1610.28</v>
      </c>
      <c r="J70" s="243" t="s">
        <v>719</v>
      </c>
      <c r="K70" s="212" t="s">
        <v>748</v>
      </c>
    </row>
    <row r="71" spans="1:11" ht="40.200000000000003" thickBot="1">
      <c r="A71" s="232">
        <v>69</v>
      </c>
      <c r="B71" s="233" t="s">
        <v>35</v>
      </c>
      <c r="C71" s="211" t="s">
        <v>219</v>
      </c>
      <c r="D71" s="211" t="s">
        <v>44</v>
      </c>
      <c r="E71" s="234">
        <v>1</v>
      </c>
      <c r="F71" s="234">
        <v>1448.55</v>
      </c>
      <c r="G71" s="235">
        <v>1564.43</v>
      </c>
      <c r="H71" s="235">
        <v>1448.55</v>
      </c>
      <c r="I71" s="241">
        <v>1564.43</v>
      </c>
      <c r="J71" s="243" t="s">
        <v>719</v>
      </c>
      <c r="K71" s="212" t="s">
        <v>748</v>
      </c>
    </row>
    <row r="72" spans="1:11" ht="40.200000000000003" thickBot="1">
      <c r="A72" s="232">
        <v>70</v>
      </c>
      <c r="B72" s="233" t="s">
        <v>127</v>
      </c>
      <c r="C72" s="211" t="s">
        <v>219</v>
      </c>
      <c r="D72" s="211" t="s">
        <v>44</v>
      </c>
      <c r="E72" s="234">
        <v>1</v>
      </c>
      <c r="F72" s="234">
        <v>1158.3</v>
      </c>
      <c r="G72" s="235">
        <v>1250.96</v>
      </c>
      <c r="H72" s="235">
        <v>1158.3</v>
      </c>
      <c r="I72" s="241">
        <v>1250.96</v>
      </c>
      <c r="J72" s="243" t="s">
        <v>719</v>
      </c>
      <c r="K72" s="212" t="s">
        <v>748</v>
      </c>
    </row>
    <row r="73" spans="1:11" ht="40.200000000000003" thickBot="1">
      <c r="A73" s="232">
        <v>71</v>
      </c>
      <c r="B73" s="233" t="s">
        <v>125</v>
      </c>
      <c r="C73" s="211" t="s">
        <v>111</v>
      </c>
      <c r="D73" s="211" t="s">
        <v>44</v>
      </c>
      <c r="E73" s="234">
        <v>2</v>
      </c>
      <c r="F73" s="234">
        <v>1513.35</v>
      </c>
      <c r="G73" s="235">
        <v>1634.42</v>
      </c>
      <c r="H73" s="235">
        <v>3026.7</v>
      </c>
      <c r="I73" s="241">
        <v>3268.84</v>
      </c>
      <c r="J73" s="243" t="s">
        <v>719</v>
      </c>
      <c r="K73" s="212" t="s">
        <v>748</v>
      </c>
    </row>
    <row r="74" spans="1:11" ht="27" thickBot="1">
      <c r="A74" s="232">
        <v>72</v>
      </c>
      <c r="B74" s="233" t="s">
        <v>36</v>
      </c>
      <c r="C74" s="211" t="s">
        <v>118</v>
      </c>
      <c r="D74" s="211" t="s">
        <v>44</v>
      </c>
      <c r="E74" s="234">
        <v>5</v>
      </c>
      <c r="F74" s="234">
        <v>1508</v>
      </c>
      <c r="G74" s="235">
        <v>1628.64</v>
      </c>
      <c r="H74" s="235">
        <v>7540</v>
      </c>
      <c r="I74" s="241">
        <v>8143.2</v>
      </c>
      <c r="J74" s="243" t="s">
        <v>719</v>
      </c>
      <c r="K74" s="212" t="s">
        <v>748</v>
      </c>
    </row>
    <row r="75" spans="1:11" ht="15" thickBot="1">
      <c r="A75" s="232">
        <v>73</v>
      </c>
      <c r="B75" s="233" t="s">
        <v>37</v>
      </c>
      <c r="C75" s="211" t="s">
        <v>106</v>
      </c>
      <c r="D75" s="211" t="s">
        <v>44</v>
      </c>
      <c r="E75" s="234">
        <v>2</v>
      </c>
      <c r="F75" s="234">
        <v>355</v>
      </c>
      <c r="G75" s="235">
        <v>383.4</v>
      </c>
      <c r="H75" s="235">
        <v>710</v>
      </c>
      <c r="I75" s="241">
        <v>766.8</v>
      </c>
      <c r="J75" s="243" t="s">
        <v>719</v>
      </c>
      <c r="K75" s="212" t="s">
        <v>748</v>
      </c>
    </row>
    <row r="76" spans="1:11" ht="27" thickBot="1">
      <c r="A76" s="232">
        <v>74</v>
      </c>
      <c r="B76" s="233" t="s">
        <v>38</v>
      </c>
      <c r="C76" s="211" t="s">
        <v>739</v>
      </c>
      <c r="D76" s="211" t="s">
        <v>44</v>
      </c>
      <c r="E76" s="234">
        <v>3</v>
      </c>
      <c r="F76" s="234">
        <v>1890</v>
      </c>
      <c r="G76" s="235">
        <v>2041.2</v>
      </c>
      <c r="H76" s="235">
        <v>5670</v>
      </c>
      <c r="I76" s="241">
        <v>6123.6</v>
      </c>
      <c r="J76" s="243" t="s">
        <v>719</v>
      </c>
      <c r="K76" s="212" t="s">
        <v>748</v>
      </c>
    </row>
    <row r="77" spans="1:11" ht="40.200000000000003" thickBot="1">
      <c r="A77" s="232">
        <v>75</v>
      </c>
      <c r="B77" s="233" t="s">
        <v>39</v>
      </c>
      <c r="C77" s="211" t="s">
        <v>739</v>
      </c>
      <c r="D77" s="211" t="s">
        <v>44</v>
      </c>
      <c r="E77" s="234">
        <v>2</v>
      </c>
      <c r="F77" s="234">
        <v>2160</v>
      </c>
      <c r="G77" s="235">
        <v>2332.8000000000002</v>
      </c>
      <c r="H77" s="235">
        <v>4320</v>
      </c>
      <c r="I77" s="241">
        <v>4665.6000000000004</v>
      </c>
      <c r="J77" s="243" t="s">
        <v>719</v>
      </c>
      <c r="K77" s="212" t="s">
        <v>748</v>
      </c>
    </row>
    <row r="78" spans="1:11" ht="27" thickBot="1">
      <c r="A78" s="232">
        <v>76</v>
      </c>
      <c r="B78" s="233" t="s">
        <v>40</v>
      </c>
      <c r="C78" s="211" t="s">
        <v>214</v>
      </c>
      <c r="D78" s="211" t="s">
        <v>44</v>
      </c>
      <c r="E78" s="234">
        <v>5</v>
      </c>
      <c r="F78" s="234">
        <v>493.2</v>
      </c>
      <c r="G78" s="235">
        <v>532.66</v>
      </c>
      <c r="H78" s="235">
        <v>2466</v>
      </c>
      <c r="I78" s="241">
        <v>2663.28</v>
      </c>
      <c r="J78" s="243" t="s">
        <v>719</v>
      </c>
      <c r="K78" s="212" t="s">
        <v>748</v>
      </c>
    </row>
    <row r="79" spans="1:11" ht="40.200000000000003" thickBot="1">
      <c r="A79" s="232">
        <v>77</v>
      </c>
      <c r="B79" s="233" t="s">
        <v>41</v>
      </c>
      <c r="C79" s="211" t="s">
        <v>108</v>
      </c>
      <c r="D79" s="211" t="s">
        <v>44</v>
      </c>
      <c r="E79" s="234">
        <v>12</v>
      </c>
      <c r="F79" s="234">
        <v>24.54</v>
      </c>
      <c r="G79" s="235">
        <v>26.5</v>
      </c>
      <c r="H79" s="235">
        <v>294.48</v>
      </c>
      <c r="I79" s="241">
        <v>318.04000000000002</v>
      </c>
      <c r="J79" s="243" t="s">
        <v>719</v>
      </c>
      <c r="K79" s="212" t="s">
        <v>748</v>
      </c>
    </row>
    <row r="80" spans="1:11" ht="27" thickBot="1">
      <c r="A80" s="232">
        <v>78</v>
      </c>
      <c r="B80" s="233" t="s">
        <v>42</v>
      </c>
      <c r="C80" s="211" t="s">
        <v>214</v>
      </c>
      <c r="D80" s="211" t="s">
        <v>44</v>
      </c>
      <c r="E80" s="234">
        <v>5</v>
      </c>
      <c r="F80" s="234">
        <v>807.6</v>
      </c>
      <c r="G80" s="235">
        <v>872.21</v>
      </c>
      <c r="H80" s="235">
        <v>4038</v>
      </c>
      <c r="I80" s="241">
        <v>4361.04</v>
      </c>
      <c r="J80" s="243" t="s">
        <v>719</v>
      </c>
      <c r="K80" s="212" t="s">
        <v>748</v>
      </c>
    </row>
    <row r="81" spans="1:11" ht="40.200000000000003" thickBot="1">
      <c r="A81" s="232">
        <v>79</v>
      </c>
      <c r="B81" s="233" t="s">
        <v>43</v>
      </c>
      <c r="C81" s="211" t="s">
        <v>108</v>
      </c>
      <c r="D81" s="211" t="s">
        <v>44</v>
      </c>
      <c r="E81" s="234">
        <v>6</v>
      </c>
      <c r="F81" s="234">
        <v>24.54</v>
      </c>
      <c r="G81" s="235">
        <v>26.5</v>
      </c>
      <c r="H81" s="235">
        <v>147.24</v>
      </c>
      <c r="I81" s="241">
        <v>159.02000000000001</v>
      </c>
      <c r="J81" s="243" t="s">
        <v>719</v>
      </c>
      <c r="K81" s="212" t="s">
        <v>748</v>
      </c>
    </row>
    <row r="82" spans="1:11" ht="40.200000000000003" thickBot="1">
      <c r="A82" s="232">
        <v>80</v>
      </c>
      <c r="B82" s="233" t="s">
        <v>186</v>
      </c>
      <c r="C82" s="211" t="s">
        <v>111</v>
      </c>
      <c r="D82" s="211" t="s">
        <v>44</v>
      </c>
      <c r="E82" s="234">
        <v>1</v>
      </c>
      <c r="F82" s="234">
        <v>3639.6</v>
      </c>
      <c r="G82" s="235">
        <v>3930.77</v>
      </c>
      <c r="H82" s="235">
        <v>3639.6</v>
      </c>
      <c r="I82" s="241">
        <v>3930.77</v>
      </c>
      <c r="J82" s="243" t="s">
        <v>719</v>
      </c>
      <c r="K82" s="212" t="s">
        <v>748</v>
      </c>
    </row>
    <row r="83" spans="1:11" ht="15" thickBot="1">
      <c r="A83" s="232">
        <v>81</v>
      </c>
      <c r="B83" s="233" t="s">
        <v>46</v>
      </c>
      <c r="C83" s="211" t="s">
        <v>128</v>
      </c>
      <c r="D83" s="211" t="s">
        <v>47</v>
      </c>
      <c r="E83" s="234">
        <v>20</v>
      </c>
      <c r="F83" s="234">
        <v>4615.6499999999996</v>
      </c>
      <c r="G83" s="235">
        <v>4984.8999999999996</v>
      </c>
      <c r="H83" s="235">
        <v>99698.04</v>
      </c>
      <c r="I83" s="241">
        <v>107673.88</v>
      </c>
      <c r="J83" s="243" t="s">
        <v>719</v>
      </c>
      <c r="K83" s="212" t="s">
        <v>748</v>
      </c>
    </row>
    <row r="84" spans="1:11" ht="40.200000000000003" thickBot="1">
      <c r="A84" s="232">
        <v>82</v>
      </c>
      <c r="B84" s="233" t="s">
        <v>129</v>
      </c>
      <c r="C84" s="211" t="s">
        <v>130</v>
      </c>
      <c r="D84" s="211" t="s">
        <v>47</v>
      </c>
      <c r="E84" s="234">
        <v>2</v>
      </c>
      <c r="F84" s="234">
        <v>2061.4499999999998</v>
      </c>
      <c r="G84" s="235">
        <v>2226.37</v>
      </c>
      <c r="H84" s="235">
        <v>4452.7299999999996</v>
      </c>
      <c r="I84" s="241">
        <v>4808.95</v>
      </c>
      <c r="J84" s="243" t="s">
        <v>719</v>
      </c>
      <c r="K84" s="212" t="s">
        <v>748</v>
      </c>
    </row>
    <row r="85" spans="1:11" ht="15" thickBot="1">
      <c r="A85" s="232">
        <v>83</v>
      </c>
      <c r="B85" s="233" t="s">
        <v>48</v>
      </c>
      <c r="C85" s="211" t="s">
        <v>131</v>
      </c>
      <c r="D85" s="211" t="s">
        <v>47</v>
      </c>
      <c r="E85" s="234">
        <v>20</v>
      </c>
      <c r="F85" s="234">
        <v>5832</v>
      </c>
      <c r="G85" s="235">
        <v>6298.56</v>
      </c>
      <c r="H85" s="235">
        <v>125971.2</v>
      </c>
      <c r="I85" s="241">
        <v>136048.9</v>
      </c>
      <c r="J85" s="243" t="s">
        <v>719</v>
      </c>
      <c r="K85" s="212" t="s">
        <v>748</v>
      </c>
    </row>
    <row r="86" spans="1:11" ht="79.8" thickBot="1">
      <c r="A86" s="232">
        <v>84</v>
      </c>
      <c r="B86" s="233" t="s">
        <v>49</v>
      </c>
      <c r="C86" s="211" t="s">
        <v>130</v>
      </c>
      <c r="D86" s="211" t="s">
        <v>47</v>
      </c>
      <c r="E86" s="234">
        <v>2</v>
      </c>
      <c r="F86" s="234">
        <v>1333.8</v>
      </c>
      <c r="G86" s="235">
        <v>1440.5</v>
      </c>
      <c r="H86" s="235">
        <v>2881.01</v>
      </c>
      <c r="I86" s="241">
        <v>3111.49</v>
      </c>
      <c r="J86" s="243" t="s">
        <v>719</v>
      </c>
      <c r="K86" s="212" t="s">
        <v>748</v>
      </c>
    </row>
    <row r="87" spans="1:11" ht="40.200000000000003" thickBot="1">
      <c r="A87" s="232">
        <v>85</v>
      </c>
      <c r="B87" s="233" t="s">
        <v>50</v>
      </c>
      <c r="C87" s="211" t="s">
        <v>132</v>
      </c>
      <c r="D87" s="211" t="s">
        <v>47</v>
      </c>
      <c r="E87" s="234">
        <v>20</v>
      </c>
      <c r="F87" s="234">
        <v>459</v>
      </c>
      <c r="G87" s="235">
        <v>495.72</v>
      </c>
      <c r="H87" s="235">
        <v>9914.4</v>
      </c>
      <c r="I87" s="241">
        <v>10707.55</v>
      </c>
      <c r="J87" s="243" t="s">
        <v>719</v>
      </c>
      <c r="K87" s="212" t="s">
        <v>748</v>
      </c>
    </row>
    <row r="88" spans="1:11" ht="40.200000000000003" thickBot="1">
      <c r="A88" s="232">
        <v>86</v>
      </c>
      <c r="B88" s="233" t="s">
        <v>51</v>
      </c>
      <c r="C88" s="211" t="s">
        <v>133</v>
      </c>
      <c r="D88" s="211" t="s">
        <v>47</v>
      </c>
      <c r="E88" s="234">
        <v>30</v>
      </c>
      <c r="F88" s="234">
        <v>425.25</v>
      </c>
      <c r="G88" s="235">
        <v>459.27</v>
      </c>
      <c r="H88" s="235">
        <v>13778.1</v>
      </c>
      <c r="I88" s="241">
        <v>14880.35</v>
      </c>
      <c r="J88" s="243" t="s">
        <v>719</v>
      </c>
      <c r="K88" s="212" t="s">
        <v>748</v>
      </c>
    </row>
    <row r="89" spans="1:11" ht="15" thickBot="1">
      <c r="A89" s="232">
        <v>87</v>
      </c>
      <c r="B89" s="233" t="s">
        <v>52</v>
      </c>
      <c r="C89" s="211" t="s">
        <v>134</v>
      </c>
      <c r="D89" s="211" t="s">
        <v>47</v>
      </c>
      <c r="E89" s="234">
        <v>6</v>
      </c>
      <c r="F89" s="234">
        <v>461.7</v>
      </c>
      <c r="G89" s="235">
        <v>498.64</v>
      </c>
      <c r="H89" s="235">
        <v>2991.82</v>
      </c>
      <c r="I89" s="241">
        <v>3231.16</v>
      </c>
      <c r="J89" s="243" t="s">
        <v>719</v>
      </c>
      <c r="K89" s="212" t="s">
        <v>748</v>
      </c>
    </row>
    <row r="90" spans="1:11" ht="15" thickBot="1">
      <c r="A90" s="232">
        <v>88</v>
      </c>
      <c r="B90" s="233" t="s">
        <v>53</v>
      </c>
      <c r="C90" s="211" t="s">
        <v>132</v>
      </c>
      <c r="D90" s="211" t="s">
        <v>47</v>
      </c>
      <c r="E90" s="234">
        <v>4</v>
      </c>
      <c r="F90" s="234">
        <v>5337.9</v>
      </c>
      <c r="G90" s="235">
        <v>5764.93</v>
      </c>
      <c r="H90" s="235">
        <v>23059.73</v>
      </c>
      <c r="I90" s="241">
        <v>24904.51</v>
      </c>
      <c r="J90" s="243" t="s">
        <v>719</v>
      </c>
      <c r="K90" s="212" t="s">
        <v>748</v>
      </c>
    </row>
    <row r="91" spans="1:11" ht="15" thickBot="1">
      <c r="A91" s="232">
        <v>89</v>
      </c>
      <c r="B91" s="233" t="s">
        <v>54</v>
      </c>
      <c r="C91" s="211" t="s">
        <v>133</v>
      </c>
      <c r="D91" s="211" t="s">
        <v>47</v>
      </c>
      <c r="E91" s="234">
        <v>10</v>
      </c>
      <c r="F91" s="234">
        <v>4014.9</v>
      </c>
      <c r="G91" s="235">
        <v>4336.09</v>
      </c>
      <c r="H91" s="235">
        <v>43360.92</v>
      </c>
      <c r="I91" s="241">
        <v>46829.79</v>
      </c>
      <c r="J91" s="243" t="s">
        <v>719</v>
      </c>
      <c r="K91" s="212" t="s">
        <v>748</v>
      </c>
    </row>
    <row r="92" spans="1:11" ht="27" thickBot="1">
      <c r="A92" s="232">
        <v>90</v>
      </c>
      <c r="B92" s="233" t="s">
        <v>55</v>
      </c>
      <c r="C92" s="211" t="s">
        <v>135</v>
      </c>
      <c r="D92" s="211" t="s">
        <v>47</v>
      </c>
      <c r="E92" s="234">
        <v>6</v>
      </c>
      <c r="F92" s="234">
        <v>572.4</v>
      </c>
      <c r="G92" s="235">
        <v>618.19000000000005</v>
      </c>
      <c r="H92" s="235">
        <v>3709.15</v>
      </c>
      <c r="I92" s="241">
        <v>4005.88</v>
      </c>
      <c r="J92" s="243" t="s">
        <v>719</v>
      </c>
      <c r="K92" s="212" t="s">
        <v>748</v>
      </c>
    </row>
    <row r="93" spans="1:11" ht="15" thickBot="1">
      <c r="A93" s="232">
        <v>91</v>
      </c>
      <c r="B93" s="233" t="s">
        <v>56</v>
      </c>
      <c r="C93" s="211" t="s">
        <v>133</v>
      </c>
      <c r="D93" s="211" t="s">
        <v>47</v>
      </c>
      <c r="E93" s="234">
        <v>4</v>
      </c>
      <c r="F93" s="234">
        <v>1452.6</v>
      </c>
      <c r="G93" s="235">
        <v>1568.81</v>
      </c>
      <c r="H93" s="235">
        <v>6275.23</v>
      </c>
      <c r="I93" s="241">
        <v>6777.25</v>
      </c>
      <c r="J93" s="243" t="s">
        <v>719</v>
      </c>
      <c r="K93" s="212" t="s">
        <v>748</v>
      </c>
    </row>
    <row r="94" spans="1:11" ht="15" thickBot="1">
      <c r="A94" s="232">
        <v>92</v>
      </c>
      <c r="B94" s="233" t="s">
        <v>57</v>
      </c>
      <c r="C94" s="211" t="s">
        <v>133</v>
      </c>
      <c r="D94" s="211" t="s">
        <v>47</v>
      </c>
      <c r="E94" s="234">
        <v>6</v>
      </c>
      <c r="F94" s="234">
        <v>2176.1999999999998</v>
      </c>
      <c r="G94" s="235">
        <v>2350.3000000000002</v>
      </c>
      <c r="H94" s="235">
        <v>14101.78</v>
      </c>
      <c r="I94" s="241">
        <v>15229.92</v>
      </c>
      <c r="J94" s="243" t="s">
        <v>719</v>
      </c>
      <c r="K94" s="212" t="s">
        <v>748</v>
      </c>
    </row>
    <row r="95" spans="1:11" ht="15" thickBot="1">
      <c r="A95" s="232">
        <v>93</v>
      </c>
      <c r="B95" s="233" t="s">
        <v>58</v>
      </c>
      <c r="C95" s="211" t="s">
        <v>136</v>
      </c>
      <c r="D95" s="211" t="s">
        <v>47</v>
      </c>
      <c r="E95" s="234">
        <v>10</v>
      </c>
      <c r="F95" s="234">
        <v>386.1</v>
      </c>
      <c r="G95" s="235">
        <v>416.99</v>
      </c>
      <c r="H95" s="235">
        <v>4169.88</v>
      </c>
      <c r="I95" s="241">
        <v>4503.47</v>
      </c>
      <c r="J95" s="243" t="s">
        <v>719</v>
      </c>
      <c r="K95" s="212" t="s">
        <v>748</v>
      </c>
    </row>
    <row r="96" spans="1:11" ht="15" thickBot="1">
      <c r="A96" s="232">
        <v>94</v>
      </c>
      <c r="B96" s="233" t="s">
        <v>59</v>
      </c>
      <c r="C96" s="211" t="s">
        <v>137</v>
      </c>
      <c r="D96" s="211" t="s">
        <v>47</v>
      </c>
      <c r="E96" s="234">
        <v>10</v>
      </c>
      <c r="F96" s="234">
        <v>386.1</v>
      </c>
      <c r="G96" s="235">
        <v>416.99</v>
      </c>
      <c r="H96" s="235">
        <v>4169.88</v>
      </c>
      <c r="I96" s="241">
        <v>4503.47</v>
      </c>
      <c r="J96" s="243" t="s">
        <v>719</v>
      </c>
      <c r="K96" s="212" t="s">
        <v>748</v>
      </c>
    </row>
    <row r="97" spans="1:11" ht="27" thickBot="1">
      <c r="A97" s="232">
        <v>95</v>
      </c>
      <c r="B97" s="233" t="s">
        <v>60</v>
      </c>
      <c r="C97" s="211" t="s">
        <v>138</v>
      </c>
      <c r="D97" s="211" t="s">
        <v>47</v>
      </c>
      <c r="E97" s="234">
        <v>5</v>
      </c>
      <c r="F97" s="234">
        <v>2905.2</v>
      </c>
      <c r="G97" s="235">
        <v>3137.62</v>
      </c>
      <c r="H97" s="235">
        <v>15688.08</v>
      </c>
      <c r="I97" s="241">
        <v>16943.13</v>
      </c>
      <c r="J97" s="243" t="s">
        <v>719</v>
      </c>
      <c r="K97" s="212" t="s">
        <v>748</v>
      </c>
    </row>
    <row r="98" spans="1:11" ht="27" thickBot="1">
      <c r="A98" s="232">
        <v>96</v>
      </c>
      <c r="B98" s="233" t="s">
        <v>61</v>
      </c>
      <c r="C98" s="211" t="s">
        <v>139</v>
      </c>
      <c r="D98" s="211" t="s">
        <v>47</v>
      </c>
      <c r="E98" s="234">
        <v>3</v>
      </c>
      <c r="F98" s="234">
        <v>334.8</v>
      </c>
      <c r="G98" s="235">
        <v>361.58</v>
      </c>
      <c r="H98" s="235">
        <v>1084.75</v>
      </c>
      <c r="I98" s="241">
        <v>1171.53</v>
      </c>
      <c r="J98" s="243" t="s">
        <v>719</v>
      </c>
      <c r="K98" s="212" t="s">
        <v>748</v>
      </c>
    </row>
    <row r="99" spans="1:11" ht="40.200000000000003" thickBot="1">
      <c r="A99" s="232">
        <v>97</v>
      </c>
      <c r="B99" s="233" t="s">
        <v>62</v>
      </c>
      <c r="C99" s="211" t="s">
        <v>131</v>
      </c>
      <c r="D99" s="211" t="s">
        <v>47</v>
      </c>
      <c r="E99" s="234">
        <v>6</v>
      </c>
      <c r="F99" s="234">
        <v>912.6</v>
      </c>
      <c r="G99" s="235">
        <v>985.61</v>
      </c>
      <c r="H99" s="235">
        <v>5913.65</v>
      </c>
      <c r="I99" s="241">
        <v>6386.74</v>
      </c>
      <c r="J99" s="243" t="s">
        <v>719</v>
      </c>
      <c r="K99" s="212" t="s">
        <v>748</v>
      </c>
    </row>
    <row r="100" spans="1:11" ht="15" thickBot="1">
      <c r="A100" s="232">
        <v>98</v>
      </c>
      <c r="B100" s="233" t="s">
        <v>63</v>
      </c>
      <c r="C100" s="211" t="s">
        <v>132</v>
      </c>
      <c r="D100" s="211" t="s">
        <v>47</v>
      </c>
      <c r="E100" s="234">
        <v>5</v>
      </c>
      <c r="F100" s="234">
        <v>4005.45</v>
      </c>
      <c r="G100" s="235">
        <v>4325.8900000000003</v>
      </c>
      <c r="H100" s="235">
        <v>21629.43</v>
      </c>
      <c r="I100" s="241">
        <v>23359.78</v>
      </c>
      <c r="J100" s="243" t="s">
        <v>719</v>
      </c>
      <c r="K100" s="212" t="s">
        <v>748</v>
      </c>
    </row>
    <row r="101" spans="1:11" ht="15" thickBot="1">
      <c r="A101" s="232">
        <v>99</v>
      </c>
      <c r="B101" s="233" t="s">
        <v>64</v>
      </c>
      <c r="C101" s="211" t="s">
        <v>131</v>
      </c>
      <c r="D101" s="211" t="s">
        <v>47</v>
      </c>
      <c r="E101" s="234">
        <v>5</v>
      </c>
      <c r="F101" s="234">
        <v>676.35</v>
      </c>
      <c r="G101" s="235">
        <v>730.46</v>
      </c>
      <c r="H101" s="235">
        <v>3652.29</v>
      </c>
      <c r="I101" s="241">
        <v>3944.47</v>
      </c>
      <c r="J101" s="243" t="s">
        <v>719</v>
      </c>
      <c r="K101" s="212" t="s">
        <v>748</v>
      </c>
    </row>
    <row r="102" spans="1:11" ht="15" thickBot="1">
      <c r="A102" s="232">
        <v>100</v>
      </c>
      <c r="B102" s="233" t="s">
        <v>65</v>
      </c>
      <c r="C102" s="211" t="s">
        <v>131</v>
      </c>
      <c r="D102" s="211" t="s">
        <v>47</v>
      </c>
      <c r="E102" s="234">
        <v>4</v>
      </c>
      <c r="F102" s="234">
        <v>1094.8499999999999</v>
      </c>
      <c r="G102" s="235">
        <v>1182.44</v>
      </c>
      <c r="H102" s="235">
        <v>4729.75</v>
      </c>
      <c r="I102" s="241">
        <v>5108.13</v>
      </c>
      <c r="J102" s="243" t="s">
        <v>719</v>
      </c>
      <c r="K102" s="212" t="s">
        <v>748</v>
      </c>
    </row>
    <row r="103" spans="1:11" ht="27" thickBot="1">
      <c r="A103" s="232">
        <v>101</v>
      </c>
      <c r="B103" s="233" t="s">
        <v>66</v>
      </c>
      <c r="C103" s="211" t="s">
        <v>139</v>
      </c>
      <c r="D103" s="211" t="s">
        <v>47</v>
      </c>
      <c r="E103" s="234">
        <v>5</v>
      </c>
      <c r="F103" s="234">
        <v>681.75</v>
      </c>
      <c r="G103" s="235">
        <v>736.29</v>
      </c>
      <c r="H103" s="235">
        <v>3681.45</v>
      </c>
      <c r="I103" s="241">
        <v>3975.97</v>
      </c>
      <c r="J103" s="243" t="s">
        <v>719</v>
      </c>
      <c r="K103" s="212" t="s">
        <v>748</v>
      </c>
    </row>
    <row r="104" spans="1:11" ht="15" thickBot="1">
      <c r="A104" s="232">
        <v>102</v>
      </c>
      <c r="B104" s="233" t="s">
        <v>2</v>
      </c>
      <c r="C104" s="211" t="s">
        <v>140</v>
      </c>
      <c r="D104" s="211" t="s">
        <v>47</v>
      </c>
      <c r="E104" s="234">
        <v>4</v>
      </c>
      <c r="F104" s="234">
        <v>216</v>
      </c>
      <c r="G104" s="235">
        <v>233.28</v>
      </c>
      <c r="H104" s="235">
        <v>933.12</v>
      </c>
      <c r="I104" s="241">
        <v>1007.77</v>
      </c>
      <c r="J104" s="243" t="s">
        <v>719</v>
      </c>
      <c r="K104" s="212" t="s">
        <v>748</v>
      </c>
    </row>
    <row r="105" spans="1:11" ht="27" thickBot="1">
      <c r="A105" s="232">
        <v>103</v>
      </c>
      <c r="B105" s="233" t="s">
        <v>67</v>
      </c>
      <c r="C105" s="211" t="s">
        <v>128</v>
      </c>
      <c r="D105" s="211" t="s">
        <v>47</v>
      </c>
      <c r="E105" s="234">
        <v>3</v>
      </c>
      <c r="F105" s="234">
        <v>3870.45</v>
      </c>
      <c r="G105" s="235">
        <v>4180.09</v>
      </c>
      <c r="H105" s="235">
        <v>12540.26</v>
      </c>
      <c r="I105" s="241">
        <v>13543.48</v>
      </c>
      <c r="J105" s="243" t="s">
        <v>719</v>
      </c>
      <c r="K105" s="212" t="s">
        <v>748</v>
      </c>
    </row>
    <row r="106" spans="1:11" ht="27" thickBot="1">
      <c r="A106" s="232">
        <v>104</v>
      </c>
      <c r="B106" s="233" t="s">
        <v>68</v>
      </c>
      <c r="C106" s="211" t="s">
        <v>132</v>
      </c>
      <c r="D106" s="211" t="s">
        <v>47</v>
      </c>
      <c r="E106" s="234">
        <v>4</v>
      </c>
      <c r="F106" s="234">
        <v>264.60000000000002</v>
      </c>
      <c r="G106" s="235">
        <v>285.77</v>
      </c>
      <c r="H106" s="235">
        <v>1143.07</v>
      </c>
      <c r="I106" s="241">
        <v>1234.52</v>
      </c>
      <c r="J106" s="243" t="s">
        <v>719</v>
      </c>
      <c r="K106" s="212" t="s">
        <v>748</v>
      </c>
    </row>
    <row r="107" spans="1:11" ht="40.200000000000003" thickBot="1">
      <c r="A107" s="232">
        <v>105</v>
      </c>
      <c r="B107" s="233" t="s">
        <v>105</v>
      </c>
      <c r="C107" s="211" t="s">
        <v>132</v>
      </c>
      <c r="D107" s="211" t="s">
        <v>47</v>
      </c>
      <c r="E107" s="234">
        <v>3</v>
      </c>
      <c r="F107" s="234">
        <v>414.45</v>
      </c>
      <c r="G107" s="235">
        <v>447.61</v>
      </c>
      <c r="H107" s="235">
        <v>1342.82</v>
      </c>
      <c r="I107" s="241">
        <v>1450.24</v>
      </c>
      <c r="J107" s="243" t="s">
        <v>719</v>
      </c>
      <c r="K107" s="212" t="s">
        <v>748</v>
      </c>
    </row>
    <row r="108" spans="1:11" ht="15" thickBot="1">
      <c r="A108" s="232">
        <v>106</v>
      </c>
      <c r="B108" s="233" t="s">
        <v>69</v>
      </c>
      <c r="C108" s="211" t="s">
        <v>141</v>
      </c>
      <c r="D108" s="211" t="s">
        <v>47</v>
      </c>
      <c r="E108" s="234">
        <v>3</v>
      </c>
      <c r="F108" s="234">
        <v>352.35</v>
      </c>
      <c r="G108" s="235">
        <v>380.54</v>
      </c>
      <c r="H108" s="235">
        <v>1141.6099999999999</v>
      </c>
      <c r="I108" s="241">
        <v>1232.94</v>
      </c>
      <c r="J108" s="243" t="s">
        <v>719</v>
      </c>
      <c r="K108" s="212" t="s">
        <v>748</v>
      </c>
    </row>
    <row r="109" spans="1:11" ht="40.200000000000003" thickBot="1">
      <c r="A109" s="232">
        <v>107</v>
      </c>
      <c r="B109" s="233" t="s">
        <v>104</v>
      </c>
      <c r="C109" s="211" t="s">
        <v>108</v>
      </c>
      <c r="D109" s="211" t="s">
        <v>1</v>
      </c>
      <c r="E109" s="234">
        <v>150</v>
      </c>
      <c r="F109" s="234">
        <v>0</v>
      </c>
      <c r="G109" s="235">
        <v>0</v>
      </c>
      <c r="H109" s="235">
        <v>0</v>
      </c>
      <c r="I109" s="241">
        <v>0</v>
      </c>
      <c r="J109" s="243" t="s">
        <v>719</v>
      </c>
      <c r="K109" s="212" t="s">
        <v>748</v>
      </c>
    </row>
    <row r="110" spans="1:11" ht="53.4" thickBot="1">
      <c r="A110" s="232">
        <v>108</v>
      </c>
      <c r="B110" s="233" t="s">
        <v>70</v>
      </c>
      <c r="C110" s="211" t="s">
        <v>130</v>
      </c>
      <c r="D110" s="211" t="s">
        <v>47</v>
      </c>
      <c r="E110" s="234">
        <v>3</v>
      </c>
      <c r="F110" s="234">
        <v>742.5</v>
      </c>
      <c r="G110" s="235">
        <v>801.9</v>
      </c>
      <c r="H110" s="235">
        <v>2405.6999999999998</v>
      </c>
      <c r="I110" s="241">
        <v>2598.16</v>
      </c>
      <c r="J110" s="243" t="s">
        <v>719</v>
      </c>
      <c r="K110" s="212" t="s">
        <v>748</v>
      </c>
    </row>
    <row r="111" spans="1:11" ht="15" thickBot="1">
      <c r="A111" s="232">
        <v>109</v>
      </c>
      <c r="B111" s="233" t="s">
        <v>22</v>
      </c>
      <c r="C111" s="211" t="s">
        <v>146</v>
      </c>
      <c r="D111" s="211" t="s">
        <v>47</v>
      </c>
      <c r="E111" s="234">
        <v>10</v>
      </c>
      <c r="F111" s="234">
        <v>3454.65</v>
      </c>
      <c r="G111" s="235">
        <v>3731.02</v>
      </c>
      <c r="H111" s="235">
        <v>37310.22</v>
      </c>
      <c r="I111" s="241">
        <v>40295.040000000001</v>
      </c>
      <c r="J111" s="243" t="s">
        <v>719</v>
      </c>
      <c r="K111" s="212" t="s">
        <v>748</v>
      </c>
    </row>
    <row r="112" spans="1:11" ht="15" thickBot="1">
      <c r="A112" s="232">
        <v>110</v>
      </c>
      <c r="B112" s="233" t="s">
        <v>71</v>
      </c>
      <c r="C112" s="211" t="s">
        <v>145</v>
      </c>
      <c r="D112" s="211" t="s">
        <v>47</v>
      </c>
      <c r="E112" s="234">
        <v>10</v>
      </c>
      <c r="F112" s="234">
        <v>3215.7</v>
      </c>
      <c r="G112" s="235">
        <v>3472.96</v>
      </c>
      <c r="H112" s="235">
        <v>34729.56</v>
      </c>
      <c r="I112" s="241">
        <v>37507.919999999998</v>
      </c>
      <c r="J112" s="243" t="s">
        <v>719</v>
      </c>
      <c r="K112" s="212" t="s">
        <v>748</v>
      </c>
    </row>
    <row r="113" spans="1:11" ht="15" thickBot="1">
      <c r="A113" s="232">
        <v>111</v>
      </c>
      <c r="B113" s="233" t="s">
        <v>24</v>
      </c>
      <c r="C113" s="211" t="s">
        <v>146</v>
      </c>
      <c r="D113" s="211" t="s">
        <v>47</v>
      </c>
      <c r="E113" s="234">
        <v>10</v>
      </c>
      <c r="F113" s="234">
        <v>3466.8</v>
      </c>
      <c r="G113" s="235">
        <v>3744.14</v>
      </c>
      <c r="H113" s="235">
        <v>37441.440000000002</v>
      </c>
      <c r="I113" s="241">
        <v>40436.76</v>
      </c>
      <c r="J113" s="243" t="s">
        <v>719</v>
      </c>
      <c r="K113" s="212" t="s">
        <v>748</v>
      </c>
    </row>
    <row r="114" spans="1:11" ht="53.4" thickBot="1">
      <c r="A114" s="232">
        <v>112</v>
      </c>
      <c r="B114" s="233" t="s">
        <v>72</v>
      </c>
      <c r="C114" s="211" t="s">
        <v>130</v>
      </c>
      <c r="D114" s="211" t="s">
        <v>47</v>
      </c>
      <c r="E114" s="234">
        <v>2</v>
      </c>
      <c r="F114" s="234">
        <v>3186</v>
      </c>
      <c r="G114" s="235">
        <v>3440.88</v>
      </c>
      <c r="H114" s="235">
        <v>6881.76</v>
      </c>
      <c r="I114" s="241">
        <v>7432.3</v>
      </c>
      <c r="J114" s="243" t="s">
        <v>719</v>
      </c>
      <c r="K114" s="212" t="s">
        <v>748</v>
      </c>
    </row>
    <row r="115" spans="1:11" ht="27" thickBot="1">
      <c r="A115" s="232">
        <v>113</v>
      </c>
      <c r="B115" s="233" t="s">
        <v>740</v>
      </c>
      <c r="C115" s="211" t="s">
        <v>142</v>
      </c>
      <c r="D115" s="211" t="s">
        <v>47</v>
      </c>
      <c r="E115" s="234">
        <v>3</v>
      </c>
      <c r="F115" s="234">
        <v>1131.3</v>
      </c>
      <c r="G115" s="235">
        <v>1221.8</v>
      </c>
      <c r="H115" s="235">
        <v>3665.41</v>
      </c>
      <c r="I115" s="241">
        <v>3958.64</v>
      </c>
      <c r="J115" s="243" t="s">
        <v>719</v>
      </c>
      <c r="K115" s="212" t="s">
        <v>748</v>
      </c>
    </row>
    <row r="116" spans="1:11" ht="27" thickBot="1">
      <c r="A116" s="232">
        <v>114</v>
      </c>
      <c r="B116" s="233" t="s">
        <v>741</v>
      </c>
      <c r="C116" s="211" t="s">
        <v>142</v>
      </c>
      <c r="D116" s="211" t="s">
        <v>47</v>
      </c>
      <c r="E116" s="234">
        <v>3</v>
      </c>
      <c r="F116" s="234">
        <v>699.3</v>
      </c>
      <c r="G116" s="235">
        <v>755.24</v>
      </c>
      <c r="H116" s="235">
        <v>2265.73</v>
      </c>
      <c r="I116" s="241">
        <v>2446.9899999999998</v>
      </c>
      <c r="J116" s="243" t="s">
        <v>719</v>
      </c>
      <c r="K116" s="212" t="s">
        <v>748</v>
      </c>
    </row>
    <row r="117" spans="1:11" ht="27" thickBot="1">
      <c r="A117" s="232">
        <v>115</v>
      </c>
      <c r="B117" s="233" t="s">
        <v>32</v>
      </c>
      <c r="C117" s="211" t="s">
        <v>132</v>
      </c>
      <c r="D117" s="211" t="s">
        <v>47</v>
      </c>
      <c r="E117" s="234">
        <v>2</v>
      </c>
      <c r="F117" s="234">
        <v>1528.2</v>
      </c>
      <c r="G117" s="235">
        <v>1650.46</v>
      </c>
      <c r="H117" s="235">
        <v>3300.91</v>
      </c>
      <c r="I117" s="241">
        <v>3564.98</v>
      </c>
      <c r="J117" s="243" t="s">
        <v>719</v>
      </c>
      <c r="K117" s="212" t="s">
        <v>748</v>
      </c>
    </row>
    <row r="118" spans="1:11" ht="15" thickBot="1">
      <c r="A118" s="232">
        <v>116</v>
      </c>
      <c r="B118" s="233" t="s">
        <v>75</v>
      </c>
      <c r="C118" s="211" t="s">
        <v>143</v>
      </c>
      <c r="D118" s="211" t="s">
        <v>47</v>
      </c>
      <c r="E118" s="234">
        <v>4</v>
      </c>
      <c r="F118" s="234">
        <v>1887.3</v>
      </c>
      <c r="G118" s="235">
        <v>2038.28</v>
      </c>
      <c r="H118" s="235">
        <v>8153.14</v>
      </c>
      <c r="I118" s="241">
        <v>8805.39</v>
      </c>
      <c r="J118" s="243" t="s">
        <v>719</v>
      </c>
      <c r="K118" s="212" t="s">
        <v>748</v>
      </c>
    </row>
    <row r="119" spans="1:11" ht="15" thickBot="1">
      <c r="A119" s="232">
        <v>117</v>
      </c>
      <c r="B119" s="233" t="s">
        <v>76</v>
      </c>
      <c r="C119" s="211" t="s">
        <v>142</v>
      </c>
      <c r="D119" s="211" t="s">
        <v>47</v>
      </c>
      <c r="E119" s="234">
        <v>3</v>
      </c>
      <c r="F119" s="234">
        <v>1282.5</v>
      </c>
      <c r="G119" s="235">
        <v>1385.1</v>
      </c>
      <c r="H119" s="235">
        <v>4155.3</v>
      </c>
      <c r="I119" s="241">
        <v>4487.72</v>
      </c>
      <c r="J119" s="243" t="s">
        <v>719</v>
      </c>
      <c r="K119" s="212" t="s">
        <v>748</v>
      </c>
    </row>
    <row r="120" spans="1:11" ht="15" thickBot="1">
      <c r="A120" s="232">
        <v>118</v>
      </c>
      <c r="B120" s="233" t="s">
        <v>77</v>
      </c>
      <c r="C120" s="211" t="s">
        <v>142</v>
      </c>
      <c r="D120" s="211" t="s">
        <v>47</v>
      </c>
      <c r="E120" s="234">
        <v>3</v>
      </c>
      <c r="F120" s="234">
        <v>1266.3</v>
      </c>
      <c r="G120" s="235">
        <v>1367.6</v>
      </c>
      <c r="H120" s="235">
        <v>4102.8100000000004</v>
      </c>
      <c r="I120" s="241">
        <v>4431.04</v>
      </c>
      <c r="J120" s="243" t="s">
        <v>719</v>
      </c>
      <c r="K120" s="212" t="s">
        <v>748</v>
      </c>
    </row>
    <row r="121" spans="1:11" ht="15" thickBot="1">
      <c r="A121" s="232">
        <v>119</v>
      </c>
      <c r="B121" s="233" t="s">
        <v>78</v>
      </c>
      <c r="C121" s="211" t="s">
        <v>128</v>
      </c>
      <c r="D121" s="211" t="s">
        <v>47</v>
      </c>
      <c r="E121" s="234">
        <v>3</v>
      </c>
      <c r="F121" s="234">
        <v>12468.6</v>
      </c>
      <c r="G121" s="235">
        <v>13466.09</v>
      </c>
      <c r="H121" s="235">
        <v>40398.26</v>
      </c>
      <c r="I121" s="241">
        <v>43630.13</v>
      </c>
      <c r="J121" s="243" t="s">
        <v>719</v>
      </c>
      <c r="K121" s="212" t="s">
        <v>748</v>
      </c>
    </row>
    <row r="122" spans="1:11" ht="15" thickBot="1">
      <c r="A122" s="232">
        <v>120</v>
      </c>
      <c r="B122" s="233" t="s">
        <v>20</v>
      </c>
      <c r="C122" s="211" t="s">
        <v>142</v>
      </c>
      <c r="D122" s="211" t="s">
        <v>47</v>
      </c>
      <c r="E122" s="234">
        <v>5</v>
      </c>
      <c r="F122" s="234">
        <v>3442.5</v>
      </c>
      <c r="G122" s="235">
        <v>3717.9</v>
      </c>
      <c r="H122" s="235">
        <v>18589.5</v>
      </c>
      <c r="I122" s="241">
        <v>20076.66</v>
      </c>
      <c r="J122" s="243" t="s">
        <v>719</v>
      </c>
      <c r="K122" s="212" t="s">
        <v>748</v>
      </c>
    </row>
    <row r="123" spans="1:11" ht="40.200000000000003" thickBot="1">
      <c r="A123" s="232">
        <v>121</v>
      </c>
      <c r="B123" s="233" t="s">
        <v>79</v>
      </c>
      <c r="C123" s="211" t="s">
        <v>130</v>
      </c>
      <c r="D123" s="211" t="s">
        <v>47</v>
      </c>
      <c r="E123" s="234">
        <v>2</v>
      </c>
      <c r="F123" s="234">
        <v>3639.6</v>
      </c>
      <c r="G123" s="235">
        <v>3930.77</v>
      </c>
      <c r="H123" s="235">
        <v>7861.54</v>
      </c>
      <c r="I123" s="241">
        <v>8490.4599999999991</v>
      </c>
      <c r="J123" s="243" t="s">
        <v>719</v>
      </c>
      <c r="K123" s="212" t="s">
        <v>748</v>
      </c>
    </row>
    <row r="124" spans="1:11" ht="15" thickBot="1">
      <c r="A124" s="232">
        <v>122</v>
      </c>
      <c r="B124" s="233" t="s">
        <v>80</v>
      </c>
      <c r="C124" s="211" t="s">
        <v>133</v>
      </c>
      <c r="D124" s="211" t="s">
        <v>47</v>
      </c>
      <c r="E124" s="234">
        <v>10</v>
      </c>
      <c r="F124" s="234">
        <v>625.04999999999995</v>
      </c>
      <c r="G124" s="235">
        <v>675.05</v>
      </c>
      <c r="H124" s="235">
        <v>6750.54</v>
      </c>
      <c r="I124" s="241">
        <v>7290.58</v>
      </c>
      <c r="J124" s="243" t="s">
        <v>719</v>
      </c>
      <c r="K124" s="212" t="s">
        <v>748</v>
      </c>
    </row>
    <row r="125" spans="1:11" ht="15" thickBot="1">
      <c r="A125" s="232">
        <v>123</v>
      </c>
      <c r="B125" s="233" t="s">
        <v>81</v>
      </c>
      <c r="C125" s="211" t="s">
        <v>142</v>
      </c>
      <c r="D125" s="211" t="s">
        <v>47</v>
      </c>
      <c r="E125" s="234">
        <v>4</v>
      </c>
      <c r="F125" s="234">
        <v>2687.85</v>
      </c>
      <c r="G125" s="235">
        <v>2902.88</v>
      </c>
      <c r="H125" s="235">
        <v>11611.51</v>
      </c>
      <c r="I125" s="241">
        <v>12540.43</v>
      </c>
      <c r="J125" s="243" t="s">
        <v>719</v>
      </c>
      <c r="K125" s="212" t="s">
        <v>748</v>
      </c>
    </row>
    <row r="126" spans="1:11" ht="27" thickBot="1">
      <c r="A126" s="232">
        <v>124</v>
      </c>
      <c r="B126" s="233" t="s">
        <v>82</v>
      </c>
      <c r="C126" s="211" t="s">
        <v>133</v>
      </c>
      <c r="D126" s="211" t="s">
        <v>47</v>
      </c>
      <c r="E126" s="234">
        <v>12</v>
      </c>
      <c r="F126" s="234">
        <v>2685.15</v>
      </c>
      <c r="G126" s="235">
        <v>2899.96</v>
      </c>
      <c r="H126" s="235">
        <v>34799.54</v>
      </c>
      <c r="I126" s="241">
        <v>37583.51</v>
      </c>
      <c r="J126" s="243" t="s">
        <v>719</v>
      </c>
      <c r="K126" s="212" t="s">
        <v>748</v>
      </c>
    </row>
    <row r="127" spans="1:11" ht="15" thickBot="1">
      <c r="A127" s="232">
        <v>125</v>
      </c>
      <c r="B127" s="233" t="s">
        <v>83</v>
      </c>
      <c r="C127" s="211" t="s">
        <v>143</v>
      </c>
      <c r="D127" s="211" t="s">
        <v>47</v>
      </c>
      <c r="E127" s="234">
        <v>2</v>
      </c>
      <c r="F127" s="234">
        <v>298.35000000000002</v>
      </c>
      <c r="G127" s="235">
        <v>322.22000000000003</v>
      </c>
      <c r="H127" s="235">
        <v>644.44000000000005</v>
      </c>
      <c r="I127" s="241">
        <v>695.99</v>
      </c>
      <c r="J127" s="243" t="s">
        <v>719</v>
      </c>
      <c r="K127" s="212" t="s">
        <v>748</v>
      </c>
    </row>
    <row r="128" spans="1:11" ht="27" thickBot="1">
      <c r="A128" s="232">
        <v>126</v>
      </c>
      <c r="B128" s="233" t="s">
        <v>34</v>
      </c>
      <c r="C128" s="211" t="s">
        <v>142</v>
      </c>
      <c r="D128" s="211" t="s">
        <v>47</v>
      </c>
      <c r="E128" s="234">
        <v>2</v>
      </c>
      <c r="F128" s="234">
        <v>1497.15</v>
      </c>
      <c r="G128" s="235">
        <v>1616.92</v>
      </c>
      <c r="H128" s="235">
        <v>3233.84</v>
      </c>
      <c r="I128" s="241">
        <v>3492.55</v>
      </c>
      <c r="J128" s="243" t="s">
        <v>719</v>
      </c>
      <c r="K128" s="212" t="s">
        <v>748</v>
      </c>
    </row>
    <row r="129" spans="1:11" ht="15" thickBot="1">
      <c r="A129" s="232">
        <v>127</v>
      </c>
      <c r="B129" s="233" t="s">
        <v>84</v>
      </c>
      <c r="C129" s="211" t="s">
        <v>144</v>
      </c>
      <c r="D129" s="211" t="s">
        <v>47</v>
      </c>
      <c r="E129" s="234">
        <v>20</v>
      </c>
      <c r="F129" s="234">
        <v>2485.35</v>
      </c>
      <c r="G129" s="235">
        <v>2684.18</v>
      </c>
      <c r="H129" s="235">
        <v>53683.56</v>
      </c>
      <c r="I129" s="241">
        <v>57978.239999999998</v>
      </c>
      <c r="J129" s="243" t="s">
        <v>719</v>
      </c>
      <c r="K129" s="212" t="s">
        <v>748</v>
      </c>
    </row>
    <row r="130" spans="1:11" ht="27" thickBot="1">
      <c r="A130" s="232">
        <v>128</v>
      </c>
      <c r="B130" s="233" t="s">
        <v>85</v>
      </c>
      <c r="C130" s="211" t="s">
        <v>144</v>
      </c>
      <c r="D130" s="211" t="s">
        <v>47</v>
      </c>
      <c r="E130" s="234">
        <v>3</v>
      </c>
      <c r="F130" s="234">
        <v>4460.3999999999996</v>
      </c>
      <c r="G130" s="235">
        <v>4817.2299999999996</v>
      </c>
      <c r="H130" s="235">
        <v>14451.7</v>
      </c>
      <c r="I130" s="241">
        <v>15607.83</v>
      </c>
      <c r="J130" s="243" t="s">
        <v>719</v>
      </c>
      <c r="K130" s="212" t="s">
        <v>748</v>
      </c>
    </row>
    <row r="131" spans="1:11" ht="15" thickBot="1">
      <c r="A131" s="232">
        <v>129</v>
      </c>
      <c r="B131" s="233" t="s">
        <v>86</v>
      </c>
      <c r="C131" s="211" t="s">
        <v>145</v>
      </c>
      <c r="D131" s="211" t="s">
        <v>47</v>
      </c>
      <c r="E131" s="234">
        <v>3</v>
      </c>
      <c r="F131" s="234">
        <v>349.65</v>
      </c>
      <c r="G131" s="235">
        <v>377.62</v>
      </c>
      <c r="H131" s="235">
        <v>1132.8699999999999</v>
      </c>
      <c r="I131" s="241">
        <v>1223.5</v>
      </c>
      <c r="J131" s="243" t="s">
        <v>719</v>
      </c>
      <c r="K131" s="212" t="s">
        <v>748</v>
      </c>
    </row>
    <row r="132" spans="1:11" ht="15" thickBot="1">
      <c r="A132" s="232">
        <v>130</v>
      </c>
      <c r="B132" s="233" t="s">
        <v>87</v>
      </c>
      <c r="C132" s="211" t="s">
        <v>143</v>
      </c>
      <c r="D132" s="211" t="s">
        <v>47</v>
      </c>
      <c r="E132" s="234">
        <v>4</v>
      </c>
      <c r="F132" s="234">
        <v>828.9</v>
      </c>
      <c r="G132" s="235">
        <v>895.21</v>
      </c>
      <c r="H132" s="235">
        <v>3580.85</v>
      </c>
      <c r="I132" s="241">
        <v>3867.32</v>
      </c>
      <c r="J132" s="243" t="s">
        <v>719</v>
      </c>
      <c r="K132" s="212" t="s">
        <v>748</v>
      </c>
    </row>
    <row r="133" spans="1:11" ht="53.4" thickBot="1">
      <c r="A133" s="232">
        <v>131</v>
      </c>
      <c r="B133" s="233" t="s">
        <v>147</v>
      </c>
      <c r="C133" s="211" t="s">
        <v>221</v>
      </c>
      <c r="D133" s="211" t="s">
        <v>47</v>
      </c>
      <c r="E133" s="234">
        <v>2</v>
      </c>
      <c r="F133" s="234">
        <v>1674</v>
      </c>
      <c r="G133" s="235">
        <v>1807.92</v>
      </c>
      <c r="H133" s="235">
        <v>3615.84</v>
      </c>
      <c r="I133" s="241">
        <v>3905.11</v>
      </c>
      <c r="J133" s="243" t="s">
        <v>719</v>
      </c>
      <c r="K133" s="212" t="s">
        <v>748</v>
      </c>
    </row>
    <row r="134" spans="1:11" ht="53.4" thickBot="1">
      <c r="A134" s="232">
        <v>132</v>
      </c>
      <c r="B134" s="233" t="s">
        <v>148</v>
      </c>
      <c r="C134" s="211" t="s">
        <v>221</v>
      </c>
      <c r="D134" s="211" t="s">
        <v>47</v>
      </c>
      <c r="E134" s="234">
        <v>2</v>
      </c>
      <c r="F134" s="234">
        <v>1674</v>
      </c>
      <c r="G134" s="235">
        <v>1807.92</v>
      </c>
      <c r="H134" s="235">
        <v>3615.84</v>
      </c>
      <c r="I134" s="241">
        <v>3905.11</v>
      </c>
      <c r="J134" s="243" t="s">
        <v>719</v>
      </c>
      <c r="K134" s="212" t="s">
        <v>748</v>
      </c>
    </row>
    <row r="135" spans="1:11" ht="53.4" thickBot="1">
      <c r="A135" s="232">
        <v>133</v>
      </c>
      <c r="B135" s="233" t="s">
        <v>88</v>
      </c>
      <c r="C135" s="211" t="s">
        <v>130</v>
      </c>
      <c r="D135" s="211" t="s">
        <v>47</v>
      </c>
      <c r="E135" s="234">
        <v>2</v>
      </c>
      <c r="F135" s="234">
        <v>1513.35</v>
      </c>
      <c r="G135" s="235">
        <v>1634.42</v>
      </c>
      <c r="H135" s="235">
        <v>3268.84</v>
      </c>
      <c r="I135" s="241">
        <v>3530.34</v>
      </c>
      <c r="J135" s="243" t="s">
        <v>719</v>
      </c>
      <c r="K135" s="212" t="s">
        <v>748</v>
      </c>
    </row>
    <row r="136" spans="1:11" ht="27" thickBot="1">
      <c r="A136" s="232">
        <v>134</v>
      </c>
      <c r="B136" s="233" t="s">
        <v>149</v>
      </c>
      <c r="C136" s="211" t="s">
        <v>120</v>
      </c>
      <c r="D136" s="211" t="s">
        <v>47</v>
      </c>
      <c r="E136" s="234">
        <v>2</v>
      </c>
      <c r="F136" s="234">
        <v>1436.4</v>
      </c>
      <c r="G136" s="235">
        <v>1551.31</v>
      </c>
      <c r="H136" s="235">
        <v>3102.62</v>
      </c>
      <c r="I136" s="241">
        <v>3350.83</v>
      </c>
      <c r="J136" s="243" t="s">
        <v>719</v>
      </c>
      <c r="K136" s="212" t="s">
        <v>748</v>
      </c>
    </row>
    <row r="137" spans="1:11" ht="79.8" thickBot="1">
      <c r="A137" s="232">
        <v>135</v>
      </c>
      <c r="B137" s="233" t="s">
        <v>724</v>
      </c>
      <c r="C137" s="211"/>
      <c r="D137" s="211" t="s">
        <v>726</v>
      </c>
      <c r="E137" s="234">
        <v>4000</v>
      </c>
      <c r="F137" s="234">
        <v>39</v>
      </c>
      <c r="G137" s="235">
        <v>42.12</v>
      </c>
      <c r="H137" s="235">
        <v>156000</v>
      </c>
      <c r="I137" s="241">
        <v>168480</v>
      </c>
      <c r="J137" s="243" t="s">
        <v>719</v>
      </c>
      <c r="K137" s="212" t="s">
        <v>748</v>
      </c>
    </row>
    <row r="138" spans="1:11" ht="40.200000000000003" thickBot="1">
      <c r="A138" s="232">
        <v>136</v>
      </c>
      <c r="B138" s="233" t="s">
        <v>150</v>
      </c>
      <c r="C138" s="211"/>
      <c r="D138" s="211" t="s">
        <v>151</v>
      </c>
      <c r="E138" s="234">
        <v>400</v>
      </c>
      <c r="F138" s="234">
        <v>394.88</v>
      </c>
      <c r="G138" s="235">
        <v>473.86</v>
      </c>
      <c r="H138" s="235">
        <v>157950</v>
      </c>
      <c r="I138" s="241">
        <v>189542.39999999999</v>
      </c>
      <c r="J138" s="244" t="s">
        <v>722</v>
      </c>
      <c r="K138" s="212" t="s">
        <v>723</v>
      </c>
    </row>
    <row r="139" spans="1:11" ht="40.200000000000003" thickBot="1">
      <c r="A139" s="232">
        <v>137</v>
      </c>
      <c r="B139" s="233" t="s">
        <v>152</v>
      </c>
      <c r="C139" s="211"/>
      <c r="D139" s="211" t="s">
        <v>151</v>
      </c>
      <c r="E139" s="234">
        <v>150</v>
      </c>
      <c r="F139" s="234">
        <v>315.89999999999998</v>
      </c>
      <c r="G139" s="235">
        <v>379.08</v>
      </c>
      <c r="H139" s="235">
        <v>47385</v>
      </c>
      <c r="I139" s="241">
        <v>56862</v>
      </c>
      <c r="J139" s="244" t="s">
        <v>722</v>
      </c>
      <c r="K139" s="212" t="s">
        <v>723</v>
      </c>
    </row>
    <row r="140" spans="1:11" ht="40.200000000000003" thickBot="1">
      <c r="A140" s="232">
        <v>138</v>
      </c>
      <c r="B140" s="233" t="s">
        <v>153</v>
      </c>
      <c r="C140" s="211"/>
      <c r="D140" s="211" t="s">
        <v>47</v>
      </c>
      <c r="E140" s="234">
        <v>12</v>
      </c>
      <c r="F140" s="234">
        <v>1579.5</v>
      </c>
      <c r="G140" s="235">
        <v>1895.4</v>
      </c>
      <c r="H140" s="235">
        <v>18954</v>
      </c>
      <c r="I140" s="241">
        <v>22744.799999999999</v>
      </c>
      <c r="J140" s="244" t="s">
        <v>722</v>
      </c>
      <c r="K140" s="212" t="s">
        <v>723</v>
      </c>
    </row>
    <row r="141" spans="1:11" ht="40.200000000000003" thickBot="1">
      <c r="A141" s="232">
        <v>139</v>
      </c>
      <c r="B141" s="233" t="s">
        <v>154</v>
      </c>
      <c r="C141" s="211"/>
      <c r="D141" s="211" t="s">
        <v>47</v>
      </c>
      <c r="E141" s="234">
        <v>12</v>
      </c>
      <c r="F141" s="234">
        <v>694.98</v>
      </c>
      <c r="G141" s="235">
        <v>833.98</v>
      </c>
      <c r="H141" s="235">
        <v>8339.76</v>
      </c>
      <c r="I141" s="241">
        <v>10007.709999999999</v>
      </c>
      <c r="J141" s="244" t="s">
        <v>722</v>
      </c>
      <c r="K141" s="212" t="s">
        <v>723</v>
      </c>
    </row>
    <row r="142" spans="1:11" ht="40.200000000000003" thickBot="1">
      <c r="A142" s="232">
        <v>140</v>
      </c>
      <c r="B142" s="233" t="s">
        <v>155</v>
      </c>
      <c r="C142" s="211"/>
      <c r="D142" s="211" t="s">
        <v>47</v>
      </c>
      <c r="E142" s="234">
        <v>12</v>
      </c>
      <c r="F142" s="234">
        <v>967.41</v>
      </c>
      <c r="G142" s="235">
        <v>1160.8900000000001</v>
      </c>
      <c r="H142" s="235">
        <v>11608.92</v>
      </c>
      <c r="I142" s="241">
        <v>13930.7</v>
      </c>
      <c r="J142" s="244" t="s">
        <v>722</v>
      </c>
      <c r="K142" s="212" t="s">
        <v>723</v>
      </c>
    </row>
    <row r="143" spans="1:11" ht="40.200000000000003" thickBot="1">
      <c r="A143" s="232">
        <v>141</v>
      </c>
      <c r="B143" s="233" t="s">
        <v>156</v>
      </c>
      <c r="C143" s="211"/>
      <c r="D143" s="211" t="s">
        <v>157</v>
      </c>
      <c r="E143" s="234">
        <v>4</v>
      </c>
      <c r="F143" s="234">
        <v>3915</v>
      </c>
      <c r="G143" s="235">
        <v>4698</v>
      </c>
      <c r="H143" s="235">
        <v>15660</v>
      </c>
      <c r="I143" s="241">
        <v>18792</v>
      </c>
      <c r="J143" s="244" t="s">
        <v>722</v>
      </c>
      <c r="K143" s="212" t="s">
        <v>723</v>
      </c>
    </row>
    <row r="144" spans="1:11" ht="15" thickBot="1">
      <c r="A144" s="232">
        <v>142</v>
      </c>
      <c r="B144" s="233" t="s">
        <v>158</v>
      </c>
      <c r="C144" s="211"/>
      <c r="D144" s="211" t="s">
        <v>157</v>
      </c>
      <c r="E144" s="234">
        <v>2</v>
      </c>
      <c r="F144" s="234">
        <v>12636</v>
      </c>
      <c r="G144" s="235">
        <v>15163.2</v>
      </c>
      <c r="H144" s="235">
        <v>25272</v>
      </c>
      <c r="I144" s="241">
        <v>30326.400000000001</v>
      </c>
      <c r="J144" s="244" t="s">
        <v>722</v>
      </c>
      <c r="K144" s="212" t="s">
        <v>723</v>
      </c>
    </row>
    <row r="145" spans="1:11" ht="27" thickBot="1">
      <c r="A145" s="232">
        <v>143</v>
      </c>
      <c r="B145" s="233" t="s">
        <v>159</v>
      </c>
      <c r="C145" s="211"/>
      <c r="D145" s="211" t="s">
        <v>157</v>
      </c>
      <c r="E145" s="234">
        <v>2</v>
      </c>
      <c r="F145" s="234">
        <v>11178</v>
      </c>
      <c r="G145" s="235">
        <v>13413.6</v>
      </c>
      <c r="H145" s="235">
        <v>22356</v>
      </c>
      <c r="I145" s="241">
        <v>26827.200000000001</v>
      </c>
      <c r="J145" s="244" t="s">
        <v>722</v>
      </c>
      <c r="K145" s="212" t="s">
        <v>723</v>
      </c>
    </row>
    <row r="146" spans="1:11" ht="40.200000000000003" thickBot="1">
      <c r="A146" s="232">
        <v>144</v>
      </c>
      <c r="B146" s="233" t="s">
        <v>217</v>
      </c>
      <c r="C146" s="211"/>
      <c r="D146" s="211" t="s">
        <v>157</v>
      </c>
      <c r="E146" s="234">
        <v>2</v>
      </c>
      <c r="F146" s="234">
        <v>16038</v>
      </c>
      <c r="G146" s="235">
        <v>19245.599999999999</v>
      </c>
      <c r="H146" s="235">
        <v>32076</v>
      </c>
      <c r="I146" s="241">
        <v>38491.199999999997</v>
      </c>
      <c r="J146" s="244" t="s">
        <v>722</v>
      </c>
      <c r="K146" s="212" t="s">
        <v>723</v>
      </c>
    </row>
    <row r="147" spans="1:11" ht="27" thickBot="1">
      <c r="A147" s="232">
        <v>145</v>
      </c>
      <c r="B147" s="233" t="s">
        <v>160</v>
      </c>
      <c r="C147" s="211"/>
      <c r="D147" s="211" t="s">
        <v>157</v>
      </c>
      <c r="E147" s="234">
        <v>26</v>
      </c>
      <c r="F147" s="234">
        <v>3888</v>
      </c>
      <c r="G147" s="235">
        <v>4665.6000000000004</v>
      </c>
      <c r="H147" s="235">
        <v>101088</v>
      </c>
      <c r="I147" s="241">
        <v>121305.60000000001</v>
      </c>
      <c r="J147" s="244" t="s">
        <v>722</v>
      </c>
      <c r="K147" s="212" t="s">
        <v>723</v>
      </c>
    </row>
    <row r="148" spans="1:11" ht="40.200000000000003" thickBot="1">
      <c r="A148" s="232">
        <v>146</v>
      </c>
      <c r="B148" s="233" t="s">
        <v>161</v>
      </c>
      <c r="C148" s="211"/>
      <c r="D148" s="211" t="s">
        <v>157</v>
      </c>
      <c r="E148" s="234">
        <v>80</v>
      </c>
      <c r="F148" s="234">
        <v>82.13</v>
      </c>
      <c r="G148" s="235">
        <v>98.56</v>
      </c>
      <c r="H148" s="235">
        <v>6570.72</v>
      </c>
      <c r="I148" s="241">
        <v>7884.48</v>
      </c>
      <c r="J148" s="244" t="s">
        <v>722</v>
      </c>
      <c r="K148" s="212" t="s">
        <v>723</v>
      </c>
    </row>
    <row r="149" spans="1:11" ht="53.4" thickBot="1">
      <c r="A149" s="232">
        <v>147</v>
      </c>
      <c r="B149" s="233" t="s">
        <v>162</v>
      </c>
      <c r="C149" s="211"/>
      <c r="D149" s="211" t="s">
        <v>157</v>
      </c>
      <c r="E149" s="234">
        <v>2</v>
      </c>
      <c r="F149" s="234">
        <v>94.77</v>
      </c>
      <c r="G149" s="235">
        <v>113.72</v>
      </c>
      <c r="H149" s="235">
        <v>189.54</v>
      </c>
      <c r="I149" s="241">
        <v>227.45</v>
      </c>
      <c r="J149" s="244" t="s">
        <v>722</v>
      </c>
      <c r="K149" s="212" t="s">
        <v>723</v>
      </c>
    </row>
    <row r="150" spans="1:11" ht="79.8" thickBot="1">
      <c r="A150" s="232">
        <v>148</v>
      </c>
      <c r="B150" s="233" t="s">
        <v>207</v>
      </c>
      <c r="C150" s="211"/>
      <c r="D150" s="211" t="s">
        <v>157</v>
      </c>
      <c r="E150" s="234">
        <v>3</v>
      </c>
      <c r="F150" s="234">
        <v>1614.6</v>
      </c>
      <c r="G150" s="235">
        <v>1937.52</v>
      </c>
      <c r="H150" s="235">
        <v>4843.8</v>
      </c>
      <c r="I150" s="241">
        <v>5812.56</v>
      </c>
      <c r="J150" s="244" t="s">
        <v>722</v>
      </c>
      <c r="K150" s="212" t="s">
        <v>723</v>
      </c>
    </row>
    <row r="151" spans="1:11" ht="66.599999999999994" thickBot="1">
      <c r="A151" s="232">
        <v>149</v>
      </c>
      <c r="B151" s="233" t="s">
        <v>163</v>
      </c>
      <c r="C151" s="211"/>
      <c r="D151" s="211" t="s">
        <v>157</v>
      </c>
      <c r="E151" s="234">
        <v>1</v>
      </c>
      <c r="F151" s="234">
        <v>10800</v>
      </c>
      <c r="G151" s="235">
        <v>12960</v>
      </c>
      <c r="H151" s="235">
        <v>10800</v>
      </c>
      <c r="I151" s="241">
        <v>12960</v>
      </c>
      <c r="J151" s="244" t="s">
        <v>722</v>
      </c>
      <c r="K151" s="212" t="s">
        <v>723</v>
      </c>
    </row>
    <row r="152" spans="1:11" ht="66.599999999999994" thickBot="1">
      <c r="A152" s="232">
        <v>150</v>
      </c>
      <c r="B152" s="233" t="s">
        <v>164</v>
      </c>
      <c r="C152" s="211"/>
      <c r="D152" s="211" t="s">
        <v>157</v>
      </c>
      <c r="E152" s="234">
        <v>1</v>
      </c>
      <c r="F152" s="234">
        <v>8256.6</v>
      </c>
      <c r="G152" s="235">
        <v>9907.92</v>
      </c>
      <c r="H152" s="235">
        <v>8256.6</v>
      </c>
      <c r="I152" s="241">
        <v>9907.92</v>
      </c>
      <c r="J152" s="244" t="s">
        <v>722</v>
      </c>
      <c r="K152" s="212" t="s">
        <v>723</v>
      </c>
    </row>
    <row r="153" spans="1:11" ht="79.8" thickBot="1">
      <c r="A153" s="232">
        <v>151</v>
      </c>
      <c r="B153" s="233" t="s">
        <v>165</v>
      </c>
      <c r="C153" s="211"/>
      <c r="D153" s="211" t="s">
        <v>157</v>
      </c>
      <c r="E153" s="234">
        <v>3</v>
      </c>
      <c r="F153" s="234">
        <v>2268</v>
      </c>
      <c r="G153" s="235">
        <v>2721.6</v>
      </c>
      <c r="H153" s="235">
        <v>6804</v>
      </c>
      <c r="I153" s="241">
        <v>8164.8</v>
      </c>
      <c r="J153" s="244" t="s">
        <v>722</v>
      </c>
      <c r="K153" s="212" t="s">
        <v>723</v>
      </c>
    </row>
    <row r="154" spans="1:11" ht="27" thickBot="1">
      <c r="A154" s="232">
        <v>152</v>
      </c>
      <c r="B154" s="233" t="s">
        <v>166</v>
      </c>
      <c r="C154" s="211"/>
      <c r="D154" s="211" t="s">
        <v>157</v>
      </c>
      <c r="E154" s="234">
        <v>3</v>
      </c>
      <c r="F154" s="234">
        <v>153.9</v>
      </c>
      <c r="G154" s="235">
        <v>184.68</v>
      </c>
      <c r="H154" s="235">
        <v>461.7</v>
      </c>
      <c r="I154" s="241">
        <v>554.04</v>
      </c>
      <c r="J154" s="244" t="s">
        <v>722</v>
      </c>
      <c r="K154" s="212" t="s">
        <v>723</v>
      </c>
    </row>
    <row r="155" spans="1:11" ht="40.200000000000003" thickBot="1">
      <c r="A155" s="232">
        <v>153</v>
      </c>
      <c r="B155" s="233" t="s">
        <v>167</v>
      </c>
      <c r="C155" s="211"/>
      <c r="D155" s="211" t="s">
        <v>168</v>
      </c>
      <c r="E155" s="234">
        <v>10</v>
      </c>
      <c r="F155" s="234">
        <v>30194.91</v>
      </c>
      <c r="G155" s="235">
        <v>36233.89</v>
      </c>
      <c r="H155" s="235">
        <v>301949.09999999998</v>
      </c>
      <c r="I155" s="241">
        <v>362338.92</v>
      </c>
      <c r="J155" s="244" t="s">
        <v>722</v>
      </c>
      <c r="K155" s="212" t="s">
        <v>723</v>
      </c>
    </row>
    <row r="156" spans="1:11" ht="66.599999999999994" thickBot="1">
      <c r="A156" s="232">
        <v>154</v>
      </c>
      <c r="B156" s="233" t="s">
        <v>208</v>
      </c>
      <c r="C156" s="211"/>
      <c r="D156" s="211" t="s">
        <v>157</v>
      </c>
      <c r="E156" s="234">
        <v>2</v>
      </c>
      <c r="F156" s="234">
        <v>726.57</v>
      </c>
      <c r="G156" s="235">
        <v>871.88</v>
      </c>
      <c r="H156" s="235">
        <v>1453.14</v>
      </c>
      <c r="I156" s="241">
        <v>1743.77</v>
      </c>
      <c r="J156" s="244" t="s">
        <v>722</v>
      </c>
      <c r="K156" s="212" t="s">
        <v>723</v>
      </c>
    </row>
    <row r="157" spans="1:11" ht="53.4" thickBot="1">
      <c r="A157" s="232">
        <v>155</v>
      </c>
      <c r="B157" s="233" t="s">
        <v>169</v>
      </c>
      <c r="C157" s="211"/>
      <c r="D157" s="211" t="s">
        <v>157</v>
      </c>
      <c r="E157" s="234">
        <v>20</v>
      </c>
      <c r="F157" s="234">
        <v>1895.4</v>
      </c>
      <c r="G157" s="235">
        <v>2274.48</v>
      </c>
      <c r="H157" s="235">
        <v>37908</v>
      </c>
      <c r="I157" s="241">
        <v>45489.599999999999</v>
      </c>
      <c r="J157" s="244" t="s">
        <v>722</v>
      </c>
      <c r="K157" s="212" t="s">
        <v>723</v>
      </c>
    </row>
    <row r="158" spans="1:11" ht="53.4" thickBot="1">
      <c r="A158" s="232">
        <v>156</v>
      </c>
      <c r="B158" s="233" t="s">
        <v>170</v>
      </c>
      <c r="C158" s="211"/>
      <c r="D158" s="211" t="s">
        <v>157</v>
      </c>
      <c r="E158" s="234">
        <v>2</v>
      </c>
      <c r="F158" s="234">
        <v>884.52</v>
      </c>
      <c r="G158" s="235">
        <v>1061.42</v>
      </c>
      <c r="H158" s="235">
        <v>1769.04</v>
      </c>
      <c r="I158" s="241">
        <v>2122.85</v>
      </c>
      <c r="J158" s="244" t="s">
        <v>722</v>
      </c>
      <c r="K158" s="212" t="s">
        <v>723</v>
      </c>
    </row>
    <row r="159" spans="1:11" ht="79.8" thickBot="1">
      <c r="A159" s="232">
        <v>157</v>
      </c>
      <c r="B159" s="233" t="s">
        <v>171</v>
      </c>
      <c r="C159" s="211"/>
      <c r="D159" s="211" t="s">
        <v>157</v>
      </c>
      <c r="E159" s="234">
        <v>2</v>
      </c>
      <c r="F159" s="234">
        <v>884.52</v>
      </c>
      <c r="G159" s="235">
        <v>1061.42</v>
      </c>
      <c r="H159" s="235">
        <v>1769.04</v>
      </c>
      <c r="I159" s="241">
        <v>2122.85</v>
      </c>
      <c r="J159" s="244" t="s">
        <v>722</v>
      </c>
      <c r="K159" s="212" t="s">
        <v>723</v>
      </c>
    </row>
    <row r="160" spans="1:11" ht="66.599999999999994" thickBot="1">
      <c r="A160" s="232">
        <v>158</v>
      </c>
      <c r="B160" s="233" t="s">
        <v>172</v>
      </c>
      <c r="C160" s="211"/>
      <c r="D160" s="211" t="s">
        <v>157</v>
      </c>
      <c r="E160" s="234">
        <v>10</v>
      </c>
      <c r="F160" s="234">
        <v>726.57</v>
      </c>
      <c r="G160" s="235">
        <v>871.88</v>
      </c>
      <c r="H160" s="235">
        <v>7265.7</v>
      </c>
      <c r="I160" s="241">
        <v>8718.84</v>
      </c>
      <c r="J160" s="244" t="s">
        <v>722</v>
      </c>
      <c r="K160" s="212" t="s">
        <v>723</v>
      </c>
    </row>
    <row r="161" spans="1:11" ht="66.599999999999994" thickBot="1">
      <c r="A161" s="232">
        <v>159</v>
      </c>
      <c r="B161" s="233" t="s">
        <v>173</v>
      </c>
      <c r="C161" s="211"/>
      <c r="D161" s="211" t="s">
        <v>157</v>
      </c>
      <c r="E161" s="234">
        <v>2</v>
      </c>
      <c r="F161" s="234">
        <v>9477</v>
      </c>
      <c r="G161" s="235">
        <v>11372.4</v>
      </c>
      <c r="H161" s="235">
        <v>18954</v>
      </c>
      <c r="I161" s="241">
        <v>22744.799999999999</v>
      </c>
      <c r="J161" s="244" t="s">
        <v>722</v>
      </c>
      <c r="K161" s="212" t="s">
        <v>723</v>
      </c>
    </row>
    <row r="162" spans="1:11" ht="66.599999999999994" thickBot="1">
      <c r="A162" s="232">
        <v>160</v>
      </c>
      <c r="B162" s="233" t="s">
        <v>174</v>
      </c>
      <c r="C162" s="211"/>
      <c r="D162" s="211" t="s">
        <v>157</v>
      </c>
      <c r="E162" s="234">
        <v>2</v>
      </c>
      <c r="F162" s="234">
        <v>9477</v>
      </c>
      <c r="G162" s="235">
        <v>11372.4</v>
      </c>
      <c r="H162" s="235">
        <v>18954</v>
      </c>
      <c r="I162" s="241">
        <v>22744.799999999999</v>
      </c>
      <c r="J162" s="244" t="s">
        <v>722</v>
      </c>
      <c r="K162" s="212" t="s">
        <v>723</v>
      </c>
    </row>
    <row r="163" spans="1:11" ht="66.599999999999994" thickBot="1">
      <c r="A163" s="232">
        <v>161</v>
      </c>
      <c r="B163" s="233" t="s">
        <v>175</v>
      </c>
      <c r="C163" s="211"/>
      <c r="D163" s="211" t="s">
        <v>157</v>
      </c>
      <c r="E163" s="234">
        <v>2</v>
      </c>
      <c r="F163" s="234">
        <v>9477</v>
      </c>
      <c r="G163" s="235">
        <v>11372.4</v>
      </c>
      <c r="H163" s="235">
        <v>18954</v>
      </c>
      <c r="I163" s="241">
        <v>22744.799999999999</v>
      </c>
      <c r="J163" s="244" t="s">
        <v>722</v>
      </c>
      <c r="K163" s="212" t="s">
        <v>723</v>
      </c>
    </row>
    <row r="164" spans="1:11" ht="93" thickBot="1">
      <c r="A164" s="232">
        <v>162</v>
      </c>
      <c r="B164" s="233" t="s">
        <v>176</v>
      </c>
      <c r="C164" s="211"/>
      <c r="D164" s="211" t="s">
        <v>157</v>
      </c>
      <c r="E164" s="234">
        <v>2</v>
      </c>
      <c r="F164" s="234">
        <v>12933</v>
      </c>
      <c r="G164" s="235">
        <v>15519.6</v>
      </c>
      <c r="H164" s="235">
        <v>25866</v>
      </c>
      <c r="I164" s="241">
        <v>31039.200000000001</v>
      </c>
      <c r="J164" s="244" t="s">
        <v>722</v>
      </c>
      <c r="K164" s="212" t="s">
        <v>723</v>
      </c>
    </row>
    <row r="165" spans="1:11" ht="53.4" thickBot="1">
      <c r="A165" s="232">
        <v>163</v>
      </c>
      <c r="B165" s="233" t="s">
        <v>177</v>
      </c>
      <c r="C165" s="211"/>
      <c r="D165" s="211" t="s">
        <v>47</v>
      </c>
      <c r="E165" s="234">
        <v>2</v>
      </c>
      <c r="F165" s="234">
        <v>694.98</v>
      </c>
      <c r="G165" s="235">
        <v>833.98</v>
      </c>
      <c r="H165" s="235">
        <v>1389.96</v>
      </c>
      <c r="I165" s="241">
        <v>1667.95</v>
      </c>
      <c r="J165" s="244" t="s">
        <v>722</v>
      </c>
      <c r="K165" s="212" t="s">
        <v>723</v>
      </c>
    </row>
    <row r="166" spans="1:11" ht="93" thickBot="1">
      <c r="A166" s="232">
        <v>164</v>
      </c>
      <c r="B166" s="233" t="s">
        <v>209</v>
      </c>
      <c r="C166" s="211"/>
      <c r="D166" s="211" t="s">
        <v>157</v>
      </c>
      <c r="E166" s="234">
        <v>1</v>
      </c>
      <c r="F166" s="236">
        <v>10800</v>
      </c>
      <c r="G166" s="237">
        <v>12960</v>
      </c>
      <c r="H166" s="237">
        <v>10800</v>
      </c>
      <c r="I166" s="242">
        <v>12960</v>
      </c>
      <c r="J166" s="244" t="s">
        <v>722</v>
      </c>
      <c r="K166" s="212" t="s">
        <v>723</v>
      </c>
    </row>
    <row r="167" spans="1:11" ht="15" thickBot="1">
      <c r="A167" s="238"/>
      <c r="B167" s="233" t="s">
        <v>742</v>
      </c>
      <c r="C167" s="239"/>
      <c r="D167" s="239"/>
      <c r="E167" s="240"/>
      <c r="F167" s="240"/>
      <c r="G167" s="240"/>
      <c r="H167" s="237">
        <v>3024348.02</v>
      </c>
      <c r="I167" s="242">
        <v>3377375.65</v>
      </c>
      <c r="J167" s="244"/>
      <c r="K167" s="212"/>
    </row>
  </sheetData>
  <mergeCells count="9">
    <mergeCell ref="I1:I2"/>
    <mergeCell ref="J1:J2"/>
    <mergeCell ref="K1:K2"/>
    <mergeCell ref="A1:A2"/>
    <mergeCell ref="B1:B2"/>
    <mergeCell ref="C1:C2"/>
    <mergeCell ref="D1:D2"/>
    <mergeCell ref="E1:E2"/>
    <mergeCell ref="H1:H2"/>
  </mergeCells>
  <phoneticPr fontId="13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U83"/>
  <sheetViews>
    <sheetView topLeftCell="H1" workbookViewId="0">
      <selection activeCell="T1" sqref="T1"/>
    </sheetView>
  </sheetViews>
  <sheetFormatPr defaultRowHeight="14.4"/>
  <cols>
    <col min="2" max="2" width="21.5546875" customWidth="1"/>
    <col min="7" max="7" width="17.5546875" customWidth="1"/>
    <col min="8" max="8" width="18.6640625" customWidth="1"/>
    <col min="14" max="14" width="21.44140625" customWidth="1"/>
    <col min="21" max="21" width="11.109375" customWidth="1"/>
  </cols>
  <sheetData>
    <row r="1" spans="1:21" ht="57">
      <c r="A1" s="249" t="s">
        <v>710</v>
      </c>
      <c r="B1" s="250" t="s">
        <v>711</v>
      </c>
      <c r="C1" s="251" t="s">
        <v>714</v>
      </c>
      <c r="D1" s="251" t="s">
        <v>712</v>
      </c>
      <c r="E1" s="254" t="s">
        <v>98</v>
      </c>
      <c r="F1" s="254" t="s">
        <v>99</v>
      </c>
      <c r="G1" s="254" t="s">
        <v>211</v>
      </c>
      <c r="H1" s="254" t="s">
        <v>212</v>
      </c>
      <c r="I1" s="250" t="s">
        <v>717</v>
      </c>
      <c r="J1" s="252" t="s">
        <v>718</v>
      </c>
      <c r="K1" s="108"/>
      <c r="L1" s="108"/>
      <c r="N1" s="250" t="s">
        <v>711</v>
      </c>
      <c r="O1" s="251" t="s">
        <v>714</v>
      </c>
      <c r="P1" s="251" t="s">
        <v>712</v>
      </c>
      <c r="Q1" s="254" t="s">
        <v>98</v>
      </c>
      <c r="R1" s="254" t="s">
        <v>99</v>
      </c>
      <c r="S1" s="254" t="s">
        <v>211</v>
      </c>
      <c r="T1" s="254" t="s">
        <v>762</v>
      </c>
      <c r="U1" s="254" t="s">
        <v>212</v>
      </c>
    </row>
    <row r="2" spans="1:21" ht="26.4">
      <c r="A2" s="126">
        <v>1</v>
      </c>
      <c r="B2" s="120" t="s">
        <v>250</v>
      </c>
      <c r="C2" s="133" t="s">
        <v>251</v>
      </c>
      <c r="D2" s="134">
        <v>12000</v>
      </c>
      <c r="E2" s="255">
        <f>K2*1.5*17/L2</f>
        <v>16.607937499999998</v>
      </c>
      <c r="F2" s="255">
        <f t="shared" ref="F2:F65" si="0">E2*1.08</f>
        <v>17.9365725</v>
      </c>
      <c r="G2" s="255">
        <f t="shared" ref="G2:G33" si="1">ROUND(E2,2)*D2</f>
        <v>199320</v>
      </c>
      <c r="H2" s="255">
        <f t="shared" ref="H2:H65" si="2">G2*1.08</f>
        <v>215265.6</v>
      </c>
      <c r="I2" s="121" t="s">
        <v>749</v>
      </c>
      <c r="J2" s="127" t="s">
        <v>750</v>
      </c>
      <c r="K2" s="123">
        <v>390.77499999999998</v>
      </c>
      <c r="L2" s="108">
        <v>600</v>
      </c>
      <c r="N2" s="120" t="str">
        <f>B2</f>
        <v>3gAllergy™ Specific IgE (Universal Kit)</v>
      </c>
      <c r="O2" s="212" t="str">
        <f>C2</f>
        <v>test</v>
      </c>
      <c r="P2" s="134">
        <v>1800</v>
      </c>
      <c r="Q2" s="257">
        <f>E2</f>
        <v>16.607937499999998</v>
      </c>
      <c r="R2" s="257">
        <f>F2</f>
        <v>17.9365725</v>
      </c>
      <c r="S2" s="255">
        <f>ROUND(Q2,2)*P2</f>
        <v>29898</v>
      </c>
      <c r="T2" s="255">
        <f>U2-S2</f>
        <v>2391.8400000000038</v>
      </c>
      <c r="U2" s="255">
        <f>S2*1.08</f>
        <v>32289.840000000004</v>
      </c>
    </row>
    <row r="3" spans="1:21" ht="26.4">
      <c r="A3" s="126">
        <f>A2+1</f>
        <v>2</v>
      </c>
      <c r="B3" s="120" t="s">
        <v>252</v>
      </c>
      <c r="C3" s="133" t="s">
        <v>251</v>
      </c>
      <c r="D3" s="134">
        <v>400</v>
      </c>
      <c r="E3" s="255">
        <f t="shared" ref="E3:E66" si="3">K3*1.5*17/L3</f>
        <v>19.482127500000001</v>
      </c>
      <c r="F3" s="255">
        <f t="shared" si="0"/>
        <v>21.040697700000003</v>
      </c>
      <c r="G3" s="255">
        <f t="shared" si="1"/>
        <v>7792</v>
      </c>
      <c r="H3" s="255">
        <f t="shared" si="2"/>
        <v>8415.36</v>
      </c>
      <c r="I3" s="121" t="s">
        <v>749</v>
      </c>
      <c r="J3" s="127" t="s">
        <v>750</v>
      </c>
      <c r="K3" s="123">
        <v>152.80099999999999</v>
      </c>
      <c r="L3" s="108">
        <v>200</v>
      </c>
      <c r="N3" s="120" t="str">
        <f>B3</f>
        <v>ACTH</v>
      </c>
      <c r="O3" s="212" t="str">
        <f>C3</f>
        <v>test</v>
      </c>
      <c r="P3" s="134">
        <v>400</v>
      </c>
      <c r="Q3" s="257">
        <f>E3</f>
        <v>19.482127500000001</v>
      </c>
      <c r="R3" s="257">
        <f>F3</f>
        <v>21.040697700000003</v>
      </c>
      <c r="S3" s="255">
        <f t="shared" ref="S3:S66" si="4">ROUND(Q3,2)*P3</f>
        <v>7792</v>
      </c>
      <c r="T3" s="255">
        <f t="shared" ref="T3:T66" si="5">U3-S3</f>
        <v>623.36000000000058</v>
      </c>
      <c r="U3" s="255">
        <f t="shared" ref="U3:U66" si="6">S3*1.08</f>
        <v>8415.36</v>
      </c>
    </row>
    <row r="4" spans="1:21" ht="26.4">
      <c r="A4" s="126">
        <f t="shared" ref="A4:A67" si="7">A3+1</f>
        <v>3</v>
      </c>
      <c r="B4" s="120" t="s">
        <v>253</v>
      </c>
      <c r="C4" s="133" t="s">
        <v>251</v>
      </c>
      <c r="D4" s="134">
        <v>2400</v>
      </c>
      <c r="E4" s="255">
        <f t="shared" si="3"/>
        <v>23.256535500000005</v>
      </c>
      <c r="F4" s="255">
        <f t="shared" si="0"/>
        <v>25.117058340000007</v>
      </c>
      <c r="G4" s="255">
        <f t="shared" si="1"/>
        <v>55824.000000000007</v>
      </c>
      <c r="H4" s="255">
        <f t="shared" si="2"/>
        <v>60289.920000000013</v>
      </c>
      <c r="I4" s="121" t="s">
        <v>749</v>
      </c>
      <c r="J4" s="127" t="s">
        <v>750</v>
      </c>
      <c r="K4" s="123">
        <v>182.4042</v>
      </c>
      <c r="L4" s="108">
        <v>200</v>
      </c>
      <c r="N4" s="120" t="str">
        <f t="shared" ref="N4:N67" si="8">B4</f>
        <v>AFP</v>
      </c>
      <c r="O4" s="212" t="str">
        <f t="shared" ref="O4:O67" si="9">C4</f>
        <v>test</v>
      </c>
      <c r="P4" s="134">
        <v>1200</v>
      </c>
      <c r="Q4" s="257">
        <f t="shared" ref="Q4:Q67" si="10">E4</f>
        <v>23.256535500000005</v>
      </c>
      <c r="R4" s="257">
        <f t="shared" ref="R4:R67" si="11">F4</f>
        <v>25.117058340000007</v>
      </c>
      <c r="S4" s="255">
        <f t="shared" si="4"/>
        <v>27912.000000000004</v>
      </c>
      <c r="T4" s="255">
        <f t="shared" si="5"/>
        <v>2232.9600000000028</v>
      </c>
      <c r="U4" s="255">
        <f t="shared" si="6"/>
        <v>30144.960000000006</v>
      </c>
    </row>
    <row r="5" spans="1:21" ht="26.4">
      <c r="A5" s="126">
        <f t="shared" si="7"/>
        <v>4</v>
      </c>
      <c r="B5" s="120" t="s">
        <v>254</v>
      </c>
      <c r="C5" s="133" t="s">
        <v>251</v>
      </c>
      <c r="D5" s="134">
        <v>6000</v>
      </c>
      <c r="E5" s="255">
        <f t="shared" si="3"/>
        <v>23.488368749999999</v>
      </c>
      <c r="F5" s="255">
        <f t="shared" si="0"/>
        <v>25.367438249999999</v>
      </c>
      <c r="G5" s="255">
        <f t="shared" si="1"/>
        <v>140940</v>
      </c>
      <c r="H5" s="255">
        <f t="shared" si="2"/>
        <v>152215.20000000001</v>
      </c>
      <c r="I5" s="121" t="s">
        <v>749</v>
      </c>
      <c r="J5" s="127" t="s">
        <v>750</v>
      </c>
      <c r="K5" s="123">
        <v>184.2225</v>
      </c>
      <c r="L5" s="108">
        <v>200</v>
      </c>
      <c r="N5" s="120" t="str">
        <f t="shared" si="8"/>
        <v>Allergen-Specific IgG4</v>
      </c>
      <c r="O5" s="212" t="str">
        <f t="shared" si="9"/>
        <v>test</v>
      </c>
      <c r="P5" s="134">
        <v>200</v>
      </c>
      <c r="Q5" s="257">
        <f t="shared" si="10"/>
        <v>23.488368749999999</v>
      </c>
      <c r="R5" s="257">
        <f t="shared" si="11"/>
        <v>25.367438249999999</v>
      </c>
      <c r="S5" s="255">
        <f t="shared" si="4"/>
        <v>4698</v>
      </c>
      <c r="T5" s="255">
        <f t="shared" si="5"/>
        <v>375.84000000000015</v>
      </c>
      <c r="U5" s="255">
        <f t="shared" si="6"/>
        <v>5073.84</v>
      </c>
    </row>
    <row r="6" spans="1:21" ht="26.4">
      <c r="A6" s="126">
        <f t="shared" si="7"/>
        <v>5</v>
      </c>
      <c r="B6" s="120" t="s">
        <v>255</v>
      </c>
      <c r="C6" s="133" t="s">
        <v>251</v>
      </c>
      <c r="D6" s="134">
        <v>200</v>
      </c>
      <c r="E6" s="255">
        <f t="shared" si="3"/>
        <v>21.745552125</v>
      </c>
      <c r="F6" s="255">
        <f t="shared" si="0"/>
        <v>23.485196295000001</v>
      </c>
      <c r="G6" s="255">
        <f t="shared" si="1"/>
        <v>4350</v>
      </c>
      <c r="H6" s="255">
        <f t="shared" si="2"/>
        <v>4698</v>
      </c>
      <c r="I6" s="121" t="s">
        <v>749</v>
      </c>
      <c r="J6" s="127" t="s">
        <v>750</v>
      </c>
      <c r="K6" s="123">
        <v>170.55334999999999</v>
      </c>
      <c r="L6" s="108">
        <v>200</v>
      </c>
      <c r="N6" s="120" t="str">
        <f t="shared" si="8"/>
        <v>Androstenedione</v>
      </c>
      <c r="O6" s="212" t="str">
        <f t="shared" si="9"/>
        <v>test</v>
      </c>
      <c r="P6" s="134">
        <v>200</v>
      </c>
      <c r="Q6" s="257">
        <f t="shared" si="10"/>
        <v>21.745552125</v>
      </c>
      <c r="R6" s="257">
        <f t="shared" si="11"/>
        <v>23.485196295000001</v>
      </c>
      <c r="S6" s="255">
        <f t="shared" si="4"/>
        <v>4350</v>
      </c>
      <c r="T6" s="255">
        <f t="shared" si="5"/>
        <v>348</v>
      </c>
      <c r="U6" s="255">
        <f t="shared" si="6"/>
        <v>4698</v>
      </c>
    </row>
    <row r="7" spans="1:21" ht="26.4">
      <c r="A7" s="126">
        <f t="shared" si="7"/>
        <v>6</v>
      </c>
      <c r="B7" s="120" t="s">
        <v>256</v>
      </c>
      <c r="C7" s="133" t="s">
        <v>251</v>
      </c>
      <c r="D7" s="134">
        <v>200</v>
      </c>
      <c r="E7" s="255">
        <f t="shared" si="3"/>
        <v>21.328658999999998</v>
      </c>
      <c r="F7" s="255">
        <f t="shared" si="0"/>
        <v>23.034951719999999</v>
      </c>
      <c r="G7" s="255">
        <f t="shared" si="1"/>
        <v>4266</v>
      </c>
      <c r="H7" s="255">
        <f t="shared" si="2"/>
        <v>4607.2800000000007</v>
      </c>
      <c r="I7" s="121" t="s">
        <v>749</v>
      </c>
      <c r="J7" s="127" t="s">
        <v>750</v>
      </c>
      <c r="K7" s="123">
        <v>167.28359999999998</v>
      </c>
      <c r="L7" s="108">
        <v>200</v>
      </c>
      <c r="N7" s="120" t="str">
        <f t="shared" si="8"/>
        <v>Anti-HBc</v>
      </c>
      <c r="O7" s="212" t="str">
        <f t="shared" si="9"/>
        <v>test</v>
      </c>
      <c r="P7" s="134">
        <v>600</v>
      </c>
      <c r="Q7" s="257">
        <f t="shared" si="10"/>
        <v>21.328658999999998</v>
      </c>
      <c r="R7" s="257">
        <f t="shared" si="11"/>
        <v>23.034951719999999</v>
      </c>
      <c r="S7" s="255">
        <f t="shared" si="4"/>
        <v>12797.999999999998</v>
      </c>
      <c r="T7" s="255">
        <f t="shared" si="5"/>
        <v>1023.8400000000001</v>
      </c>
      <c r="U7" s="255">
        <f t="shared" si="6"/>
        <v>13821.839999999998</v>
      </c>
    </row>
    <row r="8" spans="1:21" ht="26.4">
      <c r="A8" s="126">
        <f t="shared" si="7"/>
        <v>7</v>
      </c>
      <c r="B8" s="120" t="s">
        <v>257</v>
      </c>
      <c r="C8" s="133" t="s">
        <v>251</v>
      </c>
      <c r="D8" s="134">
        <v>200</v>
      </c>
      <c r="E8" s="255">
        <f t="shared" si="3"/>
        <v>22.613910000000001</v>
      </c>
      <c r="F8" s="255">
        <f t="shared" si="0"/>
        <v>24.423022800000002</v>
      </c>
      <c r="G8" s="255">
        <f t="shared" si="1"/>
        <v>4522</v>
      </c>
      <c r="H8" s="255">
        <f t="shared" si="2"/>
        <v>4883.76</v>
      </c>
      <c r="I8" s="121" t="s">
        <v>749</v>
      </c>
      <c r="J8" s="127" t="s">
        <v>750</v>
      </c>
      <c r="K8" s="123">
        <v>177.364</v>
      </c>
      <c r="L8" s="108">
        <v>200</v>
      </c>
      <c r="N8" s="120" t="str">
        <f t="shared" si="8"/>
        <v>Anti-HBc IgM</v>
      </c>
      <c r="O8" s="212" t="str">
        <f t="shared" si="9"/>
        <v>test</v>
      </c>
      <c r="P8" s="134"/>
      <c r="Q8" s="257">
        <f t="shared" si="10"/>
        <v>22.613910000000001</v>
      </c>
      <c r="R8" s="257">
        <f t="shared" si="11"/>
        <v>24.423022800000002</v>
      </c>
      <c r="S8" s="255">
        <f t="shared" si="4"/>
        <v>0</v>
      </c>
      <c r="T8" s="255">
        <f t="shared" si="5"/>
        <v>0</v>
      </c>
      <c r="U8" s="255">
        <f t="shared" si="6"/>
        <v>0</v>
      </c>
    </row>
    <row r="9" spans="1:21" ht="26.4">
      <c r="A9" s="126">
        <f t="shared" si="7"/>
        <v>8</v>
      </c>
      <c r="B9" s="120" t="s">
        <v>258</v>
      </c>
      <c r="C9" s="133" t="s">
        <v>251</v>
      </c>
      <c r="D9" s="134">
        <v>400</v>
      </c>
      <c r="E9" s="255">
        <f t="shared" si="3"/>
        <v>19.295033999999998</v>
      </c>
      <c r="F9" s="255">
        <f t="shared" si="0"/>
        <v>20.83863672</v>
      </c>
      <c r="G9" s="255">
        <f t="shared" si="1"/>
        <v>7720</v>
      </c>
      <c r="H9" s="255">
        <f t="shared" si="2"/>
        <v>8337.6</v>
      </c>
      <c r="I9" s="121" t="s">
        <v>749</v>
      </c>
      <c r="J9" s="127" t="s">
        <v>750</v>
      </c>
      <c r="K9" s="123">
        <v>151.33359999999999</v>
      </c>
      <c r="L9" s="108">
        <v>200</v>
      </c>
      <c r="N9" s="120" t="str">
        <f t="shared" si="8"/>
        <v>Anti-HBs</v>
      </c>
      <c r="O9" s="212" t="str">
        <f t="shared" si="9"/>
        <v>test</v>
      </c>
      <c r="P9" s="134">
        <v>400</v>
      </c>
      <c r="Q9" s="257">
        <f t="shared" si="10"/>
        <v>19.295033999999998</v>
      </c>
      <c r="R9" s="257">
        <f t="shared" si="11"/>
        <v>20.83863672</v>
      </c>
      <c r="S9" s="255">
        <f t="shared" si="4"/>
        <v>7720</v>
      </c>
      <c r="T9" s="255">
        <f t="shared" si="5"/>
        <v>617.60000000000036</v>
      </c>
      <c r="U9" s="255">
        <f t="shared" si="6"/>
        <v>8337.6</v>
      </c>
    </row>
    <row r="10" spans="1:21" ht="26.4">
      <c r="A10" s="126">
        <f t="shared" si="7"/>
        <v>9</v>
      </c>
      <c r="B10" s="120" t="s">
        <v>259</v>
      </c>
      <c r="C10" s="133" t="s">
        <v>251</v>
      </c>
      <c r="D10" s="134">
        <v>1200</v>
      </c>
      <c r="E10" s="255">
        <f t="shared" si="3"/>
        <v>18.099262499999998</v>
      </c>
      <c r="F10" s="255">
        <f t="shared" si="0"/>
        <v>19.547203499999998</v>
      </c>
      <c r="G10" s="255">
        <f t="shared" si="1"/>
        <v>21720</v>
      </c>
      <c r="H10" s="255">
        <f t="shared" si="2"/>
        <v>23457.600000000002</v>
      </c>
      <c r="I10" s="121" t="s">
        <v>749</v>
      </c>
      <c r="J10" s="127" t="s">
        <v>750</v>
      </c>
      <c r="K10" s="123">
        <v>141.95499999999998</v>
      </c>
      <c r="L10" s="108">
        <v>200</v>
      </c>
      <c r="N10" s="120" t="str">
        <f t="shared" si="8"/>
        <v>Anti-TG Ab</v>
      </c>
      <c r="O10" s="212" t="str">
        <f t="shared" si="9"/>
        <v>test</v>
      </c>
      <c r="P10" s="134">
        <v>1800</v>
      </c>
      <c r="Q10" s="257">
        <f t="shared" si="10"/>
        <v>18.099262499999998</v>
      </c>
      <c r="R10" s="257">
        <f t="shared" si="11"/>
        <v>19.547203499999998</v>
      </c>
      <c r="S10" s="255">
        <f t="shared" si="4"/>
        <v>32580.000000000004</v>
      </c>
      <c r="T10" s="255">
        <f t="shared" si="5"/>
        <v>2606.4000000000051</v>
      </c>
      <c r="U10" s="255">
        <f t="shared" si="6"/>
        <v>35186.400000000009</v>
      </c>
    </row>
    <row r="11" spans="1:21" ht="26.4">
      <c r="A11" s="126">
        <f t="shared" si="7"/>
        <v>10</v>
      </c>
      <c r="B11" s="120" t="s">
        <v>260</v>
      </c>
      <c r="C11" s="133" t="s">
        <v>251</v>
      </c>
      <c r="D11" s="134">
        <v>1800</v>
      </c>
      <c r="E11" s="255">
        <f t="shared" si="3"/>
        <v>23.234165624999999</v>
      </c>
      <c r="F11" s="255">
        <f t="shared" si="0"/>
        <v>25.092898874999999</v>
      </c>
      <c r="G11" s="255">
        <f t="shared" si="1"/>
        <v>41814</v>
      </c>
      <c r="H11" s="255">
        <f t="shared" si="2"/>
        <v>45159.12</v>
      </c>
      <c r="I11" s="121" t="s">
        <v>749</v>
      </c>
      <c r="J11" s="127" t="s">
        <v>750</v>
      </c>
      <c r="K11" s="123">
        <v>182.22874999999999</v>
      </c>
      <c r="L11" s="108">
        <v>200</v>
      </c>
      <c r="N11" s="120" t="str">
        <f t="shared" si="8"/>
        <v>Anti-TPO Ab</v>
      </c>
      <c r="O11" s="212" t="str">
        <f t="shared" si="9"/>
        <v>test</v>
      </c>
      <c r="P11" s="134">
        <v>1200</v>
      </c>
      <c r="Q11" s="257">
        <f t="shared" si="10"/>
        <v>23.234165624999999</v>
      </c>
      <c r="R11" s="257">
        <f t="shared" si="11"/>
        <v>25.092898874999999</v>
      </c>
      <c r="S11" s="255">
        <f t="shared" si="4"/>
        <v>27876</v>
      </c>
      <c r="T11" s="255">
        <f t="shared" si="5"/>
        <v>2230.0800000000017</v>
      </c>
      <c r="U11" s="255">
        <f t="shared" si="6"/>
        <v>30106.080000000002</v>
      </c>
    </row>
    <row r="12" spans="1:21" ht="26.4">
      <c r="A12" s="126">
        <f t="shared" si="7"/>
        <v>11</v>
      </c>
      <c r="B12" s="120" t="s">
        <v>261</v>
      </c>
      <c r="C12" s="133" t="s">
        <v>251</v>
      </c>
      <c r="D12" s="134">
        <v>200</v>
      </c>
      <c r="E12" s="255">
        <f t="shared" si="3"/>
        <v>29.080837499999998</v>
      </c>
      <c r="F12" s="255">
        <f t="shared" si="0"/>
        <v>31.407304499999999</v>
      </c>
      <c r="G12" s="255">
        <f t="shared" si="1"/>
        <v>5816</v>
      </c>
      <c r="H12" s="255">
        <f t="shared" si="2"/>
        <v>6281.2800000000007</v>
      </c>
      <c r="I12" s="121" t="s">
        <v>749</v>
      </c>
      <c r="J12" s="127" t="s">
        <v>750</v>
      </c>
      <c r="K12" s="123">
        <v>228.08500000000001</v>
      </c>
      <c r="L12" s="108">
        <v>200</v>
      </c>
      <c r="N12" s="120" t="str">
        <f t="shared" si="8"/>
        <v>Anti-tTG IgA</v>
      </c>
      <c r="O12" s="212" t="str">
        <f t="shared" si="9"/>
        <v>test</v>
      </c>
      <c r="P12" s="134"/>
      <c r="Q12" s="257">
        <f t="shared" si="10"/>
        <v>29.080837499999998</v>
      </c>
      <c r="R12" s="257">
        <f t="shared" si="11"/>
        <v>31.407304499999999</v>
      </c>
      <c r="S12" s="255">
        <f t="shared" si="4"/>
        <v>0</v>
      </c>
      <c r="T12" s="255">
        <f t="shared" si="5"/>
        <v>0</v>
      </c>
      <c r="U12" s="255">
        <f t="shared" si="6"/>
        <v>0</v>
      </c>
    </row>
    <row r="13" spans="1:21" ht="26.4">
      <c r="A13" s="126">
        <f t="shared" si="7"/>
        <v>12</v>
      </c>
      <c r="B13" s="120" t="s">
        <v>262</v>
      </c>
      <c r="C13" s="133" t="s">
        <v>251</v>
      </c>
      <c r="D13" s="134">
        <v>200</v>
      </c>
      <c r="E13" s="255">
        <f t="shared" si="3"/>
        <v>19.559405250000001</v>
      </c>
      <c r="F13" s="255">
        <f t="shared" si="0"/>
        <v>21.124157670000002</v>
      </c>
      <c r="G13" s="255">
        <f t="shared" si="1"/>
        <v>3911.9999999999995</v>
      </c>
      <c r="H13" s="255">
        <f t="shared" si="2"/>
        <v>4224.96</v>
      </c>
      <c r="I13" s="121" t="s">
        <v>749</v>
      </c>
      <c r="J13" s="127" t="s">
        <v>750</v>
      </c>
      <c r="K13" s="123">
        <v>153.40710000000001</v>
      </c>
      <c r="L13" s="108">
        <v>200</v>
      </c>
      <c r="N13" s="120" t="str">
        <f t="shared" si="8"/>
        <v>Beta-2 Microglobulin</v>
      </c>
      <c r="O13" s="212" t="str">
        <f t="shared" si="9"/>
        <v>test</v>
      </c>
      <c r="P13" s="134">
        <v>200</v>
      </c>
      <c r="Q13" s="257">
        <f t="shared" si="10"/>
        <v>19.559405250000001</v>
      </c>
      <c r="R13" s="257">
        <f t="shared" si="11"/>
        <v>21.124157670000002</v>
      </c>
      <c r="S13" s="255">
        <f t="shared" si="4"/>
        <v>3911.9999999999995</v>
      </c>
      <c r="T13" s="255">
        <f t="shared" si="5"/>
        <v>312.96000000000049</v>
      </c>
      <c r="U13" s="255">
        <f t="shared" si="6"/>
        <v>4224.96</v>
      </c>
    </row>
    <row r="14" spans="1:21" ht="26.4">
      <c r="A14" s="126">
        <f t="shared" si="7"/>
        <v>13</v>
      </c>
      <c r="B14" s="120" t="s">
        <v>263</v>
      </c>
      <c r="C14" s="133" t="s">
        <v>251</v>
      </c>
      <c r="D14" s="134">
        <v>1200</v>
      </c>
      <c r="E14" s="255">
        <f t="shared" si="3"/>
        <v>29.825144249999997</v>
      </c>
      <c r="F14" s="255">
        <f t="shared" si="0"/>
        <v>32.211155789999999</v>
      </c>
      <c r="G14" s="255">
        <f t="shared" si="1"/>
        <v>35796</v>
      </c>
      <c r="H14" s="255">
        <f t="shared" si="2"/>
        <v>38659.68</v>
      </c>
      <c r="I14" s="121" t="s">
        <v>749</v>
      </c>
      <c r="J14" s="127" t="s">
        <v>750</v>
      </c>
      <c r="K14" s="123">
        <v>233.92269999999999</v>
      </c>
      <c r="L14" s="108">
        <v>200</v>
      </c>
      <c r="N14" s="120" t="str">
        <f t="shared" si="8"/>
        <v>BR-MA (CA15-3)</v>
      </c>
      <c r="O14" s="212" t="str">
        <f t="shared" si="9"/>
        <v>test</v>
      </c>
      <c r="P14" s="134">
        <v>400</v>
      </c>
      <c r="Q14" s="257">
        <f t="shared" si="10"/>
        <v>29.825144249999997</v>
      </c>
      <c r="R14" s="257">
        <f t="shared" si="11"/>
        <v>32.211155789999999</v>
      </c>
      <c r="S14" s="255">
        <f t="shared" si="4"/>
        <v>11932</v>
      </c>
      <c r="T14" s="255">
        <f t="shared" si="5"/>
        <v>954.56000000000131</v>
      </c>
      <c r="U14" s="255">
        <f t="shared" si="6"/>
        <v>12886.560000000001</v>
      </c>
    </row>
    <row r="15" spans="1:21" ht="26.4">
      <c r="A15" s="126">
        <f t="shared" si="7"/>
        <v>14</v>
      </c>
      <c r="B15" s="120" t="s">
        <v>264</v>
      </c>
      <c r="C15" s="133" t="s">
        <v>251</v>
      </c>
      <c r="D15" s="134">
        <v>1200</v>
      </c>
      <c r="E15" s="255">
        <f t="shared" si="3"/>
        <v>24.301818750000002</v>
      </c>
      <c r="F15" s="255">
        <f t="shared" si="0"/>
        <v>26.245964250000004</v>
      </c>
      <c r="G15" s="255">
        <f t="shared" si="1"/>
        <v>29160</v>
      </c>
      <c r="H15" s="255">
        <f t="shared" si="2"/>
        <v>31492.800000000003</v>
      </c>
      <c r="I15" s="121" t="s">
        <v>749</v>
      </c>
      <c r="J15" s="127" t="s">
        <v>750</v>
      </c>
      <c r="K15" s="123">
        <v>190.60249999999999</v>
      </c>
      <c r="L15" s="108">
        <v>200</v>
      </c>
      <c r="N15" s="120" t="str">
        <f t="shared" si="8"/>
        <v>Calcitonin</v>
      </c>
      <c r="O15" s="212" t="str">
        <f t="shared" si="9"/>
        <v>test</v>
      </c>
      <c r="P15" s="134"/>
      <c r="Q15" s="257">
        <f t="shared" si="10"/>
        <v>24.301818750000002</v>
      </c>
      <c r="R15" s="257">
        <f t="shared" si="11"/>
        <v>26.245964250000004</v>
      </c>
      <c r="S15" s="255">
        <f t="shared" si="4"/>
        <v>0</v>
      </c>
      <c r="T15" s="255">
        <f t="shared" si="5"/>
        <v>0</v>
      </c>
      <c r="U15" s="255">
        <f t="shared" si="6"/>
        <v>0</v>
      </c>
    </row>
    <row r="16" spans="1:21" ht="26.4">
      <c r="A16" s="126">
        <f t="shared" si="7"/>
        <v>15</v>
      </c>
      <c r="B16" s="120" t="s">
        <v>265</v>
      </c>
      <c r="C16" s="133" t="s">
        <v>251</v>
      </c>
      <c r="D16" s="134">
        <v>2200</v>
      </c>
      <c r="E16" s="255">
        <f t="shared" si="3"/>
        <v>17.749479000000001</v>
      </c>
      <c r="F16" s="255">
        <f t="shared" si="0"/>
        <v>19.169437320000004</v>
      </c>
      <c r="G16" s="255">
        <f t="shared" si="1"/>
        <v>39050</v>
      </c>
      <c r="H16" s="255">
        <f t="shared" si="2"/>
        <v>42174</v>
      </c>
      <c r="I16" s="121" t="s">
        <v>749</v>
      </c>
      <c r="J16" s="127" t="s">
        <v>750</v>
      </c>
      <c r="K16" s="123">
        <v>139.2116</v>
      </c>
      <c r="L16" s="108">
        <v>200</v>
      </c>
      <c r="N16" s="120" t="str">
        <f t="shared" si="8"/>
        <v>CEA</v>
      </c>
      <c r="O16" s="212" t="str">
        <f t="shared" si="9"/>
        <v>test</v>
      </c>
      <c r="P16" s="134">
        <v>1200</v>
      </c>
      <c r="Q16" s="257">
        <f t="shared" si="10"/>
        <v>17.749479000000001</v>
      </c>
      <c r="R16" s="257">
        <f t="shared" si="11"/>
        <v>19.169437320000004</v>
      </c>
      <c r="S16" s="255">
        <f t="shared" si="4"/>
        <v>21300</v>
      </c>
      <c r="T16" s="255">
        <f t="shared" si="5"/>
        <v>1704</v>
      </c>
      <c r="U16" s="255">
        <f t="shared" si="6"/>
        <v>23004</v>
      </c>
    </row>
    <row r="17" spans="1:21" ht="26.4">
      <c r="A17" s="126">
        <f t="shared" si="7"/>
        <v>16</v>
      </c>
      <c r="B17" s="120" t="s">
        <v>266</v>
      </c>
      <c r="C17" s="133" t="s">
        <v>251</v>
      </c>
      <c r="D17" s="134">
        <v>400</v>
      </c>
      <c r="E17" s="255">
        <f t="shared" si="3"/>
        <v>28.521590624999998</v>
      </c>
      <c r="F17" s="255">
        <f t="shared" si="0"/>
        <v>30.803317875000001</v>
      </c>
      <c r="G17" s="255">
        <f t="shared" si="1"/>
        <v>11408</v>
      </c>
      <c r="H17" s="255">
        <f t="shared" si="2"/>
        <v>12320.640000000001</v>
      </c>
      <c r="I17" s="121" t="s">
        <v>749</v>
      </c>
      <c r="J17" s="127" t="s">
        <v>750</v>
      </c>
      <c r="K17" s="123">
        <v>223.69874999999999</v>
      </c>
      <c r="L17" s="108">
        <v>200</v>
      </c>
      <c r="N17" s="120" t="str">
        <f t="shared" si="8"/>
        <v>CMV IgG</v>
      </c>
      <c r="O17" s="212" t="str">
        <f t="shared" si="9"/>
        <v>test</v>
      </c>
      <c r="P17" s="134"/>
      <c r="Q17" s="257">
        <f t="shared" si="10"/>
        <v>28.521590624999998</v>
      </c>
      <c r="R17" s="257">
        <f t="shared" si="11"/>
        <v>30.803317875000001</v>
      </c>
      <c r="S17" s="255">
        <f t="shared" si="4"/>
        <v>0</v>
      </c>
      <c r="T17" s="255">
        <f t="shared" si="5"/>
        <v>0</v>
      </c>
      <c r="U17" s="255">
        <f t="shared" si="6"/>
        <v>0</v>
      </c>
    </row>
    <row r="18" spans="1:21" ht="26.4">
      <c r="A18" s="126">
        <f t="shared" si="7"/>
        <v>17</v>
      </c>
      <c r="B18" s="120" t="s">
        <v>267</v>
      </c>
      <c r="C18" s="133" t="s">
        <v>251</v>
      </c>
      <c r="D18" s="134">
        <v>400</v>
      </c>
      <c r="E18" s="255">
        <f t="shared" si="3"/>
        <v>58.720921874999995</v>
      </c>
      <c r="F18" s="255">
        <f t="shared" si="0"/>
        <v>63.418595625000002</v>
      </c>
      <c r="G18" s="255">
        <f t="shared" si="1"/>
        <v>23488</v>
      </c>
      <c r="H18" s="255">
        <f t="shared" si="2"/>
        <v>25367.040000000001</v>
      </c>
      <c r="I18" s="121" t="s">
        <v>749</v>
      </c>
      <c r="J18" s="127" t="s">
        <v>750</v>
      </c>
      <c r="K18" s="123">
        <v>460.55624999999998</v>
      </c>
      <c r="L18" s="108">
        <v>200</v>
      </c>
      <c r="N18" s="120" t="str">
        <f t="shared" si="8"/>
        <v xml:space="preserve">CMV IgM </v>
      </c>
      <c r="O18" s="212" t="str">
        <f t="shared" si="9"/>
        <v>test</v>
      </c>
      <c r="P18" s="134"/>
      <c r="Q18" s="257">
        <f t="shared" si="10"/>
        <v>58.720921874999995</v>
      </c>
      <c r="R18" s="257">
        <f t="shared" si="11"/>
        <v>63.418595625000002</v>
      </c>
      <c r="S18" s="255">
        <f t="shared" si="4"/>
        <v>0</v>
      </c>
      <c r="T18" s="255">
        <f t="shared" si="5"/>
        <v>0</v>
      </c>
      <c r="U18" s="255">
        <f t="shared" si="6"/>
        <v>0</v>
      </c>
    </row>
    <row r="19" spans="1:21" ht="26.4">
      <c r="A19" s="126">
        <f t="shared" si="7"/>
        <v>18</v>
      </c>
      <c r="B19" s="120" t="s">
        <v>268</v>
      </c>
      <c r="C19" s="133" t="s">
        <v>251</v>
      </c>
      <c r="D19" s="134">
        <v>1200</v>
      </c>
      <c r="E19" s="255">
        <f t="shared" si="3"/>
        <v>16.421521875</v>
      </c>
      <c r="F19" s="255">
        <f t="shared" si="0"/>
        <v>17.735243625000003</v>
      </c>
      <c r="G19" s="255">
        <f t="shared" si="1"/>
        <v>19704.000000000004</v>
      </c>
      <c r="H19" s="255">
        <f t="shared" si="2"/>
        <v>21280.320000000007</v>
      </c>
      <c r="I19" s="121" t="s">
        <v>749</v>
      </c>
      <c r="J19" s="127" t="s">
        <v>750</v>
      </c>
      <c r="K19" s="123">
        <v>128.79624999999999</v>
      </c>
      <c r="L19" s="108">
        <v>200</v>
      </c>
      <c r="N19" s="120" t="str">
        <f t="shared" si="8"/>
        <v>Cortisol</v>
      </c>
      <c r="O19" s="212" t="str">
        <f t="shared" si="9"/>
        <v>test</v>
      </c>
      <c r="P19" s="134">
        <v>600</v>
      </c>
      <c r="Q19" s="257">
        <f t="shared" si="10"/>
        <v>16.421521875</v>
      </c>
      <c r="R19" s="257">
        <f t="shared" si="11"/>
        <v>17.735243625000003</v>
      </c>
      <c r="S19" s="255">
        <f t="shared" si="4"/>
        <v>9852.0000000000018</v>
      </c>
      <c r="T19" s="255">
        <f t="shared" si="5"/>
        <v>788.16000000000167</v>
      </c>
      <c r="U19" s="255">
        <f t="shared" si="6"/>
        <v>10640.160000000003</v>
      </c>
    </row>
    <row r="20" spans="1:21" ht="26.4">
      <c r="A20" s="126">
        <f t="shared" si="7"/>
        <v>19</v>
      </c>
      <c r="B20" s="120" t="s">
        <v>269</v>
      </c>
      <c r="C20" s="133" t="s">
        <v>251</v>
      </c>
      <c r="D20" s="134">
        <v>1200</v>
      </c>
      <c r="E20" s="255">
        <f t="shared" si="3"/>
        <v>27.453937499999999</v>
      </c>
      <c r="F20" s="255">
        <f t="shared" si="0"/>
        <v>29.650252500000001</v>
      </c>
      <c r="G20" s="255">
        <f t="shared" si="1"/>
        <v>32940</v>
      </c>
      <c r="H20" s="255">
        <f t="shared" si="2"/>
        <v>35575.200000000004</v>
      </c>
      <c r="I20" s="121" t="s">
        <v>749</v>
      </c>
      <c r="J20" s="127" t="s">
        <v>750</v>
      </c>
      <c r="K20" s="123">
        <v>215.32499999999999</v>
      </c>
      <c r="L20" s="108">
        <v>200</v>
      </c>
      <c r="N20" s="120" t="str">
        <f t="shared" si="8"/>
        <v>C-Peptide</v>
      </c>
      <c r="O20" s="212" t="str">
        <f t="shared" si="9"/>
        <v>test</v>
      </c>
      <c r="P20" s="134">
        <v>200</v>
      </c>
      <c r="Q20" s="257">
        <f t="shared" si="10"/>
        <v>27.453937499999999</v>
      </c>
      <c r="R20" s="257">
        <f t="shared" si="11"/>
        <v>29.650252500000001</v>
      </c>
      <c r="S20" s="255">
        <f t="shared" si="4"/>
        <v>5490</v>
      </c>
      <c r="T20" s="255">
        <f t="shared" si="5"/>
        <v>439.20000000000073</v>
      </c>
      <c r="U20" s="255">
        <f t="shared" si="6"/>
        <v>5929.2000000000007</v>
      </c>
    </row>
    <row r="21" spans="1:21" ht="26.4">
      <c r="A21" s="126">
        <f t="shared" si="7"/>
        <v>20</v>
      </c>
      <c r="B21" s="120" t="s">
        <v>270</v>
      </c>
      <c r="C21" s="133" t="s">
        <v>251</v>
      </c>
      <c r="D21" s="134">
        <v>200</v>
      </c>
      <c r="E21" s="255">
        <f t="shared" si="3"/>
        <v>39.655687499999999</v>
      </c>
      <c r="F21" s="255">
        <f t="shared" si="0"/>
        <v>42.828142499999998</v>
      </c>
      <c r="G21" s="255">
        <f t="shared" si="1"/>
        <v>7931.9999999999991</v>
      </c>
      <c r="H21" s="255">
        <f t="shared" si="2"/>
        <v>8566.56</v>
      </c>
      <c r="I21" s="121" t="s">
        <v>749</v>
      </c>
      <c r="J21" s="127" t="s">
        <v>750</v>
      </c>
      <c r="K21" s="123">
        <v>311.02499999999998</v>
      </c>
      <c r="L21" s="108">
        <v>200</v>
      </c>
      <c r="N21" s="120" t="str">
        <f t="shared" si="8"/>
        <v xml:space="preserve">D-Dimer </v>
      </c>
      <c r="O21" s="212" t="str">
        <f t="shared" si="9"/>
        <v>test</v>
      </c>
      <c r="P21" s="134"/>
      <c r="Q21" s="257">
        <f t="shared" si="10"/>
        <v>39.655687499999999</v>
      </c>
      <c r="R21" s="257">
        <f t="shared" si="11"/>
        <v>42.828142499999998</v>
      </c>
      <c r="S21" s="255">
        <f t="shared" si="4"/>
        <v>0</v>
      </c>
      <c r="T21" s="255">
        <f t="shared" si="5"/>
        <v>0</v>
      </c>
      <c r="U21" s="255">
        <f t="shared" si="6"/>
        <v>0</v>
      </c>
    </row>
    <row r="22" spans="1:21" ht="26.4">
      <c r="A22" s="126">
        <f t="shared" si="7"/>
        <v>21</v>
      </c>
      <c r="B22" s="120" t="s">
        <v>703</v>
      </c>
      <c r="C22" s="133" t="s">
        <v>251</v>
      </c>
      <c r="D22" s="134">
        <v>400</v>
      </c>
      <c r="E22" s="255">
        <f t="shared" si="3"/>
        <v>21.745552125</v>
      </c>
      <c r="F22" s="255">
        <f t="shared" si="0"/>
        <v>23.485196295000001</v>
      </c>
      <c r="G22" s="255">
        <f t="shared" si="1"/>
        <v>8700</v>
      </c>
      <c r="H22" s="255">
        <f t="shared" si="2"/>
        <v>9396</v>
      </c>
      <c r="I22" s="121" t="s">
        <v>749</v>
      </c>
      <c r="J22" s="127" t="s">
        <v>750</v>
      </c>
      <c r="K22" s="123">
        <v>170.55334999999999</v>
      </c>
      <c r="L22" s="108">
        <v>200</v>
      </c>
      <c r="N22" s="120" t="str">
        <f t="shared" si="8"/>
        <v>DHEA-SO4</v>
      </c>
      <c r="O22" s="212" t="str">
        <f t="shared" si="9"/>
        <v>test</v>
      </c>
      <c r="P22" s="134">
        <v>400</v>
      </c>
      <c r="Q22" s="257">
        <f t="shared" si="10"/>
        <v>21.745552125</v>
      </c>
      <c r="R22" s="257">
        <f t="shared" si="11"/>
        <v>23.485196295000001</v>
      </c>
      <c r="S22" s="255">
        <f t="shared" si="4"/>
        <v>8700</v>
      </c>
      <c r="T22" s="255">
        <f t="shared" si="5"/>
        <v>696</v>
      </c>
      <c r="U22" s="255">
        <f t="shared" si="6"/>
        <v>9396</v>
      </c>
    </row>
    <row r="23" spans="1:21" ht="26.4">
      <c r="A23" s="126">
        <f t="shared" si="7"/>
        <v>22</v>
      </c>
      <c r="B23" s="120" t="s">
        <v>271</v>
      </c>
      <c r="C23" s="133" t="s">
        <v>251</v>
      </c>
      <c r="D23" s="134">
        <v>200</v>
      </c>
      <c r="E23" s="255">
        <f t="shared" si="3"/>
        <v>45.756562500000001</v>
      </c>
      <c r="F23" s="255">
        <f t="shared" si="0"/>
        <v>49.417087500000001</v>
      </c>
      <c r="G23" s="255">
        <f t="shared" si="1"/>
        <v>9152</v>
      </c>
      <c r="H23" s="255">
        <f t="shared" si="2"/>
        <v>9884.16</v>
      </c>
      <c r="I23" s="121" t="s">
        <v>749</v>
      </c>
      <c r="J23" s="127" t="s">
        <v>750</v>
      </c>
      <c r="K23" s="123">
        <v>358.875</v>
      </c>
      <c r="L23" s="108">
        <v>200</v>
      </c>
      <c r="N23" s="120" t="str">
        <f t="shared" si="8"/>
        <v>EBV-EBNA IGG</v>
      </c>
      <c r="O23" s="212" t="str">
        <f t="shared" si="9"/>
        <v>test</v>
      </c>
      <c r="P23" s="134"/>
      <c r="Q23" s="257">
        <f t="shared" si="10"/>
        <v>45.756562500000001</v>
      </c>
      <c r="R23" s="257">
        <f t="shared" si="11"/>
        <v>49.417087500000001</v>
      </c>
      <c r="S23" s="255">
        <f t="shared" si="4"/>
        <v>0</v>
      </c>
      <c r="T23" s="255">
        <f t="shared" si="5"/>
        <v>0</v>
      </c>
      <c r="U23" s="255">
        <f t="shared" si="6"/>
        <v>0</v>
      </c>
    </row>
    <row r="24" spans="1:21" ht="26.4">
      <c r="A24" s="126">
        <f t="shared" si="7"/>
        <v>23</v>
      </c>
      <c r="B24" s="120" t="s">
        <v>272</v>
      </c>
      <c r="C24" s="133" t="s">
        <v>251</v>
      </c>
      <c r="D24" s="134">
        <v>200</v>
      </c>
      <c r="E24" s="255">
        <f t="shared" si="3"/>
        <v>63.652462499999999</v>
      </c>
      <c r="F24" s="255">
        <f t="shared" si="0"/>
        <v>68.744659499999997</v>
      </c>
      <c r="G24" s="255">
        <f t="shared" si="1"/>
        <v>12730</v>
      </c>
      <c r="H24" s="255">
        <f t="shared" si="2"/>
        <v>13748.400000000001</v>
      </c>
      <c r="I24" s="121" t="s">
        <v>749</v>
      </c>
      <c r="J24" s="127" t="s">
        <v>750</v>
      </c>
      <c r="K24" s="123">
        <v>499.23500000000001</v>
      </c>
      <c r="L24" s="108">
        <v>200</v>
      </c>
      <c r="N24" s="120" t="str">
        <f t="shared" si="8"/>
        <v>EBV-VCA IGG</v>
      </c>
      <c r="O24" s="212" t="str">
        <f t="shared" si="9"/>
        <v>test</v>
      </c>
      <c r="P24" s="134"/>
      <c r="Q24" s="257">
        <f t="shared" si="10"/>
        <v>63.652462499999999</v>
      </c>
      <c r="R24" s="257">
        <f t="shared" si="11"/>
        <v>68.744659499999997</v>
      </c>
      <c r="S24" s="255">
        <f t="shared" si="4"/>
        <v>0</v>
      </c>
      <c r="T24" s="255">
        <f t="shared" si="5"/>
        <v>0</v>
      </c>
      <c r="U24" s="255">
        <f t="shared" si="6"/>
        <v>0</v>
      </c>
    </row>
    <row r="25" spans="1:21" ht="26.4">
      <c r="A25" s="126">
        <f t="shared" si="7"/>
        <v>24</v>
      </c>
      <c r="B25" s="120" t="s">
        <v>273</v>
      </c>
      <c r="C25" s="133" t="s">
        <v>251</v>
      </c>
      <c r="D25" s="134">
        <v>200</v>
      </c>
      <c r="E25" s="255">
        <f t="shared" si="3"/>
        <v>49.152716249999997</v>
      </c>
      <c r="F25" s="255">
        <f t="shared" si="0"/>
        <v>53.084933550000002</v>
      </c>
      <c r="G25" s="255">
        <f t="shared" si="1"/>
        <v>9830</v>
      </c>
      <c r="H25" s="255">
        <f t="shared" si="2"/>
        <v>10616.400000000001</v>
      </c>
      <c r="I25" s="121" t="s">
        <v>749</v>
      </c>
      <c r="J25" s="127" t="s">
        <v>750</v>
      </c>
      <c r="K25" s="123">
        <v>385.51149999999996</v>
      </c>
      <c r="L25" s="108">
        <v>200</v>
      </c>
      <c r="N25" s="120" t="str">
        <f t="shared" si="8"/>
        <v xml:space="preserve">ECP </v>
      </c>
      <c r="O25" s="212" t="str">
        <f t="shared" si="9"/>
        <v>test</v>
      </c>
      <c r="P25" s="134"/>
      <c r="Q25" s="257">
        <f t="shared" si="10"/>
        <v>49.152716249999997</v>
      </c>
      <c r="R25" s="257">
        <f t="shared" si="11"/>
        <v>53.084933550000002</v>
      </c>
      <c r="S25" s="255">
        <f t="shared" si="4"/>
        <v>0</v>
      </c>
      <c r="T25" s="255">
        <f t="shared" si="5"/>
        <v>0</v>
      </c>
      <c r="U25" s="255">
        <f t="shared" si="6"/>
        <v>0</v>
      </c>
    </row>
    <row r="26" spans="1:21" ht="26.4">
      <c r="A26" s="126">
        <f t="shared" si="7"/>
        <v>25</v>
      </c>
      <c r="B26" s="120" t="s">
        <v>274</v>
      </c>
      <c r="C26" s="133" t="s">
        <v>251</v>
      </c>
      <c r="D26" s="134">
        <v>200</v>
      </c>
      <c r="E26" s="255">
        <f t="shared" si="3"/>
        <v>27.758981250000001</v>
      </c>
      <c r="F26" s="255">
        <f t="shared" si="0"/>
        <v>29.979699750000005</v>
      </c>
      <c r="G26" s="255">
        <f t="shared" si="1"/>
        <v>5552</v>
      </c>
      <c r="H26" s="255">
        <f t="shared" si="2"/>
        <v>5996.1600000000008</v>
      </c>
      <c r="I26" s="121" t="s">
        <v>749</v>
      </c>
      <c r="J26" s="127" t="s">
        <v>750</v>
      </c>
      <c r="K26" s="123">
        <v>217.7175</v>
      </c>
      <c r="L26" s="108">
        <v>200</v>
      </c>
      <c r="N26" s="120" t="str">
        <f t="shared" si="8"/>
        <v>EPO</v>
      </c>
      <c r="O26" s="212" t="str">
        <f t="shared" si="9"/>
        <v>test</v>
      </c>
      <c r="P26" s="134"/>
      <c r="Q26" s="257">
        <f t="shared" si="10"/>
        <v>27.758981250000001</v>
      </c>
      <c r="R26" s="257">
        <f t="shared" si="11"/>
        <v>29.979699750000005</v>
      </c>
      <c r="S26" s="255">
        <f t="shared" si="4"/>
        <v>0</v>
      </c>
      <c r="T26" s="255">
        <f t="shared" si="5"/>
        <v>0</v>
      </c>
      <c r="U26" s="255">
        <f t="shared" si="6"/>
        <v>0</v>
      </c>
    </row>
    <row r="27" spans="1:21" ht="26.4">
      <c r="A27" s="126">
        <f t="shared" si="7"/>
        <v>26</v>
      </c>
      <c r="B27" s="120" t="s">
        <v>275</v>
      </c>
      <c r="C27" s="133" t="s">
        <v>251</v>
      </c>
      <c r="D27" s="134">
        <v>600</v>
      </c>
      <c r="E27" s="255">
        <f t="shared" si="3"/>
        <v>15.237952125</v>
      </c>
      <c r="F27" s="255">
        <f t="shared" si="0"/>
        <v>16.456988295000002</v>
      </c>
      <c r="G27" s="255">
        <f t="shared" si="1"/>
        <v>9144</v>
      </c>
      <c r="H27" s="255">
        <f t="shared" si="2"/>
        <v>9875.52</v>
      </c>
      <c r="I27" s="121" t="s">
        <v>749</v>
      </c>
      <c r="J27" s="127" t="s">
        <v>750</v>
      </c>
      <c r="K27" s="123">
        <v>119.51335</v>
      </c>
      <c r="L27" s="108">
        <v>200</v>
      </c>
      <c r="N27" s="120" t="str">
        <f t="shared" si="8"/>
        <v>Estradiol</v>
      </c>
      <c r="O27" s="212" t="str">
        <f t="shared" si="9"/>
        <v>test</v>
      </c>
      <c r="P27" s="134">
        <v>600</v>
      </c>
      <c r="Q27" s="257">
        <f t="shared" si="10"/>
        <v>15.237952125</v>
      </c>
      <c r="R27" s="257">
        <f t="shared" si="11"/>
        <v>16.456988295000002</v>
      </c>
      <c r="S27" s="255">
        <f t="shared" si="4"/>
        <v>9144</v>
      </c>
      <c r="T27" s="255">
        <f t="shared" si="5"/>
        <v>731.52000000000044</v>
      </c>
      <c r="U27" s="255">
        <f t="shared" si="6"/>
        <v>9875.52</v>
      </c>
    </row>
    <row r="28" spans="1:21" ht="26.4">
      <c r="A28" s="126">
        <f t="shared" si="7"/>
        <v>27</v>
      </c>
      <c r="B28" s="120" t="s">
        <v>276</v>
      </c>
      <c r="C28" s="133" t="s">
        <v>251</v>
      </c>
      <c r="D28" s="134">
        <v>200</v>
      </c>
      <c r="E28" s="255">
        <f t="shared" si="3"/>
        <v>19.711927125000003</v>
      </c>
      <c r="F28" s="255">
        <f t="shared" si="0"/>
        <v>21.288881295000003</v>
      </c>
      <c r="G28" s="255">
        <f t="shared" si="1"/>
        <v>3942</v>
      </c>
      <c r="H28" s="255">
        <f t="shared" si="2"/>
        <v>4257.3600000000006</v>
      </c>
      <c r="I28" s="121" t="s">
        <v>749</v>
      </c>
      <c r="J28" s="127" t="s">
        <v>750</v>
      </c>
      <c r="K28" s="123">
        <v>154.60335000000001</v>
      </c>
      <c r="L28" s="108">
        <v>200</v>
      </c>
      <c r="N28" s="120" t="str">
        <f t="shared" si="8"/>
        <v>Ferritin</v>
      </c>
      <c r="O28" s="212" t="str">
        <f t="shared" si="9"/>
        <v>test</v>
      </c>
      <c r="P28" s="134"/>
      <c r="Q28" s="257">
        <f t="shared" si="10"/>
        <v>19.711927125000003</v>
      </c>
      <c r="R28" s="257">
        <f t="shared" si="11"/>
        <v>21.288881295000003</v>
      </c>
      <c r="S28" s="255">
        <f t="shared" si="4"/>
        <v>0</v>
      </c>
      <c r="T28" s="255">
        <f t="shared" si="5"/>
        <v>0</v>
      </c>
      <c r="U28" s="255">
        <f t="shared" si="6"/>
        <v>0</v>
      </c>
    </row>
    <row r="29" spans="1:21" ht="26.4">
      <c r="A29" s="126">
        <f t="shared" si="7"/>
        <v>28</v>
      </c>
      <c r="B29" s="120" t="s">
        <v>277</v>
      </c>
      <c r="C29" s="133" t="s">
        <v>251</v>
      </c>
      <c r="D29" s="134">
        <v>600</v>
      </c>
      <c r="E29" s="255">
        <f t="shared" si="3"/>
        <v>29.080837499999998</v>
      </c>
      <c r="F29" s="255">
        <f t="shared" si="0"/>
        <v>31.407304499999999</v>
      </c>
      <c r="G29" s="255">
        <f t="shared" si="1"/>
        <v>17448</v>
      </c>
      <c r="H29" s="255">
        <f t="shared" si="2"/>
        <v>18843.84</v>
      </c>
      <c r="I29" s="121" t="s">
        <v>749</v>
      </c>
      <c r="J29" s="127" t="s">
        <v>750</v>
      </c>
      <c r="K29" s="123">
        <v>228.08500000000001</v>
      </c>
      <c r="L29" s="108">
        <v>200</v>
      </c>
      <c r="N29" s="120" t="str">
        <f t="shared" si="8"/>
        <v>Folic Acid</v>
      </c>
      <c r="O29" s="212" t="str">
        <f t="shared" si="9"/>
        <v>test</v>
      </c>
      <c r="P29" s="134"/>
      <c r="Q29" s="257">
        <f t="shared" si="10"/>
        <v>29.080837499999998</v>
      </c>
      <c r="R29" s="257">
        <f t="shared" si="11"/>
        <v>31.407304499999999</v>
      </c>
      <c r="S29" s="255">
        <f t="shared" si="4"/>
        <v>0</v>
      </c>
      <c r="T29" s="255">
        <f t="shared" si="5"/>
        <v>0</v>
      </c>
      <c r="U29" s="255">
        <f t="shared" si="6"/>
        <v>0</v>
      </c>
    </row>
    <row r="30" spans="1:21" ht="26.4">
      <c r="A30" s="126">
        <f t="shared" si="7"/>
        <v>29</v>
      </c>
      <c r="B30" s="120" t="s">
        <v>278</v>
      </c>
      <c r="C30" s="133" t="s">
        <v>251</v>
      </c>
      <c r="D30" s="134">
        <v>200</v>
      </c>
      <c r="E30" s="255">
        <f t="shared" si="3"/>
        <v>31.990954874999996</v>
      </c>
      <c r="F30" s="255">
        <f t="shared" si="0"/>
        <v>34.550231265000001</v>
      </c>
      <c r="G30" s="255">
        <f t="shared" si="1"/>
        <v>6398</v>
      </c>
      <c r="H30" s="255">
        <f t="shared" si="2"/>
        <v>6909.84</v>
      </c>
      <c r="I30" s="121" t="s">
        <v>749</v>
      </c>
      <c r="J30" s="127" t="s">
        <v>750</v>
      </c>
      <c r="K30" s="123">
        <v>250.90944999999999</v>
      </c>
      <c r="L30" s="108">
        <v>200</v>
      </c>
      <c r="N30" s="120" t="str">
        <f t="shared" si="8"/>
        <v xml:space="preserve">Free Beta HCG </v>
      </c>
      <c r="O30" s="212" t="str">
        <f t="shared" si="9"/>
        <v>test</v>
      </c>
      <c r="P30" s="134"/>
      <c r="Q30" s="257">
        <f t="shared" si="10"/>
        <v>31.990954874999996</v>
      </c>
      <c r="R30" s="257">
        <f t="shared" si="11"/>
        <v>34.550231265000001</v>
      </c>
      <c r="S30" s="255">
        <f t="shared" si="4"/>
        <v>0</v>
      </c>
      <c r="T30" s="255">
        <f t="shared" si="5"/>
        <v>0</v>
      </c>
      <c r="U30" s="255">
        <f t="shared" si="6"/>
        <v>0</v>
      </c>
    </row>
    <row r="31" spans="1:21" ht="26.4">
      <c r="A31" s="126">
        <f t="shared" si="7"/>
        <v>30</v>
      </c>
      <c r="B31" s="120" t="s">
        <v>279</v>
      </c>
      <c r="C31" s="133" t="s">
        <v>251</v>
      </c>
      <c r="D31" s="134">
        <v>1800</v>
      </c>
      <c r="E31" s="255">
        <f t="shared" si="3"/>
        <v>18.861871875000002</v>
      </c>
      <c r="F31" s="255">
        <f t="shared" si="0"/>
        <v>20.370821625000005</v>
      </c>
      <c r="G31" s="255">
        <f t="shared" si="1"/>
        <v>33948</v>
      </c>
      <c r="H31" s="255">
        <f t="shared" si="2"/>
        <v>36663.840000000004</v>
      </c>
      <c r="I31" s="121" t="s">
        <v>749</v>
      </c>
      <c r="J31" s="127" t="s">
        <v>750</v>
      </c>
      <c r="K31" s="123">
        <v>147.93625</v>
      </c>
      <c r="L31" s="108">
        <v>200</v>
      </c>
      <c r="N31" s="120" t="str">
        <f t="shared" si="8"/>
        <v xml:space="preserve">Free PSA </v>
      </c>
      <c r="O31" s="212" t="str">
        <f t="shared" si="9"/>
        <v>test</v>
      </c>
      <c r="P31" s="134">
        <v>600</v>
      </c>
      <c r="Q31" s="257">
        <f t="shared" si="10"/>
        <v>18.861871875000002</v>
      </c>
      <c r="R31" s="257">
        <f t="shared" si="11"/>
        <v>20.370821625000005</v>
      </c>
      <c r="S31" s="255">
        <f t="shared" si="4"/>
        <v>11316</v>
      </c>
      <c r="T31" s="255">
        <f t="shared" si="5"/>
        <v>905.28000000000065</v>
      </c>
      <c r="U31" s="255">
        <f t="shared" si="6"/>
        <v>12221.28</v>
      </c>
    </row>
    <row r="32" spans="1:21" ht="26.4">
      <c r="A32" s="126">
        <f t="shared" si="7"/>
        <v>31</v>
      </c>
      <c r="B32" s="120" t="s">
        <v>280</v>
      </c>
      <c r="C32" s="133" t="s">
        <v>251</v>
      </c>
      <c r="D32" s="134">
        <v>1800</v>
      </c>
      <c r="E32" s="255">
        <f t="shared" si="3"/>
        <v>9.8020725000000013</v>
      </c>
      <c r="F32" s="255">
        <f t="shared" si="0"/>
        <v>10.586238300000002</v>
      </c>
      <c r="G32" s="255">
        <f t="shared" si="1"/>
        <v>17640</v>
      </c>
      <c r="H32" s="255">
        <f t="shared" si="2"/>
        <v>19051.2</v>
      </c>
      <c r="I32" s="121" t="s">
        <v>749</v>
      </c>
      <c r="J32" s="127" t="s">
        <v>750</v>
      </c>
      <c r="K32" s="123">
        <v>76.879000000000005</v>
      </c>
      <c r="L32" s="108">
        <v>200</v>
      </c>
      <c r="N32" s="120" t="str">
        <f t="shared" si="8"/>
        <v>Free T3</v>
      </c>
      <c r="O32" s="212" t="str">
        <f t="shared" si="9"/>
        <v>test</v>
      </c>
      <c r="P32" s="134">
        <v>400</v>
      </c>
      <c r="Q32" s="257">
        <f t="shared" si="10"/>
        <v>9.8020725000000013</v>
      </c>
      <c r="R32" s="257">
        <f t="shared" si="11"/>
        <v>10.586238300000002</v>
      </c>
      <c r="S32" s="255">
        <f t="shared" si="4"/>
        <v>3920.0000000000005</v>
      </c>
      <c r="T32" s="255">
        <f t="shared" si="5"/>
        <v>313.59999999999991</v>
      </c>
      <c r="U32" s="255">
        <f t="shared" si="6"/>
        <v>4233.6000000000004</v>
      </c>
    </row>
    <row r="33" spans="1:21" ht="26.4">
      <c r="A33" s="126">
        <f t="shared" si="7"/>
        <v>32</v>
      </c>
      <c r="B33" s="120" t="s">
        <v>281</v>
      </c>
      <c r="C33" s="133" t="s">
        <v>251</v>
      </c>
      <c r="D33" s="134">
        <v>3200</v>
      </c>
      <c r="E33" s="255">
        <f t="shared" si="3"/>
        <v>13.137217499999998</v>
      </c>
      <c r="F33" s="255">
        <f t="shared" si="0"/>
        <v>14.188194899999999</v>
      </c>
      <c r="G33" s="255">
        <f t="shared" si="1"/>
        <v>42048</v>
      </c>
      <c r="H33" s="255">
        <f t="shared" si="2"/>
        <v>45411.840000000004</v>
      </c>
      <c r="I33" s="121" t="s">
        <v>749</v>
      </c>
      <c r="J33" s="127" t="s">
        <v>750</v>
      </c>
      <c r="K33" s="123">
        <v>103.03699999999999</v>
      </c>
      <c r="L33" s="108">
        <v>200</v>
      </c>
      <c r="N33" s="120" t="str">
        <f t="shared" si="8"/>
        <v>FREE T4</v>
      </c>
      <c r="O33" s="212" t="str">
        <f t="shared" si="9"/>
        <v>test</v>
      </c>
      <c r="P33" s="134">
        <v>2000</v>
      </c>
      <c r="Q33" s="257">
        <f t="shared" si="10"/>
        <v>13.137217499999998</v>
      </c>
      <c r="R33" s="257">
        <f t="shared" si="11"/>
        <v>14.188194899999999</v>
      </c>
      <c r="S33" s="255">
        <f t="shared" si="4"/>
        <v>26280</v>
      </c>
      <c r="T33" s="255">
        <f t="shared" si="5"/>
        <v>2102.4000000000015</v>
      </c>
      <c r="U33" s="255">
        <f t="shared" si="6"/>
        <v>28382.400000000001</v>
      </c>
    </row>
    <row r="34" spans="1:21" ht="26.4">
      <c r="A34" s="126">
        <f t="shared" si="7"/>
        <v>33</v>
      </c>
      <c r="B34" s="120" t="s">
        <v>282</v>
      </c>
      <c r="C34" s="133" t="s">
        <v>251</v>
      </c>
      <c r="D34" s="134">
        <v>400</v>
      </c>
      <c r="E34" s="255">
        <f t="shared" si="3"/>
        <v>21.745552125</v>
      </c>
      <c r="F34" s="255">
        <f t="shared" si="0"/>
        <v>23.485196295000001</v>
      </c>
      <c r="G34" s="255">
        <f t="shared" ref="G34:G65" si="12">ROUND(E34,2)*D34</f>
        <v>8700</v>
      </c>
      <c r="H34" s="255">
        <f t="shared" si="2"/>
        <v>9396</v>
      </c>
      <c r="I34" s="121" t="s">
        <v>749</v>
      </c>
      <c r="J34" s="127" t="s">
        <v>750</v>
      </c>
      <c r="K34" s="123">
        <v>170.55334999999999</v>
      </c>
      <c r="L34" s="108">
        <v>200</v>
      </c>
      <c r="N34" s="120" t="str">
        <f t="shared" si="8"/>
        <v>FSH</v>
      </c>
      <c r="O34" s="212" t="str">
        <f t="shared" si="9"/>
        <v>test</v>
      </c>
      <c r="P34" s="134">
        <v>200</v>
      </c>
      <c r="Q34" s="257">
        <f t="shared" si="10"/>
        <v>21.745552125</v>
      </c>
      <c r="R34" s="257">
        <f t="shared" si="11"/>
        <v>23.485196295000001</v>
      </c>
      <c r="S34" s="255">
        <f t="shared" si="4"/>
        <v>4350</v>
      </c>
      <c r="T34" s="255">
        <f t="shared" si="5"/>
        <v>348</v>
      </c>
      <c r="U34" s="255">
        <f t="shared" si="6"/>
        <v>4698</v>
      </c>
    </row>
    <row r="35" spans="1:21" ht="26.4">
      <c r="A35" s="126">
        <f t="shared" si="7"/>
        <v>34</v>
      </c>
      <c r="B35" s="120" t="s">
        <v>283</v>
      </c>
      <c r="C35" s="133" t="s">
        <v>251</v>
      </c>
      <c r="D35" s="134">
        <v>400</v>
      </c>
      <c r="E35" s="255">
        <f t="shared" si="3"/>
        <v>29.019828749999999</v>
      </c>
      <c r="F35" s="255">
        <f t="shared" si="0"/>
        <v>31.341415050000002</v>
      </c>
      <c r="G35" s="255">
        <f t="shared" si="12"/>
        <v>11608</v>
      </c>
      <c r="H35" s="255">
        <f t="shared" si="2"/>
        <v>12536.640000000001</v>
      </c>
      <c r="I35" s="121" t="s">
        <v>749</v>
      </c>
      <c r="J35" s="127" t="s">
        <v>750</v>
      </c>
      <c r="K35" s="123">
        <v>227.60649999999998</v>
      </c>
      <c r="L35" s="108">
        <v>200</v>
      </c>
      <c r="N35" s="120" t="str">
        <f t="shared" si="8"/>
        <v>Gastrin</v>
      </c>
      <c r="O35" s="212" t="str">
        <f t="shared" si="9"/>
        <v>test</v>
      </c>
      <c r="P35" s="134"/>
      <c r="Q35" s="257">
        <f t="shared" si="10"/>
        <v>29.019828749999999</v>
      </c>
      <c r="R35" s="257">
        <f t="shared" si="11"/>
        <v>31.341415050000002</v>
      </c>
      <c r="S35" s="255">
        <f t="shared" si="4"/>
        <v>0</v>
      </c>
      <c r="T35" s="255">
        <f t="shared" si="5"/>
        <v>0</v>
      </c>
      <c r="U35" s="255">
        <f t="shared" si="6"/>
        <v>0</v>
      </c>
    </row>
    <row r="36" spans="1:21" ht="26.4">
      <c r="A36" s="126">
        <f t="shared" si="7"/>
        <v>35</v>
      </c>
      <c r="B36" s="120" t="s">
        <v>284</v>
      </c>
      <c r="C36" s="133" t="s">
        <v>251</v>
      </c>
      <c r="D36" s="134">
        <v>2400</v>
      </c>
      <c r="E36" s="255">
        <f t="shared" si="3"/>
        <v>29.825144249999997</v>
      </c>
      <c r="F36" s="255">
        <f t="shared" si="0"/>
        <v>32.211155789999999</v>
      </c>
      <c r="G36" s="255">
        <f t="shared" si="12"/>
        <v>71592</v>
      </c>
      <c r="H36" s="255">
        <f t="shared" si="2"/>
        <v>77319.360000000001</v>
      </c>
      <c r="I36" s="121" t="s">
        <v>749</v>
      </c>
      <c r="J36" s="127" t="s">
        <v>750</v>
      </c>
      <c r="K36" s="123">
        <v>233.92269999999999</v>
      </c>
      <c r="L36" s="108">
        <v>200</v>
      </c>
      <c r="N36" s="120" t="str">
        <f t="shared" si="8"/>
        <v xml:space="preserve">GI-MA (CA19-9) </v>
      </c>
      <c r="O36" s="212" t="str">
        <f t="shared" si="9"/>
        <v>test</v>
      </c>
      <c r="P36" s="134">
        <v>800</v>
      </c>
      <c r="Q36" s="257">
        <f t="shared" si="10"/>
        <v>29.825144249999997</v>
      </c>
      <c r="R36" s="257">
        <f t="shared" si="11"/>
        <v>32.211155789999999</v>
      </c>
      <c r="S36" s="255">
        <f t="shared" si="4"/>
        <v>23864</v>
      </c>
      <c r="T36" s="255">
        <f t="shared" si="5"/>
        <v>1909.1200000000026</v>
      </c>
      <c r="U36" s="255">
        <f t="shared" si="6"/>
        <v>25773.120000000003</v>
      </c>
    </row>
    <row r="37" spans="1:21" ht="26.4">
      <c r="A37" s="126">
        <f t="shared" si="7"/>
        <v>36</v>
      </c>
      <c r="B37" s="120" t="s">
        <v>285</v>
      </c>
      <c r="C37" s="133" t="s">
        <v>251</v>
      </c>
      <c r="D37" s="134">
        <v>400</v>
      </c>
      <c r="E37" s="255">
        <f t="shared" si="3"/>
        <v>22.1665125</v>
      </c>
      <c r="F37" s="255">
        <f t="shared" si="0"/>
        <v>23.939833500000002</v>
      </c>
      <c r="G37" s="255">
        <f t="shared" si="12"/>
        <v>8868</v>
      </c>
      <c r="H37" s="255">
        <f t="shared" si="2"/>
        <v>9577.44</v>
      </c>
      <c r="I37" s="121" t="s">
        <v>749</v>
      </c>
      <c r="J37" s="127" t="s">
        <v>750</v>
      </c>
      <c r="K37" s="123">
        <v>173.85499999999999</v>
      </c>
      <c r="L37" s="108">
        <v>200</v>
      </c>
      <c r="N37" s="120" t="str">
        <f t="shared" si="8"/>
        <v>Growth Hormone</v>
      </c>
      <c r="O37" s="212" t="str">
        <f t="shared" si="9"/>
        <v>test</v>
      </c>
      <c r="P37" s="134"/>
      <c r="Q37" s="257">
        <f t="shared" si="10"/>
        <v>22.1665125</v>
      </c>
      <c r="R37" s="257">
        <f t="shared" si="11"/>
        <v>23.939833500000002</v>
      </c>
      <c r="S37" s="255">
        <f t="shared" si="4"/>
        <v>0</v>
      </c>
      <c r="T37" s="255">
        <f t="shared" si="5"/>
        <v>0</v>
      </c>
      <c r="U37" s="255">
        <f t="shared" si="6"/>
        <v>0</v>
      </c>
    </row>
    <row r="38" spans="1:21" ht="26.4">
      <c r="A38" s="126">
        <f t="shared" si="7"/>
        <v>37</v>
      </c>
      <c r="B38" s="120" t="s">
        <v>286</v>
      </c>
      <c r="C38" s="133" t="s">
        <v>251</v>
      </c>
      <c r="D38" s="134">
        <v>400</v>
      </c>
      <c r="E38" s="255">
        <f t="shared" si="3"/>
        <v>21.328658999999998</v>
      </c>
      <c r="F38" s="255">
        <f t="shared" si="0"/>
        <v>23.034951719999999</v>
      </c>
      <c r="G38" s="255">
        <f t="shared" si="12"/>
        <v>8532</v>
      </c>
      <c r="H38" s="255">
        <f t="shared" si="2"/>
        <v>9214.5600000000013</v>
      </c>
      <c r="I38" s="121" t="s">
        <v>749</v>
      </c>
      <c r="J38" s="127" t="s">
        <v>750</v>
      </c>
      <c r="K38" s="123">
        <v>167.28359999999998</v>
      </c>
      <c r="L38" s="108">
        <v>200</v>
      </c>
      <c r="N38" s="120" t="str">
        <f t="shared" si="8"/>
        <v>HBsAg</v>
      </c>
      <c r="O38" s="212" t="str">
        <f t="shared" si="9"/>
        <v>test</v>
      </c>
      <c r="P38" s="134">
        <v>200</v>
      </c>
      <c r="Q38" s="257">
        <f t="shared" si="10"/>
        <v>21.328658999999998</v>
      </c>
      <c r="R38" s="257">
        <f t="shared" si="11"/>
        <v>23.034951719999999</v>
      </c>
      <c r="S38" s="255">
        <f t="shared" si="4"/>
        <v>4266</v>
      </c>
      <c r="T38" s="255">
        <f t="shared" si="5"/>
        <v>341.28000000000065</v>
      </c>
      <c r="U38" s="255">
        <f t="shared" si="6"/>
        <v>4607.2800000000007</v>
      </c>
    </row>
    <row r="39" spans="1:21" ht="26.4">
      <c r="A39" s="126">
        <f t="shared" si="7"/>
        <v>38</v>
      </c>
      <c r="B39" s="120" t="s">
        <v>287</v>
      </c>
      <c r="C39" s="133" t="s">
        <v>251</v>
      </c>
      <c r="D39" s="134">
        <v>200</v>
      </c>
      <c r="E39" s="255">
        <f t="shared" si="3"/>
        <v>16.777406250000002</v>
      </c>
      <c r="F39" s="255">
        <f t="shared" si="0"/>
        <v>18.119598750000005</v>
      </c>
      <c r="G39" s="255">
        <f t="shared" si="12"/>
        <v>3356</v>
      </c>
      <c r="H39" s="255">
        <f t="shared" si="2"/>
        <v>3624.48</v>
      </c>
      <c r="I39" s="121" t="s">
        <v>749</v>
      </c>
      <c r="J39" s="127" t="s">
        <v>750</v>
      </c>
      <c r="K39" s="123">
        <v>131.58750000000001</v>
      </c>
      <c r="L39" s="108">
        <v>200</v>
      </c>
      <c r="N39" s="120" t="str">
        <f t="shared" si="8"/>
        <v>HCG (Total HCG)</v>
      </c>
      <c r="O39" s="212" t="str">
        <f t="shared" si="9"/>
        <v>test</v>
      </c>
      <c r="P39" s="134">
        <v>600</v>
      </c>
      <c r="Q39" s="257">
        <f t="shared" si="10"/>
        <v>16.777406250000002</v>
      </c>
      <c r="R39" s="257">
        <f t="shared" si="11"/>
        <v>18.119598750000005</v>
      </c>
      <c r="S39" s="255">
        <f t="shared" si="4"/>
        <v>10068</v>
      </c>
      <c r="T39" s="255">
        <f t="shared" si="5"/>
        <v>805.44000000000051</v>
      </c>
      <c r="U39" s="255">
        <f t="shared" si="6"/>
        <v>10873.44</v>
      </c>
    </row>
    <row r="40" spans="1:21" ht="26.4">
      <c r="A40" s="126">
        <f t="shared" si="7"/>
        <v>39</v>
      </c>
      <c r="B40" s="120" t="s">
        <v>288</v>
      </c>
      <c r="C40" s="133" t="s">
        <v>251</v>
      </c>
      <c r="D40" s="134">
        <v>200</v>
      </c>
      <c r="E40" s="255">
        <f t="shared" si="3"/>
        <v>25.420312500000001</v>
      </c>
      <c r="F40" s="255">
        <f t="shared" si="0"/>
        <v>27.453937500000002</v>
      </c>
      <c r="G40" s="255">
        <f t="shared" si="12"/>
        <v>5084</v>
      </c>
      <c r="H40" s="255">
        <f t="shared" si="2"/>
        <v>5490.72</v>
      </c>
      <c r="I40" s="121" t="s">
        <v>749</v>
      </c>
      <c r="J40" s="127" t="s">
        <v>750</v>
      </c>
      <c r="K40" s="123">
        <v>199.375</v>
      </c>
      <c r="L40" s="108">
        <v>200</v>
      </c>
      <c r="N40" s="120" t="str">
        <f t="shared" si="8"/>
        <v>Helicobacter pylori IgG</v>
      </c>
      <c r="O40" s="212" t="str">
        <f t="shared" si="9"/>
        <v>test</v>
      </c>
      <c r="P40" s="134"/>
      <c r="Q40" s="257">
        <f t="shared" si="10"/>
        <v>25.420312500000001</v>
      </c>
      <c r="R40" s="257">
        <f t="shared" si="11"/>
        <v>27.453937500000002</v>
      </c>
      <c r="S40" s="255">
        <f t="shared" si="4"/>
        <v>0</v>
      </c>
      <c r="T40" s="255">
        <f t="shared" si="5"/>
        <v>0</v>
      </c>
      <c r="U40" s="255">
        <f t="shared" si="6"/>
        <v>0</v>
      </c>
    </row>
    <row r="41" spans="1:21" ht="26.4">
      <c r="A41" s="126">
        <f t="shared" si="7"/>
        <v>40</v>
      </c>
      <c r="B41" s="120" t="s">
        <v>289</v>
      </c>
      <c r="C41" s="133" t="s">
        <v>251</v>
      </c>
      <c r="D41" s="134">
        <v>200</v>
      </c>
      <c r="E41" s="255">
        <f t="shared" si="3"/>
        <v>63.245737499999997</v>
      </c>
      <c r="F41" s="255">
        <f t="shared" si="0"/>
        <v>68.305396500000001</v>
      </c>
      <c r="G41" s="255">
        <f t="shared" si="12"/>
        <v>12650</v>
      </c>
      <c r="H41" s="255">
        <f t="shared" si="2"/>
        <v>13662</v>
      </c>
      <c r="I41" s="121" t="s">
        <v>749</v>
      </c>
      <c r="J41" s="127" t="s">
        <v>750</v>
      </c>
      <c r="K41" s="123">
        <v>496.04500000000002</v>
      </c>
      <c r="L41" s="108">
        <v>200</v>
      </c>
      <c r="N41" s="120" t="str">
        <f t="shared" si="8"/>
        <v>Herpes I &amp; II IgG</v>
      </c>
      <c r="O41" s="212" t="str">
        <f t="shared" si="9"/>
        <v>test</v>
      </c>
      <c r="P41" s="134"/>
      <c r="Q41" s="257">
        <f t="shared" si="10"/>
        <v>63.245737499999997</v>
      </c>
      <c r="R41" s="257">
        <f t="shared" si="11"/>
        <v>68.305396500000001</v>
      </c>
      <c r="S41" s="255">
        <f t="shared" si="4"/>
        <v>0</v>
      </c>
      <c r="T41" s="255">
        <f t="shared" si="5"/>
        <v>0</v>
      </c>
      <c r="U41" s="255">
        <f t="shared" si="6"/>
        <v>0</v>
      </c>
    </row>
    <row r="42" spans="1:21" ht="26.4">
      <c r="A42" s="126">
        <f t="shared" si="7"/>
        <v>41</v>
      </c>
      <c r="B42" s="120" t="s">
        <v>290</v>
      </c>
      <c r="C42" s="133" t="s">
        <v>251</v>
      </c>
      <c r="D42" s="134">
        <v>200</v>
      </c>
      <c r="E42" s="255">
        <f t="shared" si="3"/>
        <v>17.285812499999999</v>
      </c>
      <c r="F42" s="255">
        <f t="shared" si="0"/>
        <v>18.668677500000001</v>
      </c>
      <c r="G42" s="255">
        <f t="shared" si="12"/>
        <v>3458</v>
      </c>
      <c r="H42" s="255">
        <f t="shared" si="2"/>
        <v>3734.6400000000003</v>
      </c>
      <c r="I42" s="121" t="s">
        <v>749</v>
      </c>
      <c r="J42" s="127" t="s">
        <v>750</v>
      </c>
      <c r="K42" s="123">
        <v>135.57499999999999</v>
      </c>
      <c r="L42" s="108">
        <v>200</v>
      </c>
      <c r="N42" s="120" t="str">
        <f t="shared" si="8"/>
        <v>High Sensitivity CRP</v>
      </c>
      <c r="O42" s="212" t="str">
        <f t="shared" si="9"/>
        <v>test</v>
      </c>
      <c r="P42" s="134"/>
      <c r="Q42" s="257">
        <f t="shared" si="10"/>
        <v>17.285812499999999</v>
      </c>
      <c r="R42" s="257">
        <f t="shared" si="11"/>
        <v>18.668677500000001</v>
      </c>
      <c r="S42" s="255">
        <f t="shared" si="4"/>
        <v>0</v>
      </c>
      <c r="T42" s="255">
        <f t="shared" si="5"/>
        <v>0</v>
      </c>
      <c r="U42" s="255">
        <f t="shared" si="6"/>
        <v>0</v>
      </c>
    </row>
    <row r="43" spans="1:21" ht="26.4">
      <c r="A43" s="126">
        <f t="shared" si="7"/>
        <v>42</v>
      </c>
      <c r="B43" s="120" t="s">
        <v>291</v>
      </c>
      <c r="C43" s="133" t="s">
        <v>251</v>
      </c>
      <c r="D43" s="134">
        <v>400</v>
      </c>
      <c r="E43" s="255">
        <f t="shared" si="3"/>
        <v>59.778406874999995</v>
      </c>
      <c r="F43" s="255">
        <f t="shared" si="0"/>
        <v>64.560679425000004</v>
      </c>
      <c r="G43" s="255">
        <f t="shared" si="12"/>
        <v>23912</v>
      </c>
      <c r="H43" s="255">
        <f t="shared" si="2"/>
        <v>25824.960000000003</v>
      </c>
      <c r="I43" s="121" t="s">
        <v>749</v>
      </c>
      <c r="J43" s="127" t="s">
        <v>750</v>
      </c>
      <c r="K43" s="123">
        <v>468.85024999999996</v>
      </c>
      <c r="L43" s="108">
        <v>200</v>
      </c>
      <c r="N43" s="120" t="str">
        <f t="shared" si="8"/>
        <v>Homocysteine</v>
      </c>
      <c r="O43" s="212" t="str">
        <f t="shared" si="9"/>
        <v>test</v>
      </c>
      <c r="P43" s="134"/>
      <c r="Q43" s="257">
        <f t="shared" si="10"/>
        <v>59.778406874999995</v>
      </c>
      <c r="R43" s="257">
        <f t="shared" si="11"/>
        <v>64.560679425000004</v>
      </c>
      <c r="S43" s="255">
        <f t="shared" si="4"/>
        <v>0</v>
      </c>
      <c r="T43" s="255">
        <f t="shared" si="5"/>
        <v>0</v>
      </c>
      <c r="U43" s="255">
        <f t="shared" si="6"/>
        <v>0</v>
      </c>
    </row>
    <row r="44" spans="1:21" ht="26.4">
      <c r="A44" s="126">
        <f t="shared" si="7"/>
        <v>43</v>
      </c>
      <c r="B44" s="120" t="s">
        <v>292</v>
      </c>
      <c r="C44" s="133" t="s">
        <v>251</v>
      </c>
      <c r="D44" s="134">
        <v>200</v>
      </c>
      <c r="E44" s="255">
        <f t="shared" si="3"/>
        <v>39.108642375000002</v>
      </c>
      <c r="F44" s="255">
        <f t="shared" si="0"/>
        <v>42.237333765000002</v>
      </c>
      <c r="G44" s="255">
        <f t="shared" si="12"/>
        <v>7822</v>
      </c>
      <c r="H44" s="255">
        <f t="shared" si="2"/>
        <v>8447.76</v>
      </c>
      <c r="I44" s="121" t="s">
        <v>749</v>
      </c>
      <c r="J44" s="127" t="s">
        <v>750</v>
      </c>
      <c r="K44" s="123">
        <v>306.73444999999998</v>
      </c>
      <c r="L44" s="108">
        <v>200</v>
      </c>
      <c r="N44" s="120" t="str">
        <f t="shared" si="8"/>
        <v>IGFBP-3</v>
      </c>
      <c r="O44" s="212" t="str">
        <f t="shared" si="9"/>
        <v>test</v>
      </c>
      <c r="P44" s="134"/>
      <c r="Q44" s="257">
        <f t="shared" si="10"/>
        <v>39.108642375000002</v>
      </c>
      <c r="R44" s="257">
        <f t="shared" si="11"/>
        <v>42.237333765000002</v>
      </c>
      <c r="S44" s="255">
        <f t="shared" si="4"/>
        <v>0</v>
      </c>
      <c r="T44" s="255">
        <f t="shared" si="5"/>
        <v>0</v>
      </c>
      <c r="U44" s="255">
        <f t="shared" si="6"/>
        <v>0</v>
      </c>
    </row>
    <row r="45" spans="1:21" ht="26.4">
      <c r="A45" s="126">
        <f t="shared" si="7"/>
        <v>44</v>
      </c>
      <c r="B45" s="120" t="s">
        <v>293</v>
      </c>
      <c r="C45" s="133" t="s">
        <v>251</v>
      </c>
      <c r="D45" s="134">
        <v>200</v>
      </c>
      <c r="E45" s="255">
        <f t="shared" si="3"/>
        <v>46.836417375000003</v>
      </c>
      <c r="F45" s="255">
        <f t="shared" si="0"/>
        <v>50.583330765000007</v>
      </c>
      <c r="G45" s="255">
        <f t="shared" si="12"/>
        <v>9368</v>
      </c>
      <c r="H45" s="255">
        <f t="shared" si="2"/>
        <v>10117.44</v>
      </c>
      <c r="I45" s="121" t="s">
        <v>749</v>
      </c>
      <c r="J45" s="127" t="s">
        <v>750</v>
      </c>
      <c r="K45" s="123">
        <v>367.34444999999999</v>
      </c>
      <c r="L45" s="108">
        <v>200</v>
      </c>
      <c r="N45" s="120" t="str">
        <f t="shared" si="8"/>
        <v>IGF-I</v>
      </c>
      <c r="O45" s="212" t="str">
        <f t="shared" si="9"/>
        <v>test</v>
      </c>
      <c r="P45" s="134"/>
      <c r="Q45" s="257">
        <f t="shared" si="10"/>
        <v>46.836417375000003</v>
      </c>
      <c r="R45" s="257">
        <f t="shared" si="11"/>
        <v>50.583330765000007</v>
      </c>
      <c r="S45" s="255">
        <f t="shared" si="4"/>
        <v>0</v>
      </c>
      <c r="T45" s="255">
        <f t="shared" si="5"/>
        <v>0</v>
      </c>
      <c r="U45" s="255">
        <f t="shared" si="6"/>
        <v>0</v>
      </c>
    </row>
    <row r="46" spans="1:21" ht="26.4">
      <c r="A46" s="126">
        <f t="shared" si="7"/>
        <v>45</v>
      </c>
      <c r="B46" s="120" t="s">
        <v>294</v>
      </c>
      <c r="C46" s="133" t="s">
        <v>251</v>
      </c>
      <c r="D46" s="134">
        <v>400</v>
      </c>
      <c r="E46" s="255">
        <f t="shared" si="3"/>
        <v>80.027210999999994</v>
      </c>
      <c r="F46" s="255">
        <f t="shared" si="0"/>
        <v>86.429387879999993</v>
      </c>
      <c r="G46" s="255">
        <f t="shared" si="12"/>
        <v>32012</v>
      </c>
      <c r="H46" s="255">
        <f t="shared" si="2"/>
        <v>34572.959999999999</v>
      </c>
      <c r="I46" s="121" t="s">
        <v>749</v>
      </c>
      <c r="J46" s="127" t="s">
        <v>750</v>
      </c>
      <c r="K46" s="123">
        <v>627.6644</v>
      </c>
      <c r="L46" s="108">
        <v>200</v>
      </c>
      <c r="N46" s="120" t="str">
        <f t="shared" si="8"/>
        <v xml:space="preserve">IL-2R </v>
      </c>
      <c r="O46" s="212" t="str">
        <f t="shared" si="9"/>
        <v>test</v>
      </c>
      <c r="P46" s="134"/>
      <c r="Q46" s="257">
        <f t="shared" si="10"/>
        <v>80.027210999999994</v>
      </c>
      <c r="R46" s="257">
        <f t="shared" si="11"/>
        <v>86.429387879999993</v>
      </c>
      <c r="S46" s="255">
        <f t="shared" si="4"/>
        <v>0</v>
      </c>
      <c r="T46" s="255">
        <f t="shared" si="5"/>
        <v>0</v>
      </c>
      <c r="U46" s="255">
        <f t="shared" si="6"/>
        <v>0</v>
      </c>
    </row>
    <row r="47" spans="1:21" ht="26.4">
      <c r="A47" s="126">
        <f t="shared" si="7"/>
        <v>46</v>
      </c>
      <c r="B47" s="120" t="s">
        <v>295</v>
      </c>
      <c r="C47" s="133" t="s">
        <v>251</v>
      </c>
      <c r="D47" s="134">
        <v>400</v>
      </c>
      <c r="E47" s="255">
        <f t="shared" si="3"/>
        <v>100.36346099999999</v>
      </c>
      <c r="F47" s="255">
        <f t="shared" si="0"/>
        <v>108.39253787999999</v>
      </c>
      <c r="G47" s="255">
        <f t="shared" si="12"/>
        <v>40144</v>
      </c>
      <c r="H47" s="255">
        <f t="shared" si="2"/>
        <v>43355.520000000004</v>
      </c>
      <c r="I47" s="121" t="s">
        <v>749</v>
      </c>
      <c r="J47" s="127" t="s">
        <v>750</v>
      </c>
      <c r="K47" s="123">
        <v>787.1644</v>
      </c>
      <c r="L47" s="108">
        <v>200</v>
      </c>
      <c r="N47" s="120" t="str">
        <f t="shared" si="8"/>
        <v xml:space="preserve">IL-6 </v>
      </c>
      <c r="O47" s="212" t="str">
        <f t="shared" si="9"/>
        <v>test</v>
      </c>
      <c r="P47" s="134"/>
      <c r="Q47" s="257">
        <f t="shared" si="10"/>
        <v>100.36346099999999</v>
      </c>
      <c r="R47" s="257">
        <f t="shared" si="11"/>
        <v>108.39253787999999</v>
      </c>
      <c r="S47" s="255">
        <f t="shared" si="4"/>
        <v>0</v>
      </c>
      <c r="T47" s="255">
        <f t="shared" si="5"/>
        <v>0</v>
      </c>
      <c r="U47" s="255">
        <f t="shared" si="6"/>
        <v>0</v>
      </c>
    </row>
    <row r="48" spans="1:21" ht="26.4">
      <c r="A48" s="126">
        <f t="shared" si="7"/>
        <v>47</v>
      </c>
      <c r="B48" s="120" t="s">
        <v>296</v>
      </c>
      <c r="C48" s="133" t="s">
        <v>251</v>
      </c>
      <c r="D48" s="134">
        <v>600</v>
      </c>
      <c r="E48" s="255">
        <f t="shared" si="3"/>
        <v>21.47101275</v>
      </c>
      <c r="F48" s="255">
        <f t="shared" si="0"/>
        <v>23.18869377</v>
      </c>
      <c r="G48" s="255">
        <f t="shared" si="12"/>
        <v>12882</v>
      </c>
      <c r="H48" s="255">
        <f t="shared" si="2"/>
        <v>13912.560000000001</v>
      </c>
      <c r="I48" s="121" t="s">
        <v>749</v>
      </c>
      <c r="J48" s="127" t="s">
        <v>750</v>
      </c>
      <c r="K48" s="123">
        <v>168.40009999999998</v>
      </c>
      <c r="L48" s="108">
        <v>200</v>
      </c>
      <c r="N48" s="120" t="str">
        <f t="shared" si="8"/>
        <v>Insulin</v>
      </c>
      <c r="O48" s="212" t="str">
        <f t="shared" si="9"/>
        <v>test</v>
      </c>
      <c r="P48" s="134">
        <v>200</v>
      </c>
      <c r="Q48" s="257">
        <f t="shared" si="10"/>
        <v>21.47101275</v>
      </c>
      <c r="R48" s="257">
        <f t="shared" si="11"/>
        <v>23.18869377</v>
      </c>
      <c r="S48" s="255">
        <f t="shared" si="4"/>
        <v>4294</v>
      </c>
      <c r="T48" s="255">
        <f t="shared" si="5"/>
        <v>343.52000000000044</v>
      </c>
      <c r="U48" s="255">
        <f t="shared" si="6"/>
        <v>4637.5200000000004</v>
      </c>
    </row>
    <row r="49" spans="1:21" ht="26.4">
      <c r="A49" s="126">
        <f t="shared" si="7"/>
        <v>48</v>
      </c>
      <c r="B49" s="120" t="s">
        <v>297</v>
      </c>
      <c r="C49" s="133" t="s">
        <v>251</v>
      </c>
      <c r="D49" s="134">
        <v>800</v>
      </c>
      <c r="E49" s="255">
        <f t="shared" si="3"/>
        <v>27.199734374999998</v>
      </c>
      <c r="F49" s="255">
        <f t="shared" si="0"/>
        <v>29.375713125000001</v>
      </c>
      <c r="G49" s="255">
        <f t="shared" si="12"/>
        <v>21760</v>
      </c>
      <c r="H49" s="255">
        <f t="shared" si="2"/>
        <v>23500.800000000003</v>
      </c>
      <c r="I49" s="121" t="s">
        <v>749</v>
      </c>
      <c r="J49" s="127" t="s">
        <v>750</v>
      </c>
      <c r="K49" s="123">
        <v>213.33124999999998</v>
      </c>
      <c r="L49" s="108">
        <v>200</v>
      </c>
      <c r="N49" s="120" t="str">
        <f t="shared" si="8"/>
        <v>Intact PTH</v>
      </c>
      <c r="O49" s="212" t="str">
        <f t="shared" si="9"/>
        <v>test</v>
      </c>
      <c r="P49" s="134"/>
      <c r="Q49" s="257">
        <f t="shared" si="10"/>
        <v>27.199734374999998</v>
      </c>
      <c r="R49" s="257">
        <f t="shared" si="11"/>
        <v>29.375713125000001</v>
      </c>
      <c r="S49" s="255">
        <f t="shared" si="4"/>
        <v>0</v>
      </c>
      <c r="T49" s="255">
        <f t="shared" si="5"/>
        <v>0</v>
      </c>
      <c r="U49" s="255">
        <f t="shared" si="6"/>
        <v>0</v>
      </c>
    </row>
    <row r="50" spans="1:21" ht="26.4">
      <c r="A50" s="126">
        <f t="shared" si="7"/>
        <v>49</v>
      </c>
      <c r="B50" s="120" t="s">
        <v>298</v>
      </c>
      <c r="C50" s="133" t="s">
        <v>251</v>
      </c>
      <c r="D50" s="134">
        <v>200</v>
      </c>
      <c r="E50" s="255">
        <f t="shared" si="3"/>
        <v>145.82921512500002</v>
      </c>
      <c r="F50" s="255">
        <f t="shared" si="0"/>
        <v>157.49555233500004</v>
      </c>
      <c r="G50" s="255">
        <f t="shared" si="12"/>
        <v>29166.000000000004</v>
      </c>
      <c r="H50" s="255">
        <f t="shared" si="2"/>
        <v>31499.280000000006</v>
      </c>
      <c r="I50" s="121" t="s">
        <v>749</v>
      </c>
      <c r="J50" s="127" t="s">
        <v>750</v>
      </c>
      <c r="K50" s="123">
        <v>1143.75855</v>
      </c>
      <c r="L50" s="108">
        <v>200</v>
      </c>
      <c r="N50" s="120" t="str">
        <f t="shared" si="8"/>
        <v>LBP</v>
      </c>
      <c r="O50" s="212" t="str">
        <f t="shared" si="9"/>
        <v>test</v>
      </c>
      <c r="P50" s="134"/>
      <c r="Q50" s="257">
        <f t="shared" si="10"/>
        <v>145.82921512500002</v>
      </c>
      <c r="R50" s="257">
        <f t="shared" si="11"/>
        <v>157.49555233500004</v>
      </c>
      <c r="S50" s="255">
        <f t="shared" si="4"/>
        <v>0</v>
      </c>
      <c r="T50" s="255">
        <f t="shared" si="5"/>
        <v>0</v>
      </c>
      <c r="U50" s="255">
        <f t="shared" si="6"/>
        <v>0</v>
      </c>
    </row>
    <row r="51" spans="1:21" ht="26.4">
      <c r="A51" s="126">
        <f t="shared" si="7"/>
        <v>50</v>
      </c>
      <c r="B51" s="120" t="s">
        <v>299</v>
      </c>
      <c r="C51" s="133" t="s">
        <v>251</v>
      </c>
      <c r="D51" s="134">
        <v>200</v>
      </c>
      <c r="E51" s="255">
        <f t="shared" si="3"/>
        <v>13.7879775</v>
      </c>
      <c r="F51" s="255">
        <f t="shared" si="0"/>
        <v>14.891015700000001</v>
      </c>
      <c r="G51" s="255">
        <f t="shared" si="12"/>
        <v>2758</v>
      </c>
      <c r="H51" s="255">
        <f t="shared" si="2"/>
        <v>2978.6400000000003</v>
      </c>
      <c r="I51" s="121" t="s">
        <v>749</v>
      </c>
      <c r="J51" s="127" t="s">
        <v>750</v>
      </c>
      <c r="K51" s="123">
        <v>108.14099999999999</v>
      </c>
      <c r="L51" s="108">
        <v>200</v>
      </c>
      <c r="N51" s="120" t="str">
        <f t="shared" si="8"/>
        <v>LH</v>
      </c>
      <c r="O51" s="212" t="str">
        <f t="shared" si="9"/>
        <v>test</v>
      </c>
      <c r="P51" s="134"/>
      <c r="Q51" s="257">
        <f t="shared" si="10"/>
        <v>13.7879775</v>
      </c>
      <c r="R51" s="257">
        <f t="shared" si="11"/>
        <v>14.891015700000001</v>
      </c>
      <c r="S51" s="255">
        <f t="shared" si="4"/>
        <v>0</v>
      </c>
      <c r="T51" s="255">
        <f t="shared" si="5"/>
        <v>0</v>
      </c>
      <c r="U51" s="255">
        <f t="shared" si="6"/>
        <v>0</v>
      </c>
    </row>
    <row r="52" spans="1:21" ht="26.4">
      <c r="A52" s="126">
        <f t="shared" si="7"/>
        <v>51</v>
      </c>
      <c r="B52" s="120" t="s">
        <v>300</v>
      </c>
      <c r="C52" s="133" t="s">
        <v>251</v>
      </c>
      <c r="D52" s="134">
        <v>400</v>
      </c>
      <c r="E52" s="255">
        <f t="shared" si="3"/>
        <v>193.19437500000001</v>
      </c>
      <c r="F52" s="255">
        <f t="shared" si="0"/>
        <v>208.64992500000002</v>
      </c>
      <c r="G52" s="255">
        <f t="shared" si="12"/>
        <v>77276</v>
      </c>
      <c r="H52" s="255">
        <f t="shared" si="2"/>
        <v>83458.080000000002</v>
      </c>
      <c r="I52" s="121" t="s">
        <v>749</v>
      </c>
      <c r="J52" s="127" t="s">
        <v>750</v>
      </c>
      <c r="K52" s="123">
        <v>1515.25</v>
      </c>
      <c r="L52" s="108">
        <v>200</v>
      </c>
      <c r="N52" s="120" t="str">
        <f t="shared" si="8"/>
        <v xml:space="preserve">NT-proBNP </v>
      </c>
      <c r="O52" s="212" t="str">
        <f t="shared" si="9"/>
        <v>test</v>
      </c>
      <c r="P52" s="134"/>
      <c r="Q52" s="257">
        <f t="shared" si="10"/>
        <v>193.19437500000001</v>
      </c>
      <c r="R52" s="257">
        <f t="shared" si="11"/>
        <v>208.64992500000002</v>
      </c>
      <c r="S52" s="255">
        <f t="shared" si="4"/>
        <v>0</v>
      </c>
      <c r="T52" s="255">
        <f t="shared" si="5"/>
        <v>0</v>
      </c>
      <c r="U52" s="255">
        <f t="shared" si="6"/>
        <v>0</v>
      </c>
    </row>
    <row r="53" spans="1:21" ht="26.4">
      <c r="A53" s="126">
        <f t="shared" si="7"/>
        <v>52</v>
      </c>
      <c r="B53" s="120" t="s">
        <v>301</v>
      </c>
      <c r="C53" s="133" t="s">
        <v>251</v>
      </c>
      <c r="D53" s="134">
        <v>2200</v>
      </c>
      <c r="E53" s="255">
        <f t="shared" si="3"/>
        <v>29.825144249999997</v>
      </c>
      <c r="F53" s="255">
        <f t="shared" si="0"/>
        <v>32.211155789999999</v>
      </c>
      <c r="G53" s="255">
        <f t="shared" si="12"/>
        <v>65626</v>
      </c>
      <c r="H53" s="255">
        <f t="shared" si="2"/>
        <v>70876.08</v>
      </c>
      <c r="I53" s="121" t="s">
        <v>749</v>
      </c>
      <c r="J53" s="127" t="s">
        <v>750</v>
      </c>
      <c r="K53" s="123">
        <v>233.92269999999999</v>
      </c>
      <c r="L53" s="108">
        <v>200</v>
      </c>
      <c r="N53" s="120" t="str">
        <f t="shared" si="8"/>
        <v>OM-MA (CA125)</v>
      </c>
      <c r="O53" s="212" t="str">
        <f t="shared" si="9"/>
        <v>test</v>
      </c>
      <c r="P53" s="134">
        <v>800</v>
      </c>
      <c r="Q53" s="257">
        <f t="shared" si="10"/>
        <v>29.825144249999997</v>
      </c>
      <c r="R53" s="257">
        <f t="shared" si="11"/>
        <v>32.211155789999999</v>
      </c>
      <c r="S53" s="255">
        <f t="shared" si="4"/>
        <v>23864</v>
      </c>
      <c r="T53" s="255">
        <f t="shared" si="5"/>
        <v>1909.1200000000026</v>
      </c>
      <c r="U53" s="255">
        <f t="shared" si="6"/>
        <v>25773.120000000003</v>
      </c>
    </row>
    <row r="54" spans="1:21" ht="26.4">
      <c r="A54" s="126">
        <f t="shared" si="7"/>
        <v>53</v>
      </c>
      <c r="B54" s="120" t="s">
        <v>302</v>
      </c>
      <c r="C54" s="133" t="s">
        <v>251</v>
      </c>
      <c r="D54" s="134">
        <v>1000</v>
      </c>
      <c r="E54" s="255">
        <f t="shared" si="3"/>
        <v>20.806017375</v>
      </c>
      <c r="F54" s="255">
        <f t="shared" si="0"/>
        <v>22.470498765000002</v>
      </c>
      <c r="G54" s="255">
        <f t="shared" si="12"/>
        <v>20810</v>
      </c>
      <c r="H54" s="255">
        <f t="shared" si="2"/>
        <v>22474.800000000003</v>
      </c>
      <c r="I54" s="121" t="s">
        <v>749</v>
      </c>
      <c r="J54" s="127" t="s">
        <v>750</v>
      </c>
      <c r="K54" s="123">
        <v>163.18445</v>
      </c>
      <c r="L54" s="108">
        <v>200</v>
      </c>
      <c r="N54" s="120" t="str">
        <f t="shared" si="8"/>
        <v>Osteocalcina</v>
      </c>
      <c r="O54" s="212" t="str">
        <f t="shared" si="9"/>
        <v>test</v>
      </c>
      <c r="P54" s="134"/>
      <c r="Q54" s="257">
        <f t="shared" si="10"/>
        <v>20.806017375</v>
      </c>
      <c r="R54" s="257">
        <f t="shared" si="11"/>
        <v>22.470498765000002</v>
      </c>
      <c r="S54" s="255">
        <f t="shared" si="4"/>
        <v>0</v>
      </c>
      <c r="T54" s="255">
        <f t="shared" si="5"/>
        <v>0</v>
      </c>
      <c r="U54" s="255">
        <f t="shared" si="6"/>
        <v>0</v>
      </c>
    </row>
    <row r="55" spans="1:21" ht="26.4">
      <c r="A55" s="126">
        <f t="shared" si="7"/>
        <v>54</v>
      </c>
      <c r="B55" s="120" t="s">
        <v>303</v>
      </c>
      <c r="C55" s="133" t="s">
        <v>251</v>
      </c>
      <c r="D55" s="134">
        <v>200</v>
      </c>
      <c r="E55" s="255">
        <f t="shared" si="3"/>
        <v>27.7142415</v>
      </c>
      <c r="F55" s="255">
        <f t="shared" si="0"/>
        <v>29.931380820000001</v>
      </c>
      <c r="G55" s="255">
        <f t="shared" si="12"/>
        <v>5542</v>
      </c>
      <c r="H55" s="255">
        <f t="shared" si="2"/>
        <v>5985.3600000000006</v>
      </c>
      <c r="I55" s="121" t="s">
        <v>749</v>
      </c>
      <c r="J55" s="127" t="s">
        <v>750</v>
      </c>
      <c r="K55" s="123">
        <v>217.36660000000001</v>
      </c>
      <c r="L55" s="108">
        <v>200</v>
      </c>
      <c r="N55" s="120" t="str">
        <f t="shared" si="8"/>
        <v>PAP</v>
      </c>
      <c r="O55" s="212" t="str">
        <f t="shared" si="9"/>
        <v>test</v>
      </c>
      <c r="P55" s="134"/>
      <c r="Q55" s="257">
        <f t="shared" si="10"/>
        <v>27.7142415</v>
      </c>
      <c r="R55" s="257">
        <f t="shared" si="11"/>
        <v>29.931380820000001</v>
      </c>
      <c r="S55" s="255">
        <f t="shared" si="4"/>
        <v>0</v>
      </c>
      <c r="T55" s="255">
        <f t="shared" si="5"/>
        <v>0</v>
      </c>
      <c r="U55" s="255">
        <f t="shared" si="6"/>
        <v>0</v>
      </c>
    </row>
    <row r="56" spans="1:21" ht="26.4">
      <c r="A56" s="126">
        <f t="shared" si="7"/>
        <v>55</v>
      </c>
      <c r="B56" s="120" t="s">
        <v>304</v>
      </c>
      <c r="C56" s="133" t="s">
        <v>251</v>
      </c>
      <c r="D56" s="134">
        <v>200</v>
      </c>
      <c r="E56" s="255">
        <f t="shared" si="3"/>
        <v>38.518891124999996</v>
      </c>
      <c r="F56" s="255">
        <f t="shared" si="0"/>
        <v>41.600402414999998</v>
      </c>
      <c r="G56" s="255">
        <f t="shared" si="12"/>
        <v>7704.0000000000009</v>
      </c>
      <c r="H56" s="255">
        <f t="shared" si="2"/>
        <v>8320.3200000000015</v>
      </c>
      <c r="I56" s="121" t="s">
        <v>749</v>
      </c>
      <c r="J56" s="127" t="s">
        <v>750</v>
      </c>
      <c r="K56" s="123">
        <v>302.10894999999999</v>
      </c>
      <c r="L56" s="108">
        <v>200</v>
      </c>
      <c r="N56" s="120" t="str">
        <f t="shared" si="8"/>
        <v xml:space="preserve">PAPP-A </v>
      </c>
      <c r="O56" s="212" t="str">
        <f t="shared" si="9"/>
        <v>test</v>
      </c>
      <c r="P56" s="134"/>
      <c r="Q56" s="257">
        <f t="shared" si="10"/>
        <v>38.518891124999996</v>
      </c>
      <c r="R56" s="257">
        <f t="shared" si="11"/>
        <v>41.600402414999998</v>
      </c>
      <c r="S56" s="255">
        <f t="shared" si="4"/>
        <v>0</v>
      </c>
      <c r="T56" s="255">
        <f t="shared" si="5"/>
        <v>0</v>
      </c>
      <c r="U56" s="255">
        <f t="shared" si="6"/>
        <v>0</v>
      </c>
    </row>
    <row r="57" spans="1:21" ht="26.4">
      <c r="A57" s="126">
        <f t="shared" si="7"/>
        <v>56</v>
      </c>
      <c r="B57" s="120" t="s">
        <v>305</v>
      </c>
      <c r="C57" s="133" t="s">
        <v>251</v>
      </c>
      <c r="D57" s="134">
        <v>400</v>
      </c>
      <c r="E57" s="255">
        <f t="shared" si="3"/>
        <v>14.032012499999999</v>
      </c>
      <c r="F57" s="255">
        <f t="shared" si="0"/>
        <v>15.1545735</v>
      </c>
      <c r="G57" s="255">
        <f t="shared" si="12"/>
        <v>5612</v>
      </c>
      <c r="H57" s="255">
        <f t="shared" si="2"/>
        <v>6060.96</v>
      </c>
      <c r="I57" s="121" t="s">
        <v>749</v>
      </c>
      <c r="J57" s="127" t="s">
        <v>750</v>
      </c>
      <c r="K57" s="123">
        <v>110.05499999999999</v>
      </c>
      <c r="L57" s="108">
        <v>200</v>
      </c>
      <c r="N57" s="120" t="str">
        <f t="shared" si="8"/>
        <v>Progesterone</v>
      </c>
      <c r="O57" s="212" t="str">
        <f t="shared" si="9"/>
        <v>test</v>
      </c>
      <c r="P57" s="134">
        <v>400</v>
      </c>
      <c r="Q57" s="257">
        <f t="shared" si="10"/>
        <v>14.032012499999999</v>
      </c>
      <c r="R57" s="257">
        <f t="shared" si="11"/>
        <v>15.1545735</v>
      </c>
      <c r="S57" s="255">
        <f t="shared" si="4"/>
        <v>5612</v>
      </c>
      <c r="T57" s="255">
        <f t="shared" si="5"/>
        <v>448.96000000000004</v>
      </c>
      <c r="U57" s="255">
        <f t="shared" si="6"/>
        <v>6060.96</v>
      </c>
    </row>
    <row r="58" spans="1:21" ht="26.4">
      <c r="A58" s="126">
        <f t="shared" si="7"/>
        <v>57</v>
      </c>
      <c r="B58" s="120" t="s">
        <v>306</v>
      </c>
      <c r="C58" s="133" t="s">
        <v>251</v>
      </c>
      <c r="D58" s="134">
        <v>800</v>
      </c>
      <c r="E58" s="255">
        <f t="shared" si="3"/>
        <v>16.864852125000002</v>
      </c>
      <c r="F58" s="255">
        <f t="shared" si="0"/>
        <v>18.214040295000004</v>
      </c>
      <c r="G58" s="255">
        <f t="shared" si="12"/>
        <v>13488</v>
      </c>
      <c r="H58" s="255">
        <f t="shared" si="2"/>
        <v>14567.04</v>
      </c>
      <c r="I58" s="121" t="s">
        <v>749</v>
      </c>
      <c r="J58" s="127" t="s">
        <v>750</v>
      </c>
      <c r="K58" s="123">
        <v>132.27335000000002</v>
      </c>
      <c r="L58" s="108">
        <v>200</v>
      </c>
      <c r="N58" s="120" t="str">
        <f t="shared" si="8"/>
        <v>Prolactin</v>
      </c>
      <c r="O58" s="212" t="str">
        <f t="shared" si="9"/>
        <v>test</v>
      </c>
      <c r="P58" s="134">
        <v>400</v>
      </c>
      <c r="Q58" s="257">
        <f t="shared" si="10"/>
        <v>16.864852125000002</v>
      </c>
      <c r="R58" s="257">
        <f t="shared" si="11"/>
        <v>18.214040295000004</v>
      </c>
      <c r="S58" s="255">
        <f t="shared" si="4"/>
        <v>6744</v>
      </c>
      <c r="T58" s="255">
        <f t="shared" si="5"/>
        <v>539.52000000000044</v>
      </c>
      <c r="U58" s="255">
        <f t="shared" si="6"/>
        <v>7283.52</v>
      </c>
    </row>
    <row r="59" spans="1:21" ht="26.4">
      <c r="A59" s="126">
        <f t="shared" si="7"/>
        <v>58</v>
      </c>
      <c r="B59" s="120" t="s">
        <v>307</v>
      </c>
      <c r="C59" s="133" t="s">
        <v>251</v>
      </c>
      <c r="D59" s="134">
        <v>5400</v>
      </c>
      <c r="E59" s="255">
        <f t="shared" si="3"/>
        <v>18.861871875000002</v>
      </c>
      <c r="F59" s="255">
        <f t="shared" si="0"/>
        <v>20.370821625000005</v>
      </c>
      <c r="G59" s="255">
        <f t="shared" si="12"/>
        <v>101844</v>
      </c>
      <c r="H59" s="255">
        <f t="shared" si="2"/>
        <v>109991.52</v>
      </c>
      <c r="I59" s="121" t="s">
        <v>749</v>
      </c>
      <c r="J59" s="127" t="s">
        <v>750</v>
      </c>
      <c r="K59" s="123">
        <v>147.93625</v>
      </c>
      <c r="L59" s="108">
        <v>200</v>
      </c>
      <c r="N59" s="120" t="str">
        <f t="shared" si="8"/>
        <v>PSA</v>
      </c>
      <c r="O59" s="212" t="str">
        <f t="shared" si="9"/>
        <v>test</v>
      </c>
      <c r="P59" s="134"/>
      <c r="Q59" s="257">
        <f t="shared" si="10"/>
        <v>18.861871875000002</v>
      </c>
      <c r="R59" s="257">
        <f t="shared" si="11"/>
        <v>20.370821625000005</v>
      </c>
      <c r="S59" s="255">
        <f t="shared" si="4"/>
        <v>0</v>
      </c>
      <c r="T59" s="255">
        <f t="shared" si="5"/>
        <v>0</v>
      </c>
      <c r="U59" s="255">
        <f t="shared" si="6"/>
        <v>0</v>
      </c>
    </row>
    <row r="60" spans="1:21" ht="26.4">
      <c r="A60" s="126">
        <f t="shared" si="7"/>
        <v>59</v>
      </c>
      <c r="B60" s="120" t="s">
        <v>308</v>
      </c>
      <c r="C60" s="133" t="s">
        <v>251</v>
      </c>
      <c r="D60" s="134">
        <v>1000</v>
      </c>
      <c r="E60" s="255">
        <f t="shared" si="3"/>
        <v>89.615752874999998</v>
      </c>
      <c r="F60" s="255">
        <f t="shared" si="0"/>
        <v>96.785013105000004</v>
      </c>
      <c r="G60" s="255">
        <f t="shared" si="12"/>
        <v>89620</v>
      </c>
      <c r="H60" s="255">
        <f t="shared" si="2"/>
        <v>96789.6</v>
      </c>
      <c r="I60" s="121" t="s">
        <v>749</v>
      </c>
      <c r="J60" s="127" t="s">
        <v>750</v>
      </c>
      <c r="K60" s="123">
        <v>702.86865</v>
      </c>
      <c r="L60" s="108">
        <v>200</v>
      </c>
      <c r="N60" s="120" t="str">
        <f t="shared" si="8"/>
        <v>Pyrilinks®-D</v>
      </c>
      <c r="O60" s="212" t="str">
        <f t="shared" si="9"/>
        <v>test</v>
      </c>
      <c r="P60" s="134"/>
      <c r="Q60" s="257">
        <f t="shared" si="10"/>
        <v>89.615752874999998</v>
      </c>
      <c r="R60" s="257">
        <f t="shared" si="11"/>
        <v>96.785013105000004</v>
      </c>
      <c r="S60" s="255">
        <f t="shared" si="4"/>
        <v>0</v>
      </c>
      <c r="T60" s="255">
        <f t="shared" si="5"/>
        <v>0</v>
      </c>
      <c r="U60" s="255">
        <f t="shared" si="6"/>
        <v>0</v>
      </c>
    </row>
    <row r="61" spans="1:21" ht="26.4">
      <c r="A61" s="126">
        <f t="shared" si="7"/>
        <v>60</v>
      </c>
      <c r="B61" s="120" t="s">
        <v>309</v>
      </c>
      <c r="C61" s="133" t="s">
        <v>251</v>
      </c>
      <c r="D61" s="134">
        <v>200</v>
      </c>
      <c r="E61" s="255">
        <f t="shared" si="3"/>
        <v>28.521590624999998</v>
      </c>
      <c r="F61" s="255">
        <f t="shared" si="0"/>
        <v>30.803317875000001</v>
      </c>
      <c r="G61" s="255">
        <f t="shared" si="12"/>
        <v>5704</v>
      </c>
      <c r="H61" s="255">
        <f t="shared" si="2"/>
        <v>6160.3200000000006</v>
      </c>
      <c r="I61" s="121" t="s">
        <v>749</v>
      </c>
      <c r="J61" s="127" t="s">
        <v>750</v>
      </c>
      <c r="K61" s="123">
        <v>223.69874999999999</v>
      </c>
      <c r="L61" s="108">
        <v>200</v>
      </c>
      <c r="N61" s="120" t="str">
        <f t="shared" si="8"/>
        <v>Rubella IgM</v>
      </c>
      <c r="O61" s="212" t="str">
        <f t="shared" si="9"/>
        <v>test</v>
      </c>
      <c r="P61" s="134"/>
      <c r="Q61" s="257">
        <f t="shared" si="10"/>
        <v>28.521590624999998</v>
      </c>
      <c r="R61" s="257">
        <f t="shared" si="11"/>
        <v>30.803317875000001</v>
      </c>
      <c r="S61" s="255">
        <f t="shared" si="4"/>
        <v>0</v>
      </c>
      <c r="T61" s="255">
        <f t="shared" si="5"/>
        <v>0</v>
      </c>
      <c r="U61" s="255">
        <f t="shared" si="6"/>
        <v>0</v>
      </c>
    </row>
    <row r="62" spans="1:21" ht="26.4">
      <c r="A62" s="126">
        <f t="shared" si="7"/>
        <v>61</v>
      </c>
      <c r="B62" s="120" t="s">
        <v>704</v>
      </c>
      <c r="C62" s="133" t="s">
        <v>251</v>
      </c>
      <c r="D62" s="134">
        <v>200</v>
      </c>
      <c r="E62" s="255">
        <f t="shared" si="3"/>
        <v>22.343437874999999</v>
      </c>
      <c r="F62" s="255">
        <f t="shared" si="0"/>
        <v>24.130912905000002</v>
      </c>
      <c r="G62" s="255">
        <f t="shared" si="12"/>
        <v>4468</v>
      </c>
      <c r="H62" s="255">
        <f t="shared" si="2"/>
        <v>4825.4400000000005</v>
      </c>
      <c r="I62" s="121" t="s">
        <v>749</v>
      </c>
      <c r="J62" s="127" t="s">
        <v>750</v>
      </c>
      <c r="K62" s="123">
        <v>175.24265</v>
      </c>
      <c r="L62" s="108">
        <v>200</v>
      </c>
      <c r="N62" s="120" t="str">
        <f t="shared" si="8"/>
        <v>Rubella Cantitativ IgG</v>
      </c>
      <c r="O62" s="212" t="str">
        <f t="shared" si="9"/>
        <v>test</v>
      </c>
      <c r="P62" s="134"/>
      <c r="Q62" s="257">
        <f t="shared" si="10"/>
        <v>22.343437874999999</v>
      </c>
      <c r="R62" s="257">
        <f t="shared" si="11"/>
        <v>24.130912905000002</v>
      </c>
      <c r="S62" s="255">
        <f t="shared" si="4"/>
        <v>0</v>
      </c>
      <c r="T62" s="255">
        <f t="shared" si="5"/>
        <v>0</v>
      </c>
      <c r="U62" s="255">
        <f t="shared" si="6"/>
        <v>0</v>
      </c>
    </row>
    <row r="63" spans="1:21" ht="26.4">
      <c r="A63" s="126">
        <f t="shared" si="7"/>
        <v>62</v>
      </c>
      <c r="B63" s="120" t="s">
        <v>310</v>
      </c>
      <c r="C63" s="133" t="s">
        <v>251</v>
      </c>
      <c r="D63" s="134">
        <v>200</v>
      </c>
      <c r="E63" s="255">
        <f t="shared" si="3"/>
        <v>21.745552125</v>
      </c>
      <c r="F63" s="255">
        <f t="shared" si="0"/>
        <v>23.485196295000001</v>
      </c>
      <c r="G63" s="255">
        <f t="shared" si="12"/>
        <v>4350</v>
      </c>
      <c r="H63" s="255">
        <f t="shared" si="2"/>
        <v>4698</v>
      </c>
      <c r="I63" s="121" t="s">
        <v>749</v>
      </c>
      <c r="J63" s="127" t="s">
        <v>750</v>
      </c>
      <c r="K63" s="123">
        <v>170.55334999999999</v>
      </c>
      <c r="L63" s="108">
        <v>200</v>
      </c>
      <c r="N63" s="120" t="str">
        <f t="shared" si="8"/>
        <v>SHBG</v>
      </c>
      <c r="O63" s="212" t="str">
        <f t="shared" si="9"/>
        <v>test</v>
      </c>
      <c r="P63" s="134"/>
      <c r="Q63" s="257">
        <f t="shared" si="10"/>
        <v>21.745552125</v>
      </c>
      <c r="R63" s="257">
        <f t="shared" si="11"/>
        <v>23.485196295000001</v>
      </c>
      <c r="S63" s="255">
        <f t="shared" si="4"/>
        <v>0</v>
      </c>
      <c r="T63" s="255">
        <f t="shared" si="5"/>
        <v>0</v>
      </c>
      <c r="U63" s="255">
        <f t="shared" si="6"/>
        <v>0</v>
      </c>
    </row>
    <row r="64" spans="1:21" ht="26.4">
      <c r="A64" s="126">
        <f t="shared" si="7"/>
        <v>63</v>
      </c>
      <c r="B64" s="120" t="s">
        <v>311</v>
      </c>
      <c r="C64" s="133" t="s">
        <v>251</v>
      </c>
      <c r="D64" s="134">
        <v>800</v>
      </c>
      <c r="E64" s="255">
        <f t="shared" si="3"/>
        <v>13.905927749999998</v>
      </c>
      <c r="F64" s="255">
        <f t="shared" si="0"/>
        <v>15.018401969999999</v>
      </c>
      <c r="G64" s="255">
        <f t="shared" si="12"/>
        <v>11128</v>
      </c>
      <c r="H64" s="255">
        <f t="shared" si="2"/>
        <v>12018.240000000002</v>
      </c>
      <c r="I64" s="121" t="s">
        <v>749</v>
      </c>
      <c r="J64" s="127" t="s">
        <v>750</v>
      </c>
      <c r="K64" s="123">
        <v>109.06609999999999</v>
      </c>
      <c r="L64" s="108">
        <v>200</v>
      </c>
      <c r="N64" s="120" t="str">
        <f t="shared" si="8"/>
        <v>TBG</v>
      </c>
      <c r="O64" s="212" t="str">
        <f t="shared" si="9"/>
        <v>test</v>
      </c>
      <c r="P64" s="134"/>
      <c r="Q64" s="257">
        <f t="shared" si="10"/>
        <v>13.905927749999998</v>
      </c>
      <c r="R64" s="257">
        <f t="shared" si="11"/>
        <v>15.018401969999999</v>
      </c>
      <c r="S64" s="255">
        <f t="shared" si="4"/>
        <v>0</v>
      </c>
      <c r="T64" s="255">
        <f t="shared" si="5"/>
        <v>0</v>
      </c>
      <c r="U64" s="255">
        <f t="shared" si="6"/>
        <v>0</v>
      </c>
    </row>
    <row r="65" spans="1:21" ht="26.4">
      <c r="A65" s="126">
        <f t="shared" si="7"/>
        <v>64</v>
      </c>
      <c r="B65" s="120" t="s">
        <v>312</v>
      </c>
      <c r="C65" s="133" t="s">
        <v>251</v>
      </c>
      <c r="D65" s="134">
        <v>1200</v>
      </c>
      <c r="E65" s="255">
        <f t="shared" si="3"/>
        <v>11.250013499999998</v>
      </c>
      <c r="F65" s="255">
        <f t="shared" si="0"/>
        <v>12.150014579999999</v>
      </c>
      <c r="G65" s="255">
        <f t="shared" si="12"/>
        <v>13500</v>
      </c>
      <c r="H65" s="255">
        <f t="shared" si="2"/>
        <v>14580.000000000002</v>
      </c>
      <c r="I65" s="121" t="s">
        <v>749</v>
      </c>
      <c r="J65" s="127" t="s">
        <v>750</v>
      </c>
      <c r="K65" s="123">
        <v>88.235399999999998</v>
      </c>
      <c r="L65" s="108">
        <v>200</v>
      </c>
      <c r="N65" s="120" t="str">
        <f t="shared" si="8"/>
        <v>Thyroglobulin</v>
      </c>
      <c r="O65" s="212" t="str">
        <f t="shared" si="9"/>
        <v>test</v>
      </c>
      <c r="P65" s="134">
        <v>200</v>
      </c>
      <c r="Q65" s="257">
        <f t="shared" si="10"/>
        <v>11.250013499999998</v>
      </c>
      <c r="R65" s="257">
        <f t="shared" si="11"/>
        <v>12.150014579999999</v>
      </c>
      <c r="S65" s="255">
        <f t="shared" si="4"/>
        <v>2250</v>
      </c>
      <c r="T65" s="255">
        <f t="shared" si="5"/>
        <v>180</v>
      </c>
      <c r="U65" s="255">
        <f t="shared" si="6"/>
        <v>2430</v>
      </c>
    </row>
    <row r="66" spans="1:21" ht="26.4">
      <c r="A66" s="126">
        <f t="shared" si="7"/>
        <v>65</v>
      </c>
      <c r="B66" s="120" t="s">
        <v>313</v>
      </c>
      <c r="C66" s="133" t="s">
        <v>251</v>
      </c>
      <c r="D66" s="134">
        <v>1000</v>
      </c>
      <c r="E66" s="255">
        <f t="shared" si="3"/>
        <v>26.040568125000004</v>
      </c>
      <c r="F66" s="255">
        <f t="shared" ref="F66:F76" si="13">E66*1.08</f>
        <v>28.123813575000007</v>
      </c>
      <c r="G66" s="255">
        <f t="shared" ref="G66:G81" si="14">ROUND(E66,2)*D66</f>
        <v>26040</v>
      </c>
      <c r="H66" s="255">
        <f t="shared" ref="H66:H81" si="15">G66*1.08</f>
        <v>28123.200000000001</v>
      </c>
      <c r="I66" s="121" t="s">
        <v>749</v>
      </c>
      <c r="J66" s="127" t="s">
        <v>750</v>
      </c>
      <c r="K66" s="123">
        <v>204.23975000000002</v>
      </c>
      <c r="L66" s="108">
        <v>200</v>
      </c>
      <c r="N66" s="120" t="str">
        <f t="shared" si="8"/>
        <v>Total IgE</v>
      </c>
      <c r="O66" s="212" t="str">
        <f t="shared" si="9"/>
        <v>test</v>
      </c>
      <c r="P66" s="134"/>
      <c r="Q66" s="257">
        <f t="shared" si="10"/>
        <v>26.040568125000004</v>
      </c>
      <c r="R66" s="257">
        <f t="shared" si="11"/>
        <v>28.123813575000007</v>
      </c>
      <c r="S66" s="255">
        <f t="shared" si="4"/>
        <v>0</v>
      </c>
      <c r="T66" s="255">
        <f t="shared" si="5"/>
        <v>0</v>
      </c>
      <c r="U66" s="255">
        <f t="shared" si="6"/>
        <v>0</v>
      </c>
    </row>
    <row r="67" spans="1:21" ht="26.4">
      <c r="A67" s="126">
        <f t="shared" si="7"/>
        <v>66</v>
      </c>
      <c r="B67" s="120" t="s">
        <v>314</v>
      </c>
      <c r="C67" s="133" t="s">
        <v>251</v>
      </c>
      <c r="D67" s="134">
        <v>1800</v>
      </c>
      <c r="E67" s="255">
        <f t="shared" ref="E67:E78" si="16">K67*1.5*17/L67</f>
        <v>11.917042500000001</v>
      </c>
      <c r="F67" s="255">
        <f t="shared" si="13"/>
        <v>12.870405900000002</v>
      </c>
      <c r="G67" s="255">
        <f t="shared" si="14"/>
        <v>21456</v>
      </c>
      <c r="H67" s="255">
        <f t="shared" si="15"/>
        <v>23172.480000000003</v>
      </c>
      <c r="I67" s="121" t="s">
        <v>749</v>
      </c>
      <c r="J67" s="127" t="s">
        <v>750</v>
      </c>
      <c r="K67" s="123">
        <v>93.466999999999999</v>
      </c>
      <c r="L67" s="108">
        <v>200</v>
      </c>
      <c r="N67" s="120" t="str">
        <f t="shared" si="8"/>
        <v>Total T3</v>
      </c>
      <c r="O67" s="212" t="str">
        <f t="shared" si="9"/>
        <v>test</v>
      </c>
      <c r="P67" s="134">
        <v>2000</v>
      </c>
      <c r="Q67" s="257">
        <f t="shared" si="10"/>
        <v>11.917042500000001</v>
      </c>
      <c r="R67" s="257">
        <f t="shared" si="11"/>
        <v>12.870405900000002</v>
      </c>
      <c r="S67" s="255">
        <f t="shared" ref="S67:S81" si="17">ROUND(Q67,2)*P67</f>
        <v>23840</v>
      </c>
      <c r="T67" s="255">
        <f t="shared" ref="T67:T81" si="18">U67-S67</f>
        <v>1907.2000000000007</v>
      </c>
      <c r="U67" s="255">
        <f t="shared" ref="U67:U81" si="19">S67*1.08</f>
        <v>25747.200000000001</v>
      </c>
    </row>
    <row r="68" spans="1:21" ht="26.4">
      <c r="A68" s="126">
        <f t="shared" ref="A68:A81" si="20">A67+1</f>
        <v>67</v>
      </c>
      <c r="B68" s="120" t="s">
        <v>315</v>
      </c>
      <c r="C68" s="133" t="s">
        <v>251</v>
      </c>
      <c r="D68" s="134">
        <v>1800</v>
      </c>
      <c r="E68" s="255">
        <f t="shared" si="16"/>
        <v>11.062919999999998</v>
      </c>
      <c r="F68" s="255">
        <f t="shared" si="13"/>
        <v>11.947953599999998</v>
      </c>
      <c r="G68" s="255">
        <f t="shared" si="14"/>
        <v>19908</v>
      </c>
      <c r="H68" s="255">
        <f t="shared" si="15"/>
        <v>21500.640000000003</v>
      </c>
      <c r="I68" s="121" t="s">
        <v>749</v>
      </c>
      <c r="J68" s="127" t="s">
        <v>750</v>
      </c>
      <c r="K68" s="123">
        <v>86.768000000000001</v>
      </c>
      <c r="L68" s="108">
        <v>200</v>
      </c>
      <c r="N68" s="120" t="str">
        <f t="shared" ref="N68:N81" si="21">B68</f>
        <v>Total T4</v>
      </c>
      <c r="O68" s="212" t="str">
        <f t="shared" ref="O68:O81" si="22">C68</f>
        <v>test</v>
      </c>
      <c r="P68" s="134">
        <v>1800</v>
      </c>
      <c r="Q68" s="257">
        <f t="shared" ref="Q68:Q81" si="23">E68</f>
        <v>11.062919999999998</v>
      </c>
      <c r="R68" s="257">
        <f t="shared" ref="R68:R81" si="24">F68</f>
        <v>11.947953599999998</v>
      </c>
      <c r="S68" s="255">
        <f t="shared" si="17"/>
        <v>19908</v>
      </c>
      <c r="T68" s="255">
        <f t="shared" si="18"/>
        <v>1592.6400000000031</v>
      </c>
      <c r="U68" s="255">
        <f t="shared" si="19"/>
        <v>21500.640000000003</v>
      </c>
    </row>
    <row r="69" spans="1:21" ht="26.4">
      <c r="A69" s="126">
        <f t="shared" si="20"/>
        <v>68</v>
      </c>
      <c r="B69" s="120" t="s">
        <v>316</v>
      </c>
      <c r="C69" s="133" t="s">
        <v>251</v>
      </c>
      <c r="D69" s="134">
        <v>2400</v>
      </c>
      <c r="E69" s="255">
        <f t="shared" si="16"/>
        <v>19.116075000000002</v>
      </c>
      <c r="F69" s="255">
        <f t="shared" si="13"/>
        <v>20.645361000000005</v>
      </c>
      <c r="G69" s="255">
        <f t="shared" si="14"/>
        <v>45888</v>
      </c>
      <c r="H69" s="255">
        <f t="shared" si="15"/>
        <v>49559.040000000001</v>
      </c>
      <c r="I69" s="121" t="s">
        <v>749</v>
      </c>
      <c r="J69" s="127" t="s">
        <v>750</v>
      </c>
      <c r="K69" s="123">
        <v>149.93</v>
      </c>
      <c r="L69" s="108">
        <v>200</v>
      </c>
      <c r="N69" s="120" t="str">
        <f t="shared" si="21"/>
        <v>Total Testosterone</v>
      </c>
      <c r="O69" s="212" t="str">
        <f t="shared" si="22"/>
        <v>test</v>
      </c>
      <c r="P69" s="134">
        <v>200</v>
      </c>
      <c r="Q69" s="257">
        <f t="shared" si="23"/>
        <v>19.116075000000002</v>
      </c>
      <c r="R69" s="257">
        <f t="shared" si="24"/>
        <v>20.645361000000005</v>
      </c>
      <c r="S69" s="255">
        <f t="shared" si="17"/>
        <v>3824</v>
      </c>
      <c r="T69" s="255">
        <f t="shared" si="18"/>
        <v>305.92000000000007</v>
      </c>
      <c r="U69" s="255">
        <f t="shared" si="19"/>
        <v>4129.92</v>
      </c>
    </row>
    <row r="70" spans="1:21" ht="26.4">
      <c r="A70" s="126">
        <f t="shared" si="20"/>
        <v>69</v>
      </c>
      <c r="B70" s="120" t="s">
        <v>317</v>
      </c>
      <c r="C70" s="133" t="s">
        <v>251</v>
      </c>
      <c r="D70" s="134">
        <v>200</v>
      </c>
      <c r="E70" s="255">
        <f t="shared" si="16"/>
        <v>38.638875000000006</v>
      </c>
      <c r="F70" s="255">
        <f t="shared" si="13"/>
        <v>41.729985000000006</v>
      </c>
      <c r="G70" s="255">
        <f t="shared" si="14"/>
        <v>7728</v>
      </c>
      <c r="H70" s="255">
        <f t="shared" si="15"/>
        <v>8346.24</v>
      </c>
      <c r="I70" s="121" t="s">
        <v>749</v>
      </c>
      <c r="J70" s="127" t="s">
        <v>750</v>
      </c>
      <c r="K70" s="123">
        <v>303.05</v>
      </c>
      <c r="L70" s="108">
        <v>200</v>
      </c>
      <c r="N70" s="120" t="str">
        <f t="shared" si="21"/>
        <v>TOXO.IGM (U-CAP)KIT  200T</v>
      </c>
      <c r="O70" s="212" t="str">
        <f t="shared" si="22"/>
        <v>test</v>
      </c>
      <c r="P70" s="134"/>
      <c r="Q70" s="257">
        <f t="shared" si="23"/>
        <v>38.638875000000006</v>
      </c>
      <c r="R70" s="257">
        <f t="shared" si="24"/>
        <v>41.729985000000006</v>
      </c>
      <c r="S70" s="255">
        <f t="shared" si="17"/>
        <v>0</v>
      </c>
      <c r="T70" s="255">
        <f t="shared" si="18"/>
        <v>0</v>
      </c>
      <c r="U70" s="255">
        <f t="shared" si="19"/>
        <v>0</v>
      </c>
    </row>
    <row r="71" spans="1:21" ht="26.4">
      <c r="A71" s="126">
        <f t="shared" si="20"/>
        <v>70</v>
      </c>
      <c r="B71" s="120" t="s">
        <v>705</v>
      </c>
      <c r="C71" s="133" t="s">
        <v>251</v>
      </c>
      <c r="D71" s="134">
        <v>200</v>
      </c>
      <c r="E71" s="255">
        <f t="shared" si="16"/>
        <v>27.758981250000001</v>
      </c>
      <c r="F71" s="255">
        <f t="shared" si="13"/>
        <v>29.979699750000005</v>
      </c>
      <c r="G71" s="255">
        <f t="shared" si="14"/>
        <v>5552</v>
      </c>
      <c r="H71" s="255">
        <f t="shared" si="15"/>
        <v>5996.1600000000008</v>
      </c>
      <c r="I71" s="121" t="s">
        <v>749</v>
      </c>
      <c r="J71" s="127" t="s">
        <v>750</v>
      </c>
      <c r="K71" s="123">
        <v>217.7175</v>
      </c>
      <c r="L71" s="108">
        <v>200</v>
      </c>
      <c r="N71" s="120" t="str">
        <f t="shared" si="21"/>
        <v>Toxoplasma Cantitativ IgG</v>
      </c>
      <c r="O71" s="212" t="str">
        <f t="shared" si="22"/>
        <v>test</v>
      </c>
      <c r="P71" s="134"/>
      <c r="Q71" s="257">
        <f t="shared" si="23"/>
        <v>27.758981250000001</v>
      </c>
      <c r="R71" s="257">
        <f t="shared" si="24"/>
        <v>29.979699750000005</v>
      </c>
      <c r="S71" s="255">
        <f t="shared" si="17"/>
        <v>0</v>
      </c>
      <c r="T71" s="255">
        <f t="shared" si="18"/>
        <v>0</v>
      </c>
      <c r="U71" s="255">
        <f t="shared" si="19"/>
        <v>0</v>
      </c>
    </row>
    <row r="72" spans="1:21" ht="26.4">
      <c r="A72" s="126">
        <f t="shared" si="20"/>
        <v>71</v>
      </c>
      <c r="B72" s="120" t="s">
        <v>318</v>
      </c>
      <c r="C72" s="133" t="s">
        <v>251</v>
      </c>
      <c r="D72" s="134">
        <v>3200</v>
      </c>
      <c r="E72" s="255">
        <f t="shared" si="16"/>
        <v>9.8834175000000002</v>
      </c>
      <c r="F72" s="255">
        <f t="shared" si="13"/>
        <v>10.674090900000001</v>
      </c>
      <c r="G72" s="255">
        <f t="shared" si="14"/>
        <v>31616.000000000004</v>
      </c>
      <c r="H72" s="255">
        <f t="shared" si="15"/>
        <v>34145.280000000006</v>
      </c>
      <c r="I72" s="121" t="s">
        <v>749</v>
      </c>
      <c r="J72" s="127" t="s">
        <v>750</v>
      </c>
      <c r="K72" s="123">
        <v>77.516999999999996</v>
      </c>
      <c r="L72" s="108">
        <v>200</v>
      </c>
      <c r="N72" s="120" t="str">
        <f t="shared" si="21"/>
        <v xml:space="preserve">TSH </v>
      </c>
      <c r="O72" s="212" t="str">
        <f t="shared" si="22"/>
        <v>test</v>
      </c>
      <c r="P72" s="134">
        <v>2200</v>
      </c>
      <c r="Q72" s="257">
        <f t="shared" si="23"/>
        <v>9.8834175000000002</v>
      </c>
      <c r="R72" s="257">
        <f t="shared" si="24"/>
        <v>10.674090900000001</v>
      </c>
      <c r="S72" s="255">
        <f t="shared" si="17"/>
        <v>21736</v>
      </c>
      <c r="T72" s="255">
        <f t="shared" si="18"/>
        <v>1738.880000000001</v>
      </c>
      <c r="U72" s="255">
        <f t="shared" si="19"/>
        <v>23474.880000000001</v>
      </c>
    </row>
    <row r="73" spans="1:21" ht="26.4">
      <c r="A73" s="126">
        <f t="shared" si="20"/>
        <v>72</v>
      </c>
      <c r="B73" s="120" t="s">
        <v>706</v>
      </c>
      <c r="C73" s="133" t="s">
        <v>251</v>
      </c>
      <c r="D73" s="134">
        <v>1200</v>
      </c>
      <c r="E73" s="255">
        <f t="shared" si="16"/>
        <v>23.488368749999999</v>
      </c>
      <c r="F73" s="255">
        <f t="shared" si="13"/>
        <v>25.367438249999999</v>
      </c>
      <c r="G73" s="255">
        <f t="shared" si="14"/>
        <v>28187.999999999996</v>
      </c>
      <c r="H73" s="255">
        <f t="shared" si="15"/>
        <v>30443.039999999997</v>
      </c>
      <c r="I73" s="121" t="s">
        <v>749</v>
      </c>
      <c r="J73" s="127" t="s">
        <v>750</v>
      </c>
      <c r="K73" s="123">
        <v>184.2225</v>
      </c>
      <c r="L73" s="108">
        <v>200</v>
      </c>
      <c r="N73" s="120" t="str">
        <f t="shared" si="21"/>
        <v>ESTRIOL NECONJUGAT (Unconjugated Estriol)</v>
      </c>
      <c r="O73" s="212" t="str">
        <f t="shared" si="22"/>
        <v>test</v>
      </c>
      <c r="P73" s="134"/>
      <c r="Q73" s="257">
        <f t="shared" si="23"/>
        <v>23.488368749999999</v>
      </c>
      <c r="R73" s="257">
        <f t="shared" si="24"/>
        <v>25.367438249999999</v>
      </c>
      <c r="S73" s="255">
        <f t="shared" si="17"/>
        <v>0</v>
      </c>
      <c r="T73" s="255">
        <f t="shared" si="18"/>
        <v>0</v>
      </c>
      <c r="U73" s="255">
        <f t="shared" si="19"/>
        <v>0</v>
      </c>
    </row>
    <row r="74" spans="1:21" ht="26.4">
      <c r="A74" s="126">
        <f t="shared" si="20"/>
        <v>73</v>
      </c>
      <c r="B74" s="120" t="s">
        <v>319</v>
      </c>
      <c r="C74" s="133" t="s">
        <v>251</v>
      </c>
      <c r="D74" s="134">
        <v>600</v>
      </c>
      <c r="E74" s="255">
        <f t="shared" si="16"/>
        <v>27.047212500000001</v>
      </c>
      <c r="F74" s="255">
        <f t="shared" si="13"/>
        <v>29.210989500000004</v>
      </c>
      <c r="G74" s="255">
        <f t="shared" si="14"/>
        <v>16230</v>
      </c>
      <c r="H74" s="255">
        <f t="shared" si="15"/>
        <v>17528.400000000001</v>
      </c>
      <c r="I74" s="121" t="s">
        <v>749</v>
      </c>
      <c r="J74" s="127" t="s">
        <v>750</v>
      </c>
      <c r="K74" s="123">
        <v>212.13499999999999</v>
      </c>
      <c r="L74" s="108">
        <v>200</v>
      </c>
      <c r="N74" s="120" t="str">
        <f t="shared" si="21"/>
        <v>Vitamin B12</v>
      </c>
      <c r="O74" s="212" t="str">
        <f t="shared" si="22"/>
        <v>test</v>
      </c>
      <c r="P74" s="134"/>
      <c r="Q74" s="257">
        <f t="shared" si="23"/>
        <v>27.047212500000001</v>
      </c>
      <c r="R74" s="257">
        <f t="shared" si="24"/>
        <v>29.210989500000004</v>
      </c>
      <c r="S74" s="255">
        <f t="shared" si="17"/>
        <v>0</v>
      </c>
      <c r="T74" s="255">
        <f t="shared" si="18"/>
        <v>0</v>
      </c>
      <c r="U74" s="255">
        <f t="shared" si="19"/>
        <v>0</v>
      </c>
    </row>
    <row r="75" spans="1:21" ht="27">
      <c r="A75" s="126">
        <f t="shared" si="20"/>
        <v>74</v>
      </c>
      <c r="B75" s="122" t="s">
        <v>707</v>
      </c>
      <c r="C75" s="133" t="s">
        <v>44</v>
      </c>
      <c r="D75" s="134">
        <v>24</v>
      </c>
      <c r="E75" s="255">
        <f t="shared" si="16"/>
        <v>682.06124999999997</v>
      </c>
      <c r="F75" s="255">
        <f t="shared" si="13"/>
        <v>736.62615000000005</v>
      </c>
      <c r="G75" s="255">
        <f t="shared" si="14"/>
        <v>16369.439999999999</v>
      </c>
      <c r="H75" s="255">
        <f t="shared" si="15"/>
        <v>17678.995200000001</v>
      </c>
      <c r="I75" s="121" t="s">
        <v>749</v>
      </c>
      <c r="J75" s="127" t="s">
        <v>750</v>
      </c>
      <c r="K75" s="124">
        <v>26.747499999999999</v>
      </c>
      <c r="L75" s="108">
        <v>1</v>
      </c>
      <c r="N75" s="120" t="str">
        <f t="shared" si="21"/>
        <v>Solutie spalat  Probe L2KPM</v>
      </c>
      <c r="O75" s="212" t="str">
        <f t="shared" si="22"/>
        <v>set</v>
      </c>
      <c r="P75" s="134">
        <v>10</v>
      </c>
      <c r="Q75" s="257">
        <f t="shared" si="23"/>
        <v>682.06124999999997</v>
      </c>
      <c r="R75" s="257">
        <f t="shared" si="24"/>
        <v>736.62615000000005</v>
      </c>
      <c r="S75" s="255">
        <f t="shared" si="17"/>
        <v>6820.5999999999995</v>
      </c>
      <c r="T75" s="255">
        <f t="shared" si="18"/>
        <v>545.64800000000014</v>
      </c>
      <c r="U75" s="255">
        <f t="shared" si="19"/>
        <v>7366.2479999999996</v>
      </c>
    </row>
    <row r="76" spans="1:21" ht="26.4">
      <c r="A76" s="126">
        <f t="shared" si="20"/>
        <v>75</v>
      </c>
      <c r="B76" s="122" t="s">
        <v>708</v>
      </c>
      <c r="C76" s="133" t="s">
        <v>44</v>
      </c>
      <c r="D76" s="134">
        <v>24</v>
      </c>
      <c r="E76" s="255">
        <f t="shared" si="16"/>
        <v>938.298</v>
      </c>
      <c r="F76" s="255">
        <f t="shared" si="13"/>
        <v>1013.36184</v>
      </c>
      <c r="G76" s="255">
        <f t="shared" si="14"/>
        <v>22519.199999999997</v>
      </c>
      <c r="H76" s="255">
        <f t="shared" si="15"/>
        <v>24320.735999999997</v>
      </c>
      <c r="I76" s="121" t="s">
        <v>749</v>
      </c>
      <c r="J76" s="127" t="s">
        <v>750</v>
      </c>
      <c r="K76" s="124">
        <v>36.795999999999999</v>
      </c>
      <c r="L76" s="108">
        <v>1</v>
      </c>
      <c r="N76" s="120" t="str">
        <f t="shared" si="21"/>
        <v xml:space="preserve"> Spalator Probe L2PWSM</v>
      </c>
      <c r="O76" s="212" t="str">
        <f t="shared" si="22"/>
        <v>set</v>
      </c>
      <c r="P76" s="134"/>
      <c r="Q76" s="257">
        <f t="shared" si="23"/>
        <v>938.298</v>
      </c>
      <c r="R76" s="257">
        <f t="shared" si="24"/>
        <v>1013.36184</v>
      </c>
      <c r="S76" s="255">
        <f t="shared" si="17"/>
        <v>0</v>
      </c>
      <c r="T76" s="255">
        <f t="shared" si="18"/>
        <v>0</v>
      </c>
      <c r="U76" s="255">
        <f t="shared" si="19"/>
        <v>0</v>
      </c>
    </row>
    <row r="77" spans="1:21" ht="27">
      <c r="A77" s="126">
        <f t="shared" si="20"/>
        <v>76</v>
      </c>
      <c r="B77" s="122" t="s">
        <v>320</v>
      </c>
      <c r="C77" s="133" t="s">
        <v>225</v>
      </c>
      <c r="D77" s="134">
        <v>60000</v>
      </c>
      <c r="E77" s="255">
        <f t="shared" si="16"/>
        <v>0.93262042499999986</v>
      </c>
      <c r="F77" s="255">
        <f>E77*1.2</f>
        <v>1.1191445099999997</v>
      </c>
      <c r="G77" s="255">
        <f t="shared" si="14"/>
        <v>55800</v>
      </c>
      <c r="H77" s="255">
        <f t="shared" si="15"/>
        <v>60264.000000000007</v>
      </c>
      <c r="I77" s="121" t="s">
        <v>749</v>
      </c>
      <c r="J77" s="127" t="s">
        <v>750</v>
      </c>
      <c r="K77" s="124">
        <v>36.573349999999998</v>
      </c>
      <c r="L77" s="108">
        <v>1000</v>
      </c>
      <c r="N77" s="120" t="str">
        <f t="shared" si="21"/>
        <v>Cupe de reactie (Reaction Tubes)</v>
      </c>
      <c r="O77" s="212" t="str">
        <f t="shared" si="22"/>
        <v>buc</v>
      </c>
      <c r="P77" s="134">
        <v>14000</v>
      </c>
      <c r="Q77" s="257">
        <f t="shared" si="23"/>
        <v>0.93262042499999986</v>
      </c>
      <c r="R77" s="257">
        <f t="shared" si="24"/>
        <v>1.1191445099999997</v>
      </c>
      <c r="S77" s="255">
        <f t="shared" si="17"/>
        <v>13020</v>
      </c>
      <c r="T77" s="255">
        <f t="shared" si="18"/>
        <v>1041.6000000000004</v>
      </c>
      <c r="U77" s="255">
        <f t="shared" si="19"/>
        <v>14061.6</v>
      </c>
    </row>
    <row r="78" spans="1:21" ht="26.4">
      <c r="A78" s="126">
        <f t="shared" si="20"/>
        <v>77</v>
      </c>
      <c r="B78" s="122" t="s">
        <v>321</v>
      </c>
      <c r="C78" s="133" t="s">
        <v>44</v>
      </c>
      <c r="D78" s="134">
        <v>30</v>
      </c>
      <c r="E78" s="255">
        <f t="shared" si="16"/>
        <v>10064.244375</v>
      </c>
      <c r="F78" s="255">
        <f>E78*1.08</f>
        <v>10869.383925</v>
      </c>
      <c r="G78" s="255">
        <f t="shared" si="14"/>
        <v>301927.2</v>
      </c>
      <c r="H78" s="255">
        <f t="shared" si="15"/>
        <v>326081.37600000005</v>
      </c>
      <c r="I78" s="121" t="s">
        <v>749</v>
      </c>
      <c r="J78" s="127" t="s">
        <v>750</v>
      </c>
      <c r="K78" s="124">
        <v>394.67624999999998</v>
      </c>
      <c r="L78" s="108">
        <v>1</v>
      </c>
      <c r="N78" s="120" t="str">
        <f t="shared" si="21"/>
        <v>Substrat</v>
      </c>
      <c r="O78" s="212" t="str">
        <f t="shared" si="22"/>
        <v>set</v>
      </c>
      <c r="P78" s="134">
        <v>5</v>
      </c>
      <c r="Q78" s="257">
        <f t="shared" si="23"/>
        <v>10064.244375</v>
      </c>
      <c r="R78" s="257">
        <f t="shared" si="24"/>
        <v>10869.383925</v>
      </c>
      <c r="S78" s="255">
        <f t="shared" si="17"/>
        <v>50321.2</v>
      </c>
      <c r="T78" s="255">
        <f t="shared" si="18"/>
        <v>4025.6960000000036</v>
      </c>
      <c r="U78" s="255">
        <f t="shared" si="19"/>
        <v>54346.896000000001</v>
      </c>
    </row>
    <row r="79" spans="1:21" ht="26.4">
      <c r="A79" s="126">
        <f t="shared" si="20"/>
        <v>78</v>
      </c>
      <c r="B79" s="120" t="s">
        <v>322</v>
      </c>
      <c r="C79" s="133" t="s">
        <v>715</v>
      </c>
      <c r="D79" s="134">
        <v>48</v>
      </c>
      <c r="E79" s="255">
        <f>K79*17/12</f>
        <v>1133.3333333333333</v>
      </c>
      <c r="F79" s="255">
        <f>E79*1.08</f>
        <v>1224</v>
      </c>
      <c r="G79" s="255">
        <f t="shared" si="14"/>
        <v>54399.839999999997</v>
      </c>
      <c r="H79" s="255">
        <f t="shared" si="15"/>
        <v>58751.8272</v>
      </c>
      <c r="I79" s="121" t="s">
        <v>749</v>
      </c>
      <c r="J79" s="127" t="s">
        <v>750</v>
      </c>
      <c r="K79" s="125">
        <v>800</v>
      </c>
      <c r="L79" s="108"/>
      <c r="N79" s="120" t="str">
        <f t="shared" si="21"/>
        <v xml:space="preserve">Control Imunologic Nivel 1 </v>
      </c>
      <c r="O79" s="212" t="str">
        <f t="shared" si="22"/>
        <v>fl5ml</v>
      </c>
      <c r="P79" s="134"/>
      <c r="Q79" s="257">
        <f t="shared" si="23"/>
        <v>1133.3333333333333</v>
      </c>
      <c r="R79" s="257">
        <f t="shared" si="24"/>
        <v>1224</v>
      </c>
      <c r="S79" s="255">
        <f t="shared" si="17"/>
        <v>0</v>
      </c>
      <c r="T79" s="255">
        <f t="shared" si="18"/>
        <v>0</v>
      </c>
      <c r="U79" s="255">
        <f t="shared" si="19"/>
        <v>0</v>
      </c>
    </row>
    <row r="80" spans="1:21" ht="26.4">
      <c r="A80" s="126">
        <f t="shared" si="20"/>
        <v>79</v>
      </c>
      <c r="B80" s="120" t="s">
        <v>323</v>
      </c>
      <c r="C80" s="133" t="s">
        <v>715</v>
      </c>
      <c r="D80" s="134">
        <v>48</v>
      </c>
      <c r="E80" s="255">
        <f>K80*17/12</f>
        <v>1133.3333333333333</v>
      </c>
      <c r="F80" s="255">
        <f>E80*1.08</f>
        <v>1224</v>
      </c>
      <c r="G80" s="255">
        <f t="shared" si="14"/>
        <v>54399.839999999997</v>
      </c>
      <c r="H80" s="255">
        <f t="shared" si="15"/>
        <v>58751.8272</v>
      </c>
      <c r="I80" s="121" t="s">
        <v>749</v>
      </c>
      <c r="J80" s="127" t="s">
        <v>750</v>
      </c>
      <c r="K80" s="125">
        <v>800</v>
      </c>
      <c r="L80" s="108"/>
      <c r="N80" s="120" t="str">
        <f t="shared" si="21"/>
        <v>Control Imunologic Nivel 2</v>
      </c>
      <c r="O80" s="212" t="str">
        <f t="shared" si="22"/>
        <v>fl5ml</v>
      </c>
      <c r="P80" s="134"/>
      <c r="Q80" s="257">
        <f t="shared" si="23"/>
        <v>1133.3333333333333</v>
      </c>
      <c r="R80" s="257">
        <f t="shared" si="24"/>
        <v>1224</v>
      </c>
      <c r="S80" s="255">
        <f t="shared" si="17"/>
        <v>0</v>
      </c>
      <c r="T80" s="255">
        <f t="shared" si="18"/>
        <v>0</v>
      </c>
      <c r="U80" s="255">
        <f t="shared" si="19"/>
        <v>0</v>
      </c>
    </row>
    <row r="81" spans="1:21" ht="26.4">
      <c r="A81" s="126">
        <f t="shared" si="20"/>
        <v>80</v>
      </c>
      <c r="B81" s="120" t="s">
        <v>324</v>
      </c>
      <c r="C81" s="133" t="s">
        <v>715</v>
      </c>
      <c r="D81" s="134">
        <v>48</v>
      </c>
      <c r="E81" s="255">
        <f>K81*17/12</f>
        <v>1133.3333333333333</v>
      </c>
      <c r="F81" s="255">
        <f>E81*1.08</f>
        <v>1224</v>
      </c>
      <c r="G81" s="255">
        <f t="shared" si="14"/>
        <v>54399.839999999997</v>
      </c>
      <c r="H81" s="255">
        <f t="shared" si="15"/>
        <v>58751.8272</v>
      </c>
      <c r="I81" s="121" t="s">
        <v>749</v>
      </c>
      <c r="J81" s="127" t="s">
        <v>750</v>
      </c>
      <c r="K81" s="125">
        <v>800</v>
      </c>
      <c r="L81" s="108"/>
      <c r="N81" s="120" t="str">
        <f t="shared" si="21"/>
        <v>Control Imunologic Nivel 3</v>
      </c>
      <c r="O81" s="212" t="str">
        <f t="shared" si="22"/>
        <v>fl5ml</v>
      </c>
      <c r="P81" s="134"/>
      <c r="Q81" s="257">
        <f t="shared" si="23"/>
        <v>1133.3333333333333</v>
      </c>
      <c r="R81" s="257">
        <f t="shared" si="24"/>
        <v>1224</v>
      </c>
      <c r="S81" s="255">
        <f t="shared" si="17"/>
        <v>0</v>
      </c>
      <c r="T81" s="255">
        <f t="shared" si="18"/>
        <v>0</v>
      </c>
      <c r="U81" s="255">
        <f t="shared" si="19"/>
        <v>0</v>
      </c>
    </row>
    <row r="82" spans="1:21">
      <c r="N82" s="212"/>
      <c r="O82" s="212"/>
      <c r="P82" s="212"/>
      <c r="Q82" s="212"/>
      <c r="R82" s="212"/>
      <c r="S82" s="212"/>
      <c r="T82" s="212"/>
      <c r="U82" s="212"/>
    </row>
    <row r="83" spans="1:21">
      <c r="H83" s="37">
        <f>SUM(H2:H82)</f>
        <v>2566913.0688000009</v>
      </c>
      <c r="U83" s="37">
        <f>SUM(U2:U82)</f>
        <v>531631.94400000013</v>
      </c>
    </row>
  </sheetData>
  <phoneticPr fontId="13" type="noConversion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filterMode="1"/>
  <dimension ref="A1:S172"/>
  <sheetViews>
    <sheetView topLeftCell="A8" workbookViewId="0">
      <selection activeCell="N140" sqref="N140"/>
    </sheetView>
  </sheetViews>
  <sheetFormatPr defaultRowHeight="14.4"/>
  <cols>
    <col min="1" max="1" width="4.33203125" customWidth="1"/>
    <col min="2" max="2" width="21.6640625" customWidth="1"/>
    <col min="3" max="3" width="22.44140625" hidden="1" customWidth="1"/>
    <col min="4" max="4" width="5" bestFit="1" customWidth="1"/>
    <col min="5" max="5" width="9.33203125" style="32" customWidth="1"/>
    <col min="6" max="6" width="9.5546875" style="32" bestFit="1" customWidth="1"/>
    <col min="7" max="7" width="7.5546875" style="32" bestFit="1" customWidth="1"/>
    <col min="8" max="8" width="9.88671875" style="32" customWidth="1"/>
    <col min="9" max="9" width="8.5546875" style="32" customWidth="1"/>
    <col min="10" max="10" width="9.88671875" style="32" customWidth="1"/>
  </cols>
  <sheetData>
    <row r="1" spans="1:11" ht="28.8">
      <c r="A1" s="401" t="s">
        <v>743</v>
      </c>
      <c r="B1" s="393" t="s">
        <v>90</v>
      </c>
      <c r="C1" s="402"/>
      <c r="D1" s="429" t="s">
        <v>763</v>
      </c>
      <c r="E1" s="430" t="s">
        <v>712</v>
      </c>
      <c r="F1" s="430" t="s">
        <v>764</v>
      </c>
      <c r="G1" s="430" t="s">
        <v>765</v>
      </c>
      <c r="H1" s="430" t="s">
        <v>766</v>
      </c>
      <c r="I1" s="430" t="s">
        <v>767</v>
      </c>
      <c r="J1" s="431" t="s">
        <v>768</v>
      </c>
      <c r="K1" s="404" t="s">
        <v>774</v>
      </c>
    </row>
    <row r="2" spans="1:11">
      <c r="A2" s="264">
        <v>1</v>
      </c>
      <c r="B2" s="397" t="s">
        <v>180</v>
      </c>
      <c r="C2" s="383" t="s">
        <v>682</v>
      </c>
      <c r="D2" s="398" t="s">
        <v>225</v>
      </c>
      <c r="E2" s="229">
        <v>3560</v>
      </c>
      <c r="F2" s="229">
        <v>0.63</v>
      </c>
      <c r="G2" s="229">
        <v>8</v>
      </c>
      <c r="H2" s="229">
        <f>F2*E2</f>
        <v>2242.8000000000002</v>
      </c>
      <c r="I2" s="229">
        <f>J2-H2</f>
        <v>179.42399999999998</v>
      </c>
      <c r="J2" s="267">
        <f>H2*1.08</f>
        <v>2422.2240000000002</v>
      </c>
      <c r="K2">
        <v>1</v>
      </c>
    </row>
    <row r="3" spans="1:11" ht="15" thickBot="1">
      <c r="A3" s="264">
        <f>A2+1</f>
        <v>2</v>
      </c>
      <c r="B3" s="395" t="s">
        <v>179</v>
      </c>
      <c r="C3" s="403" t="s">
        <v>682</v>
      </c>
      <c r="D3" s="396" t="s">
        <v>225</v>
      </c>
      <c r="E3" s="269">
        <v>3560</v>
      </c>
      <c r="F3" s="269">
        <v>0.63</v>
      </c>
      <c r="G3" s="269">
        <v>8</v>
      </c>
      <c r="H3" s="269">
        <f t="shared" ref="H3:H68" si="0">F3*E3</f>
        <v>2242.8000000000002</v>
      </c>
      <c r="I3" s="269">
        <f t="shared" ref="I3:I68" si="1">J3-H3</f>
        <v>179.42399999999998</v>
      </c>
      <c r="J3" s="270">
        <f t="shared" ref="J3:J68" si="2">H3*1.08</f>
        <v>2422.2240000000002</v>
      </c>
      <c r="K3">
        <v>1</v>
      </c>
    </row>
    <row r="4" spans="1:11" ht="15" hidden="1" thickBot="1">
      <c r="A4" s="212">
        <f t="shared" ref="A4:A69" si="3">A3+1</f>
        <v>3</v>
      </c>
      <c r="B4" s="406" t="s">
        <v>2</v>
      </c>
      <c r="C4" s="265" t="s">
        <v>683</v>
      </c>
      <c r="D4" s="407" t="s">
        <v>44</v>
      </c>
      <c r="E4" s="408"/>
      <c r="F4" s="408">
        <v>260</v>
      </c>
      <c r="G4" s="408">
        <v>8</v>
      </c>
      <c r="H4" s="408">
        <f t="shared" si="0"/>
        <v>0</v>
      </c>
      <c r="I4" s="408">
        <f t="shared" si="1"/>
        <v>0</v>
      </c>
      <c r="J4" s="408">
        <f t="shared" si="2"/>
        <v>0</v>
      </c>
    </row>
    <row r="5" spans="1:11" ht="18" customHeight="1">
      <c r="A5" s="264">
        <f t="shared" si="3"/>
        <v>4</v>
      </c>
      <c r="B5" s="393" t="s">
        <v>202</v>
      </c>
      <c r="C5" s="405" t="s">
        <v>682</v>
      </c>
      <c r="D5" s="394" t="s">
        <v>225</v>
      </c>
      <c r="E5" s="271">
        <v>1328</v>
      </c>
      <c r="F5" s="271">
        <v>0.81</v>
      </c>
      <c r="G5" s="271">
        <v>8</v>
      </c>
      <c r="H5" s="271">
        <f t="shared" si="0"/>
        <v>1075.68</v>
      </c>
      <c r="I5" s="271">
        <f t="shared" si="1"/>
        <v>86.054399999999987</v>
      </c>
      <c r="J5" s="272">
        <f t="shared" si="2"/>
        <v>1161.7344000000001</v>
      </c>
    </row>
    <row r="6" spans="1:11">
      <c r="A6" s="264">
        <f t="shared" si="3"/>
        <v>5</v>
      </c>
      <c r="B6" s="397" t="s">
        <v>213</v>
      </c>
      <c r="C6" s="383" t="s">
        <v>684</v>
      </c>
      <c r="D6" s="398" t="s">
        <v>225</v>
      </c>
      <c r="E6" s="229">
        <v>1800</v>
      </c>
      <c r="F6" s="229">
        <v>4.5</v>
      </c>
      <c r="G6" s="229">
        <v>8</v>
      </c>
      <c r="H6" s="229">
        <f t="shared" si="0"/>
        <v>8100</v>
      </c>
      <c r="I6" s="229">
        <f t="shared" si="1"/>
        <v>648</v>
      </c>
      <c r="J6" s="267">
        <f t="shared" si="2"/>
        <v>8748</v>
      </c>
      <c r="K6">
        <v>1</v>
      </c>
    </row>
    <row r="7" spans="1:11">
      <c r="A7" s="264">
        <f t="shared" si="3"/>
        <v>6</v>
      </c>
      <c r="B7" s="397" t="s">
        <v>204</v>
      </c>
      <c r="C7" s="383" t="s">
        <v>685</v>
      </c>
      <c r="D7" s="398" t="s">
        <v>225</v>
      </c>
      <c r="E7" s="229">
        <v>1380</v>
      </c>
      <c r="F7" s="229">
        <v>5.57</v>
      </c>
      <c r="G7" s="229">
        <v>8</v>
      </c>
      <c r="H7" s="229">
        <f t="shared" si="0"/>
        <v>7686.6</v>
      </c>
      <c r="I7" s="229">
        <f t="shared" si="1"/>
        <v>614.92799999999988</v>
      </c>
      <c r="J7" s="267">
        <f t="shared" si="2"/>
        <v>8301.5280000000002</v>
      </c>
    </row>
    <row r="8" spans="1:11">
      <c r="A8" s="264">
        <f t="shared" si="3"/>
        <v>7</v>
      </c>
      <c r="B8" s="397" t="s">
        <v>199</v>
      </c>
      <c r="C8" s="383" t="s">
        <v>682</v>
      </c>
      <c r="D8" s="398" t="s">
        <v>225</v>
      </c>
      <c r="E8" s="229">
        <v>1800</v>
      </c>
      <c r="F8" s="229">
        <v>0.6</v>
      </c>
      <c r="G8" s="229">
        <v>8</v>
      </c>
      <c r="H8" s="229">
        <f t="shared" si="0"/>
        <v>1080</v>
      </c>
      <c r="I8" s="229">
        <f t="shared" si="1"/>
        <v>86.400000000000091</v>
      </c>
      <c r="J8" s="267">
        <f t="shared" si="2"/>
        <v>1166.4000000000001</v>
      </c>
    </row>
    <row r="9" spans="1:11" ht="15" thickBot="1">
      <c r="A9" s="264">
        <f t="shared" si="3"/>
        <v>8</v>
      </c>
      <c r="B9" s="395" t="s">
        <v>203</v>
      </c>
      <c r="C9" s="403" t="s">
        <v>682</v>
      </c>
      <c r="D9" s="396" t="s">
        <v>225</v>
      </c>
      <c r="E9" s="269">
        <v>3500</v>
      </c>
      <c r="F9" s="269">
        <v>0.54</v>
      </c>
      <c r="G9" s="269">
        <v>8</v>
      </c>
      <c r="H9" s="269">
        <f t="shared" si="0"/>
        <v>1890.0000000000002</v>
      </c>
      <c r="I9" s="269">
        <f t="shared" si="1"/>
        <v>151.20000000000005</v>
      </c>
      <c r="J9" s="270">
        <f t="shared" si="2"/>
        <v>2041.2000000000003</v>
      </c>
    </row>
    <row r="10" spans="1:11" hidden="1">
      <c r="A10" s="264">
        <f t="shared" si="3"/>
        <v>9</v>
      </c>
      <c r="B10" s="418" t="s">
        <v>197</v>
      </c>
      <c r="C10" s="384" t="s">
        <v>683</v>
      </c>
      <c r="D10" s="419" t="s">
        <v>1</v>
      </c>
      <c r="E10" s="408"/>
      <c r="F10" s="408">
        <v>2.11</v>
      </c>
      <c r="G10" s="408">
        <v>8</v>
      </c>
      <c r="H10" s="408">
        <f t="shared" si="0"/>
        <v>0</v>
      </c>
      <c r="I10" s="408">
        <f t="shared" si="1"/>
        <v>0</v>
      </c>
      <c r="J10" s="409">
        <f t="shared" si="2"/>
        <v>0</v>
      </c>
    </row>
    <row r="11" spans="1:11" ht="15" thickBot="1">
      <c r="A11" s="264">
        <f t="shared" si="3"/>
        <v>10</v>
      </c>
      <c r="B11" s="391" t="s">
        <v>832</v>
      </c>
      <c r="C11" s="383" t="s">
        <v>683</v>
      </c>
      <c r="D11" s="392" t="s">
        <v>225</v>
      </c>
      <c r="E11" s="275">
        <v>2120</v>
      </c>
      <c r="F11" s="275">
        <v>0.4</v>
      </c>
      <c r="G11" s="275">
        <v>8</v>
      </c>
      <c r="H11" s="275">
        <f t="shared" si="0"/>
        <v>848</v>
      </c>
      <c r="I11" s="275">
        <f t="shared" si="1"/>
        <v>67.840000000000032</v>
      </c>
      <c r="J11" s="276">
        <f t="shared" si="2"/>
        <v>915.84</v>
      </c>
    </row>
    <row r="12" spans="1:11" ht="15" hidden="1" thickBot="1">
      <c r="A12" s="212">
        <f t="shared" si="3"/>
        <v>11</v>
      </c>
      <c r="B12" s="406" t="s">
        <v>198</v>
      </c>
      <c r="C12" s="214" t="s">
        <v>686</v>
      </c>
      <c r="D12" s="407" t="s">
        <v>44</v>
      </c>
      <c r="E12" s="408"/>
      <c r="F12" s="408">
        <v>24.54</v>
      </c>
      <c r="G12" s="408">
        <v>8</v>
      </c>
      <c r="H12" s="408">
        <f t="shared" si="0"/>
        <v>0</v>
      </c>
      <c r="I12" s="408">
        <f t="shared" si="1"/>
        <v>0</v>
      </c>
      <c r="J12" s="408">
        <f t="shared" si="2"/>
        <v>0</v>
      </c>
    </row>
    <row r="13" spans="1:11" ht="15" thickBot="1">
      <c r="A13" s="264">
        <f t="shared" si="3"/>
        <v>12</v>
      </c>
      <c r="B13" s="391" t="s">
        <v>200</v>
      </c>
      <c r="C13" s="383" t="s">
        <v>682</v>
      </c>
      <c r="D13" s="392" t="s">
        <v>225</v>
      </c>
      <c r="E13" s="275">
        <v>1800</v>
      </c>
      <c r="F13" s="275">
        <v>2.58</v>
      </c>
      <c r="G13" s="275">
        <v>8</v>
      </c>
      <c r="H13" s="275">
        <f t="shared" si="0"/>
        <v>4644</v>
      </c>
      <c r="I13" s="275">
        <f t="shared" si="1"/>
        <v>371.52000000000044</v>
      </c>
      <c r="J13" s="276">
        <f t="shared" si="2"/>
        <v>5015.5200000000004</v>
      </c>
    </row>
    <row r="14" spans="1:11" ht="15" hidden="1" thickBot="1">
      <c r="A14" s="212">
        <f t="shared" si="3"/>
        <v>13</v>
      </c>
      <c r="B14" s="406" t="s">
        <v>201</v>
      </c>
      <c r="C14" s="214" t="s">
        <v>686</v>
      </c>
      <c r="D14" s="407" t="s">
        <v>44</v>
      </c>
      <c r="E14" s="408"/>
      <c r="F14" s="408">
        <v>24.54</v>
      </c>
      <c r="G14" s="408">
        <v>8</v>
      </c>
      <c r="H14" s="408">
        <f t="shared" si="0"/>
        <v>0</v>
      </c>
      <c r="I14" s="408">
        <f t="shared" si="1"/>
        <v>0</v>
      </c>
      <c r="J14" s="408">
        <f t="shared" si="2"/>
        <v>0</v>
      </c>
    </row>
    <row r="15" spans="1:11" ht="15" thickBot="1">
      <c r="A15" s="264">
        <f t="shared" si="3"/>
        <v>14</v>
      </c>
      <c r="B15" s="393" t="s">
        <v>187</v>
      </c>
      <c r="C15" s="383" t="s">
        <v>682</v>
      </c>
      <c r="D15" s="394" t="s">
        <v>225</v>
      </c>
      <c r="E15" s="271">
        <v>2280</v>
      </c>
      <c r="F15" s="271">
        <v>0.62</v>
      </c>
      <c r="G15" s="271">
        <v>8</v>
      </c>
      <c r="H15" s="271">
        <f t="shared" si="0"/>
        <v>1413.6</v>
      </c>
      <c r="I15" s="271">
        <f t="shared" si="1"/>
        <v>113.08800000000019</v>
      </c>
      <c r="J15" s="272">
        <f t="shared" si="2"/>
        <v>1526.6880000000001</v>
      </c>
    </row>
    <row r="16" spans="1:11" ht="15" thickBot="1">
      <c r="A16" s="264">
        <f t="shared" si="3"/>
        <v>15</v>
      </c>
      <c r="B16" s="395" t="s">
        <v>188</v>
      </c>
      <c r="C16" s="385" t="s">
        <v>682</v>
      </c>
      <c r="D16" s="396" t="s">
        <v>225</v>
      </c>
      <c r="E16" s="269">
        <v>2760</v>
      </c>
      <c r="F16" s="269">
        <v>0.62</v>
      </c>
      <c r="G16" s="269">
        <v>8</v>
      </c>
      <c r="H16" s="269">
        <f t="shared" si="0"/>
        <v>1711.2</v>
      </c>
      <c r="I16" s="269">
        <f t="shared" si="1"/>
        <v>136.89600000000019</v>
      </c>
      <c r="J16" s="270">
        <f t="shared" si="2"/>
        <v>1848.0960000000002</v>
      </c>
    </row>
    <row r="17" spans="1:11" hidden="1">
      <c r="A17" s="212">
        <f t="shared" si="3"/>
        <v>16</v>
      </c>
      <c r="B17" s="406" t="s">
        <v>189</v>
      </c>
      <c r="C17" s="265" t="s">
        <v>686</v>
      </c>
      <c r="D17" s="407" t="s">
        <v>44</v>
      </c>
      <c r="E17" s="408"/>
      <c r="F17" s="408">
        <v>24.54</v>
      </c>
      <c r="G17" s="408">
        <v>8</v>
      </c>
      <c r="H17" s="408">
        <f t="shared" si="0"/>
        <v>0</v>
      </c>
      <c r="I17" s="408">
        <f t="shared" si="1"/>
        <v>0</v>
      </c>
      <c r="J17" s="408">
        <f t="shared" si="2"/>
        <v>0</v>
      </c>
    </row>
    <row r="18" spans="1:11" ht="15" hidden="1" thickBot="1">
      <c r="A18" s="264">
        <f t="shared" si="3"/>
        <v>17</v>
      </c>
      <c r="B18" s="410" t="s">
        <v>190</v>
      </c>
      <c r="C18" s="385" t="s">
        <v>682</v>
      </c>
      <c r="D18" s="411" t="s">
        <v>1</v>
      </c>
      <c r="E18" s="412"/>
      <c r="F18" s="412">
        <v>3.01</v>
      </c>
      <c r="G18" s="412">
        <v>8</v>
      </c>
      <c r="H18" s="412">
        <f t="shared" si="0"/>
        <v>0</v>
      </c>
      <c r="I18" s="412">
        <f t="shared" si="1"/>
        <v>0</v>
      </c>
      <c r="J18" s="413">
        <f t="shared" si="2"/>
        <v>0</v>
      </c>
    </row>
    <row r="19" spans="1:11" ht="15" thickBot="1">
      <c r="A19" s="264">
        <f t="shared" si="3"/>
        <v>18</v>
      </c>
      <c r="B19" s="391" t="s">
        <v>191</v>
      </c>
      <c r="C19" s="384" t="s">
        <v>682</v>
      </c>
      <c r="D19" s="392" t="s">
        <v>225</v>
      </c>
      <c r="E19" s="275">
        <v>600</v>
      </c>
      <c r="F19" s="275">
        <v>1.29</v>
      </c>
      <c r="G19" s="275">
        <v>8</v>
      </c>
      <c r="H19" s="275">
        <f t="shared" si="0"/>
        <v>774</v>
      </c>
      <c r="I19" s="275">
        <f t="shared" si="1"/>
        <v>61.920000000000073</v>
      </c>
      <c r="J19" s="276">
        <f t="shared" si="2"/>
        <v>835.92000000000007</v>
      </c>
    </row>
    <row r="20" spans="1:11" ht="15" hidden="1" thickBot="1">
      <c r="A20" s="264">
        <f t="shared" si="3"/>
        <v>19</v>
      </c>
      <c r="B20" s="420" t="s">
        <v>193</v>
      </c>
      <c r="C20" s="383" t="s">
        <v>685</v>
      </c>
      <c r="D20" s="421" t="s">
        <v>1</v>
      </c>
      <c r="E20" s="422"/>
      <c r="F20" s="422">
        <v>22.73</v>
      </c>
      <c r="G20" s="422">
        <v>8</v>
      </c>
      <c r="H20" s="422">
        <f t="shared" si="0"/>
        <v>0</v>
      </c>
      <c r="I20" s="422">
        <f t="shared" si="1"/>
        <v>0</v>
      </c>
      <c r="J20" s="423">
        <f t="shared" si="2"/>
        <v>0</v>
      </c>
    </row>
    <row r="21" spans="1:11" ht="15" hidden="1" thickBot="1">
      <c r="A21" s="212">
        <f t="shared" si="3"/>
        <v>20</v>
      </c>
      <c r="B21" s="213" t="s">
        <v>192</v>
      </c>
      <c r="C21" s="214" t="s">
        <v>683</v>
      </c>
      <c r="D21" s="265" t="s">
        <v>44</v>
      </c>
      <c r="E21" s="266"/>
      <c r="F21" s="266">
        <v>508</v>
      </c>
      <c r="G21" s="266">
        <v>8</v>
      </c>
      <c r="H21" s="266">
        <f t="shared" si="0"/>
        <v>0</v>
      </c>
      <c r="I21" s="266">
        <f t="shared" si="1"/>
        <v>0</v>
      </c>
      <c r="J21" s="266">
        <f t="shared" si="2"/>
        <v>0</v>
      </c>
    </row>
    <row r="22" spans="1:11" ht="15" hidden="1" thickBot="1">
      <c r="A22" s="212">
        <f t="shared" si="3"/>
        <v>21</v>
      </c>
      <c r="B22" s="120" t="s">
        <v>4</v>
      </c>
      <c r="C22" s="214" t="s">
        <v>682</v>
      </c>
      <c r="D22" s="214" t="s">
        <v>44</v>
      </c>
      <c r="E22" s="229"/>
      <c r="F22" s="229">
        <v>370</v>
      </c>
      <c r="G22" s="229">
        <v>8</v>
      </c>
      <c r="H22" s="229">
        <f t="shared" si="0"/>
        <v>0</v>
      </c>
      <c r="I22" s="229">
        <f t="shared" si="1"/>
        <v>0</v>
      </c>
      <c r="J22" s="229">
        <f t="shared" si="2"/>
        <v>0</v>
      </c>
    </row>
    <row r="23" spans="1:11" ht="15" hidden="1" thickBot="1">
      <c r="A23" s="212">
        <f t="shared" si="3"/>
        <v>22</v>
      </c>
      <c r="B23" s="120" t="s">
        <v>5</v>
      </c>
      <c r="C23" s="214" t="s">
        <v>686</v>
      </c>
      <c r="D23" s="214" t="s">
        <v>44</v>
      </c>
      <c r="E23" s="229"/>
      <c r="F23" s="229">
        <v>24.54</v>
      </c>
      <c r="G23" s="229">
        <v>8</v>
      </c>
      <c r="H23" s="229">
        <f t="shared" si="0"/>
        <v>0</v>
      </c>
      <c r="I23" s="229">
        <f t="shared" si="1"/>
        <v>0</v>
      </c>
      <c r="J23" s="229">
        <f t="shared" si="2"/>
        <v>0</v>
      </c>
    </row>
    <row r="24" spans="1:11" ht="15" hidden="1" thickBot="1">
      <c r="A24" s="212">
        <f t="shared" si="3"/>
        <v>23</v>
      </c>
      <c r="B24" s="390" t="s">
        <v>6</v>
      </c>
      <c r="C24" s="214" t="s">
        <v>686</v>
      </c>
      <c r="D24" s="388" t="s">
        <v>44</v>
      </c>
      <c r="E24" s="389"/>
      <c r="F24" s="389">
        <v>30.6</v>
      </c>
      <c r="G24" s="389">
        <v>8</v>
      </c>
      <c r="H24" s="389">
        <f t="shared" si="0"/>
        <v>0</v>
      </c>
      <c r="I24" s="389">
        <f t="shared" si="1"/>
        <v>0</v>
      </c>
      <c r="J24" s="389">
        <f t="shared" si="2"/>
        <v>0</v>
      </c>
    </row>
    <row r="25" spans="1:11" ht="15" thickBot="1">
      <c r="A25" s="264"/>
      <c r="B25" s="435"/>
      <c r="C25" s="384"/>
      <c r="D25" s="436"/>
      <c r="E25" s="408"/>
      <c r="F25" s="408"/>
      <c r="G25" s="408"/>
      <c r="H25" s="437">
        <f>SUBTOTAL(9,H2:H24)</f>
        <v>33708.68</v>
      </c>
      <c r="I25" s="437">
        <f>SUBTOTAL(9,I2:I24)</f>
        <v>2696.6944000000008</v>
      </c>
      <c r="J25" s="437">
        <f>SUBTOTAL(9,J2:J24)</f>
        <v>36405.374400000001</v>
      </c>
    </row>
    <row r="26" spans="1:11" ht="15" thickBot="1">
      <c r="A26" s="264">
        <f>A24+1</f>
        <v>24</v>
      </c>
      <c r="B26" s="391" t="s">
        <v>66</v>
      </c>
      <c r="C26" s="405" t="s">
        <v>683</v>
      </c>
      <c r="D26" s="392" t="s">
        <v>225</v>
      </c>
      <c r="E26" s="275">
        <v>3840</v>
      </c>
      <c r="F26" s="275">
        <v>0.6</v>
      </c>
      <c r="G26" s="275">
        <v>8</v>
      </c>
      <c r="H26" s="275">
        <f t="shared" si="0"/>
        <v>2304</v>
      </c>
      <c r="I26" s="275">
        <f t="shared" si="1"/>
        <v>184.32000000000016</v>
      </c>
      <c r="J26" s="276">
        <f t="shared" si="2"/>
        <v>2488.3200000000002</v>
      </c>
      <c r="K26">
        <v>1</v>
      </c>
    </row>
    <row r="27" spans="1:11" ht="15" hidden="1" thickBot="1">
      <c r="A27" s="264">
        <f t="shared" si="3"/>
        <v>25</v>
      </c>
      <c r="B27" s="424" t="s">
        <v>7</v>
      </c>
      <c r="C27" s="268" t="s">
        <v>682</v>
      </c>
      <c r="D27" s="425" t="s">
        <v>44</v>
      </c>
      <c r="E27" s="422"/>
      <c r="F27" s="422">
        <v>845</v>
      </c>
      <c r="G27" s="422">
        <v>8</v>
      </c>
      <c r="H27" s="422">
        <f t="shared" si="0"/>
        <v>0</v>
      </c>
      <c r="I27" s="422">
        <f t="shared" si="1"/>
        <v>0</v>
      </c>
      <c r="J27" s="423">
        <f t="shared" si="2"/>
        <v>0</v>
      </c>
    </row>
    <row r="28" spans="1:11" hidden="1">
      <c r="A28" s="212">
        <f t="shared" si="3"/>
        <v>26</v>
      </c>
      <c r="B28" s="213" t="s">
        <v>194</v>
      </c>
      <c r="C28" s="265" t="s">
        <v>686</v>
      </c>
      <c r="D28" s="265" t="s">
        <v>44</v>
      </c>
      <c r="E28" s="266"/>
      <c r="F28" s="266">
        <v>24.54</v>
      </c>
      <c r="G28" s="266">
        <v>8</v>
      </c>
      <c r="H28" s="266">
        <f t="shared" si="0"/>
        <v>0</v>
      </c>
      <c r="I28" s="266">
        <f t="shared" si="1"/>
        <v>0</v>
      </c>
      <c r="J28" s="266">
        <f t="shared" si="2"/>
        <v>0</v>
      </c>
    </row>
    <row r="29" spans="1:11" hidden="1">
      <c r="A29" s="212">
        <f t="shared" si="3"/>
        <v>27</v>
      </c>
      <c r="B29" s="120" t="s">
        <v>121</v>
      </c>
      <c r="C29" s="214" t="s">
        <v>682</v>
      </c>
      <c r="D29" s="214" t="s">
        <v>44</v>
      </c>
      <c r="E29" s="229"/>
      <c r="F29" s="229">
        <v>1445</v>
      </c>
      <c r="G29" s="229">
        <v>8</v>
      </c>
      <c r="H29" s="229">
        <f t="shared" si="0"/>
        <v>0</v>
      </c>
      <c r="I29" s="229">
        <f t="shared" si="1"/>
        <v>0</v>
      </c>
      <c r="J29" s="229">
        <f t="shared" si="2"/>
        <v>0</v>
      </c>
    </row>
    <row r="30" spans="1:11" ht="15" hidden="1" thickBot="1">
      <c r="A30" s="264">
        <f t="shared" si="3"/>
        <v>28</v>
      </c>
      <c r="B30" s="273" t="s">
        <v>8</v>
      </c>
      <c r="C30" s="274" t="s">
        <v>687</v>
      </c>
      <c r="D30" s="274" t="s">
        <v>44</v>
      </c>
      <c r="E30" s="275"/>
      <c r="F30" s="275">
        <v>5913</v>
      </c>
      <c r="G30" s="275">
        <v>8</v>
      </c>
      <c r="H30" s="275">
        <f t="shared" si="0"/>
        <v>0</v>
      </c>
      <c r="I30" s="275">
        <f t="shared" si="1"/>
        <v>0</v>
      </c>
      <c r="J30" s="276">
        <f t="shared" si="2"/>
        <v>0</v>
      </c>
      <c r="K30">
        <v>1</v>
      </c>
    </row>
    <row r="31" spans="1:11" hidden="1">
      <c r="A31" s="212">
        <f t="shared" si="3"/>
        <v>29</v>
      </c>
      <c r="B31" s="406" t="s">
        <v>9</v>
      </c>
      <c r="C31" s="265" t="s">
        <v>130</v>
      </c>
      <c r="D31" s="407" t="s">
        <v>44</v>
      </c>
      <c r="E31" s="408"/>
      <c r="F31" s="408">
        <v>2354.4</v>
      </c>
      <c r="G31" s="408">
        <v>8</v>
      </c>
      <c r="H31" s="408">
        <f t="shared" si="0"/>
        <v>0</v>
      </c>
      <c r="I31" s="408">
        <f t="shared" si="1"/>
        <v>0</v>
      </c>
      <c r="J31" s="408">
        <f t="shared" si="2"/>
        <v>0</v>
      </c>
    </row>
    <row r="32" spans="1:11">
      <c r="A32" s="264">
        <f t="shared" si="3"/>
        <v>30</v>
      </c>
      <c r="B32" s="393" t="s">
        <v>10</v>
      </c>
      <c r="C32" s="383" t="s">
        <v>106</v>
      </c>
      <c r="D32" s="394" t="s">
        <v>225</v>
      </c>
      <c r="E32" s="271">
        <v>1800</v>
      </c>
      <c r="F32" s="271">
        <v>5.27</v>
      </c>
      <c r="G32" s="271">
        <v>8</v>
      </c>
      <c r="H32" s="271">
        <f t="shared" si="0"/>
        <v>9486</v>
      </c>
      <c r="I32" s="271">
        <f t="shared" si="1"/>
        <v>758.88000000000102</v>
      </c>
      <c r="J32" s="272">
        <f t="shared" si="2"/>
        <v>10244.880000000001</v>
      </c>
    </row>
    <row r="33" spans="1:10" ht="15" thickBot="1">
      <c r="A33" s="264">
        <f t="shared" si="3"/>
        <v>31</v>
      </c>
      <c r="B33" s="395" t="s">
        <v>11</v>
      </c>
      <c r="C33" s="383" t="s">
        <v>106</v>
      </c>
      <c r="D33" s="396" t="s">
        <v>225</v>
      </c>
      <c r="E33" s="269">
        <v>2790</v>
      </c>
      <c r="F33" s="269">
        <v>8.31</v>
      </c>
      <c r="G33" s="269">
        <v>8</v>
      </c>
      <c r="H33" s="269">
        <f t="shared" si="0"/>
        <v>23184.9</v>
      </c>
      <c r="I33" s="269">
        <f t="shared" si="1"/>
        <v>1854.7920000000013</v>
      </c>
      <c r="J33" s="270">
        <f t="shared" si="2"/>
        <v>25039.692000000003</v>
      </c>
    </row>
    <row r="34" spans="1:10" hidden="1">
      <c r="A34" s="212">
        <f t="shared" si="3"/>
        <v>32</v>
      </c>
      <c r="B34" s="213" t="s">
        <v>12</v>
      </c>
      <c r="C34" s="214" t="s">
        <v>108</v>
      </c>
      <c r="D34" s="265" t="s">
        <v>44</v>
      </c>
      <c r="E34" s="266"/>
      <c r="F34" s="266">
        <v>957.15</v>
      </c>
      <c r="G34" s="266">
        <v>8</v>
      </c>
      <c r="H34" s="266">
        <f t="shared" si="0"/>
        <v>0</v>
      </c>
      <c r="I34" s="266">
        <f t="shared" si="1"/>
        <v>0</v>
      </c>
      <c r="J34" s="266">
        <f t="shared" si="2"/>
        <v>0</v>
      </c>
    </row>
    <row r="35" spans="1:10" hidden="1">
      <c r="A35" s="212">
        <f t="shared" si="3"/>
        <v>33</v>
      </c>
      <c r="B35" s="120" t="s">
        <v>13</v>
      </c>
      <c r="C35" s="214" t="s">
        <v>109</v>
      </c>
      <c r="D35" s="214" t="s">
        <v>44</v>
      </c>
      <c r="E35" s="229"/>
      <c r="F35" s="229">
        <v>1707.84</v>
      </c>
      <c r="G35" s="229">
        <v>8</v>
      </c>
      <c r="H35" s="229">
        <f t="shared" si="0"/>
        <v>0</v>
      </c>
      <c r="I35" s="229">
        <f t="shared" si="1"/>
        <v>0</v>
      </c>
      <c r="J35" s="229">
        <f t="shared" si="2"/>
        <v>0</v>
      </c>
    </row>
    <row r="36" spans="1:10" hidden="1">
      <c r="A36" s="212">
        <f t="shared" si="3"/>
        <v>34</v>
      </c>
      <c r="B36" s="120" t="s">
        <v>14</v>
      </c>
      <c r="C36" s="214" t="s">
        <v>109</v>
      </c>
      <c r="D36" s="214" t="s">
        <v>44</v>
      </c>
      <c r="E36" s="229"/>
      <c r="F36" s="229">
        <v>1053.1199999999999</v>
      </c>
      <c r="G36" s="229">
        <v>8</v>
      </c>
      <c r="H36" s="229">
        <f t="shared" si="0"/>
        <v>0</v>
      </c>
      <c r="I36" s="229">
        <f t="shared" si="1"/>
        <v>0</v>
      </c>
      <c r="J36" s="229">
        <f t="shared" si="2"/>
        <v>0</v>
      </c>
    </row>
    <row r="37" spans="1:10" hidden="1">
      <c r="A37" s="212">
        <f t="shared" si="3"/>
        <v>35</v>
      </c>
      <c r="B37" s="390" t="s">
        <v>15</v>
      </c>
      <c r="C37" s="214" t="s">
        <v>218</v>
      </c>
      <c r="D37" s="388" t="s">
        <v>44</v>
      </c>
      <c r="E37" s="389"/>
      <c r="F37" s="389">
        <v>1674</v>
      </c>
      <c r="G37" s="389">
        <v>8</v>
      </c>
      <c r="H37" s="389">
        <f t="shared" si="0"/>
        <v>0</v>
      </c>
      <c r="I37" s="389">
        <f t="shared" si="1"/>
        <v>0</v>
      </c>
      <c r="J37" s="389">
        <f t="shared" si="2"/>
        <v>0</v>
      </c>
    </row>
    <row r="38" spans="1:10" ht="15" thickBot="1">
      <c r="A38" s="264">
        <f t="shared" si="3"/>
        <v>36</v>
      </c>
      <c r="B38" s="391" t="s">
        <v>16</v>
      </c>
      <c r="C38" s="383" t="s">
        <v>734</v>
      </c>
      <c r="D38" s="392" t="s">
        <v>225</v>
      </c>
      <c r="E38" s="275">
        <v>1000</v>
      </c>
      <c r="F38" s="275">
        <v>14.34</v>
      </c>
      <c r="G38" s="275">
        <v>8</v>
      </c>
      <c r="H38" s="275">
        <f t="shared" si="0"/>
        <v>14340</v>
      </c>
      <c r="I38" s="275">
        <f t="shared" si="1"/>
        <v>1147.2000000000007</v>
      </c>
      <c r="J38" s="276">
        <f t="shared" si="2"/>
        <v>15487.2</v>
      </c>
    </row>
    <row r="39" spans="1:10" ht="15" hidden="1" thickBot="1">
      <c r="A39" s="264">
        <f t="shared" si="3"/>
        <v>37</v>
      </c>
      <c r="B39" s="418" t="s">
        <v>17</v>
      </c>
      <c r="C39" s="385" t="s">
        <v>734</v>
      </c>
      <c r="D39" s="419" t="s">
        <v>1</v>
      </c>
      <c r="E39" s="408"/>
      <c r="F39" s="408">
        <v>19.57</v>
      </c>
      <c r="G39" s="408">
        <v>8</v>
      </c>
      <c r="H39" s="408">
        <f t="shared" si="0"/>
        <v>0</v>
      </c>
      <c r="I39" s="408">
        <f t="shared" si="1"/>
        <v>0</v>
      </c>
      <c r="J39" s="409">
        <f t="shared" si="2"/>
        <v>0</v>
      </c>
    </row>
    <row r="40" spans="1:10" ht="15" thickBot="1">
      <c r="A40" s="264">
        <f t="shared" si="3"/>
        <v>38</v>
      </c>
      <c r="B40" s="391" t="s">
        <v>18</v>
      </c>
      <c r="C40" s="384" t="s">
        <v>734</v>
      </c>
      <c r="D40" s="392" t="s">
        <v>225</v>
      </c>
      <c r="E40" s="275">
        <v>2600</v>
      </c>
      <c r="F40" s="275">
        <v>7.73</v>
      </c>
      <c r="G40" s="275">
        <v>8</v>
      </c>
      <c r="H40" s="275">
        <f t="shared" si="0"/>
        <v>20098</v>
      </c>
      <c r="I40" s="275">
        <f t="shared" si="1"/>
        <v>1607.8400000000001</v>
      </c>
      <c r="J40" s="276">
        <f t="shared" si="2"/>
        <v>21705.84</v>
      </c>
    </row>
    <row r="41" spans="1:10" ht="39.6" hidden="1">
      <c r="A41" s="212">
        <f t="shared" si="3"/>
        <v>39</v>
      </c>
      <c r="B41" s="406" t="s">
        <v>19</v>
      </c>
      <c r="C41" s="214" t="s">
        <v>111</v>
      </c>
      <c r="D41" s="407" t="s">
        <v>44</v>
      </c>
      <c r="E41" s="408"/>
      <c r="F41" s="408">
        <v>2061.4499999999998</v>
      </c>
      <c r="G41" s="408">
        <v>8</v>
      </c>
      <c r="H41" s="408">
        <f t="shared" si="0"/>
        <v>0</v>
      </c>
      <c r="I41" s="408">
        <f t="shared" si="1"/>
        <v>0</v>
      </c>
      <c r="J41" s="408">
        <f t="shared" si="2"/>
        <v>0</v>
      </c>
    </row>
    <row r="42" spans="1:10" ht="26.4" hidden="1">
      <c r="A42" s="264">
        <f t="shared" si="3"/>
        <v>40</v>
      </c>
      <c r="B42" s="410" t="s">
        <v>122</v>
      </c>
      <c r="C42" s="383" t="s">
        <v>110</v>
      </c>
      <c r="D42" s="411" t="s">
        <v>1</v>
      </c>
      <c r="E42" s="412"/>
      <c r="F42" s="412">
        <v>222.3</v>
      </c>
      <c r="G42" s="412">
        <v>8</v>
      </c>
      <c r="H42" s="412">
        <f t="shared" si="0"/>
        <v>0</v>
      </c>
      <c r="I42" s="412">
        <f t="shared" si="1"/>
        <v>0</v>
      </c>
      <c r="J42" s="413">
        <f t="shared" si="2"/>
        <v>0</v>
      </c>
    </row>
    <row r="43" spans="1:10" ht="27" thickBot="1">
      <c r="A43" s="264">
        <f t="shared" si="3"/>
        <v>41</v>
      </c>
      <c r="B43" s="391" t="s">
        <v>123</v>
      </c>
      <c r="C43" s="383" t="s">
        <v>111</v>
      </c>
      <c r="D43" s="392" t="s">
        <v>1</v>
      </c>
      <c r="E43" s="275">
        <v>5</v>
      </c>
      <c r="F43" s="275">
        <v>277.02</v>
      </c>
      <c r="G43" s="275">
        <v>8</v>
      </c>
      <c r="H43" s="275">
        <f t="shared" si="0"/>
        <v>1385.1</v>
      </c>
      <c r="I43" s="275">
        <f t="shared" si="1"/>
        <v>110.80799999999999</v>
      </c>
      <c r="J43" s="276">
        <f t="shared" si="2"/>
        <v>1495.9079999999999</v>
      </c>
    </row>
    <row r="44" spans="1:10" ht="15" hidden="1" thickBot="1">
      <c r="A44" s="212">
        <f t="shared" si="3"/>
        <v>42</v>
      </c>
      <c r="B44" s="213" t="s">
        <v>20</v>
      </c>
      <c r="C44" s="214" t="s">
        <v>735</v>
      </c>
      <c r="D44" s="265" t="s">
        <v>44</v>
      </c>
      <c r="E44" s="266"/>
      <c r="F44" s="266">
        <v>9848.4</v>
      </c>
      <c r="G44" s="266">
        <v>8</v>
      </c>
      <c r="H44" s="266">
        <f t="shared" si="0"/>
        <v>0</v>
      </c>
      <c r="I44" s="266">
        <f t="shared" si="1"/>
        <v>0</v>
      </c>
      <c r="J44" s="266">
        <f t="shared" si="2"/>
        <v>0</v>
      </c>
    </row>
    <row r="45" spans="1:10" ht="15" hidden="1" thickBot="1">
      <c r="A45" s="212">
        <f t="shared" si="3"/>
        <v>43</v>
      </c>
      <c r="B45" s="120" t="s">
        <v>21</v>
      </c>
      <c r="C45" s="214" t="s">
        <v>112</v>
      </c>
      <c r="D45" s="214" t="s">
        <v>44</v>
      </c>
      <c r="E45" s="229"/>
      <c r="F45" s="229">
        <v>11085.3</v>
      </c>
      <c r="G45" s="229">
        <v>8</v>
      </c>
      <c r="H45" s="229">
        <f t="shared" si="0"/>
        <v>0</v>
      </c>
      <c r="I45" s="229">
        <f t="shared" si="1"/>
        <v>0</v>
      </c>
      <c r="J45" s="229">
        <f t="shared" si="2"/>
        <v>0</v>
      </c>
    </row>
    <row r="46" spans="1:10" ht="15" hidden="1" thickBot="1">
      <c r="A46" s="212">
        <f t="shared" si="3"/>
        <v>44</v>
      </c>
      <c r="B46" s="390" t="s">
        <v>124</v>
      </c>
      <c r="C46" s="214" t="s">
        <v>111</v>
      </c>
      <c r="D46" s="388" t="s">
        <v>44</v>
      </c>
      <c r="E46" s="389"/>
      <c r="F46" s="389">
        <v>1922.4</v>
      </c>
      <c r="G46" s="389">
        <v>8</v>
      </c>
      <c r="H46" s="389">
        <f t="shared" si="0"/>
        <v>0</v>
      </c>
      <c r="I46" s="389">
        <f t="shared" si="1"/>
        <v>0</v>
      </c>
      <c r="J46" s="389">
        <f t="shared" si="2"/>
        <v>0</v>
      </c>
    </row>
    <row r="47" spans="1:10" ht="15" thickBot="1">
      <c r="A47" s="264">
        <f t="shared" si="3"/>
        <v>45</v>
      </c>
      <c r="B47" s="393" t="s">
        <v>22</v>
      </c>
      <c r="C47" s="405" t="s">
        <v>734</v>
      </c>
      <c r="D47" s="394" t="s">
        <v>225</v>
      </c>
      <c r="E47" s="32">
        <v>540</v>
      </c>
      <c r="F47" s="432">
        <v>11.07</v>
      </c>
      <c r="G47" s="271">
        <v>8</v>
      </c>
      <c r="H47" s="275">
        <f>F47*E47</f>
        <v>5977.8</v>
      </c>
      <c r="I47" s="275">
        <f>J47-H47</f>
        <v>478.22400000000016</v>
      </c>
      <c r="J47" s="276">
        <f>H47*1.08</f>
        <v>6456.0240000000003</v>
      </c>
    </row>
    <row r="48" spans="1:10" ht="15" thickBot="1">
      <c r="A48" s="264">
        <f t="shared" si="3"/>
        <v>46</v>
      </c>
      <c r="B48" s="397" t="s">
        <v>23</v>
      </c>
      <c r="C48" s="383" t="s">
        <v>734</v>
      </c>
      <c r="D48" s="398" t="s">
        <v>225</v>
      </c>
      <c r="E48" s="32">
        <v>540</v>
      </c>
      <c r="F48" s="215">
        <v>11.1</v>
      </c>
      <c r="G48" s="229">
        <v>8</v>
      </c>
      <c r="H48" s="275">
        <f>F48*E48</f>
        <v>5994</v>
      </c>
      <c r="I48" s="275">
        <f>J48-H48</f>
        <v>479.52000000000044</v>
      </c>
      <c r="J48" s="276">
        <f>H48*1.08</f>
        <v>6473.52</v>
      </c>
    </row>
    <row r="49" spans="1:10" ht="15" thickBot="1">
      <c r="A49" s="264">
        <f t="shared" si="3"/>
        <v>47</v>
      </c>
      <c r="B49" s="397" t="s">
        <v>24</v>
      </c>
      <c r="C49" s="383" t="s">
        <v>734</v>
      </c>
      <c r="D49" s="398" t="s">
        <v>225</v>
      </c>
      <c r="E49" s="32">
        <v>540</v>
      </c>
      <c r="F49" s="215">
        <v>11.96</v>
      </c>
      <c r="G49" s="229">
        <v>8</v>
      </c>
      <c r="H49" s="275">
        <f>F49*E49</f>
        <v>6458.4000000000005</v>
      </c>
      <c r="I49" s="275">
        <f>J49-H49</f>
        <v>516.67200000000048</v>
      </c>
      <c r="J49" s="276">
        <f>H49*1.08</f>
        <v>6975.072000000001</v>
      </c>
    </row>
    <row r="50" spans="1:10">
      <c r="A50" s="264"/>
      <c r="B50" s="397"/>
      <c r="C50" s="383"/>
      <c r="D50" s="398"/>
      <c r="F50" s="215"/>
      <c r="G50" s="229"/>
      <c r="H50" s="438">
        <f>SUBTOTAL(9,H26:H49)</f>
        <v>89228.2</v>
      </c>
      <c r="I50" s="438">
        <f>SUBTOTAL(9,I26:I49)</f>
        <v>7138.256000000004</v>
      </c>
      <c r="J50" s="438">
        <f>SUBTOTAL(9,J26:J49)</f>
        <v>96366.456000000006</v>
      </c>
    </row>
    <row r="51" spans="1:10" ht="26.4">
      <c r="A51" s="264">
        <f>A49+1</f>
        <v>48</v>
      </c>
      <c r="B51" s="397" t="s">
        <v>181</v>
      </c>
      <c r="C51" s="383" t="s">
        <v>111</v>
      </c>
      <c r="D51" s="398" t="s">
        <v>44</v>
      </c>
      <c r="E51" s="229">
        <v>1</v>
      </c>
      <c r="F51" s="229">
        <v>5936.49</v>
      </c>
      <c r="G51" s="229">
        <v>8</v>
      </c>
      <c r="H51" s="229">
        <f t="shared" si="0"/>
        <v>5936.49</v>
      </c>
      <c r="I51" s="229">
        <f t="shared" si="1"/>
        <v>474.91920000000027</v>
      </c>
      <c r="J51" s="267">
        <f t="shared" si="2"/>
        <v>6411.4092000000001</v>
      </c>
    </row>
    <row r="52" spans="1:10" ht="15" thickBot="1">
      <c r="A52" s="264">
        <f t="shared" si="3"/>
        <v>49</v>
      </c>
      <c r="B52" s="397" t="s">
        <v>104</v>
      </c>
      <c r="C52" s="403" t="s">
        <v>108</v>
      </c>
      <c r="D52" s="398" t="s">
        <v>1</v>
      </c>
      <c r="E52" s="229">
        <v>30</v>
      </c>
      <c r="F52" s="229">
        <v>106.32</v>
      </c>
      <c r="G52" s="229">
        <v>8</v>
      </c>
      <c r="H52" s="229">
        <f t="shared" si="0"/>
        <v>3189.6</v>
      </c>
      <c r="I52" s="229">
        <f t="shared" si="1"/>
        <v>255.16800000000012</v>
      </c>
      <c r="J52" s="267">
        <f t="shared" si="2"/>
        <v>3444.768</v>
      </c>
    </row>
    <row r="53" spans="1:10">
      <c r="A53" s="264">
        <f t="shared" si="3"/>
        <v>50</v>
      </c>
      <c r="B53" s="397" t="s">
        <v>102</v>
      </c>
      <c r="C53" s="384" t="s">
        <v>113</v>
      </c>
      <c r="D53" s="398" t="s">
        <v>1</v>
      </c>
      <c r="E53" s="229">
        <v>100</v>
      </c>
      <c r="F53" s="229">
        <v>77.180000000000007</v>
      </c>
      <c r="G53" s="229">
        <v>8</v>
      </c>
      <c r="H53" s="229">
        <f t="shared" si="0"/>
        <v>7718.0000000000009</v>
      </c>
      <c r="I53" s="229">
        <f t="shared" si="1"/>
        <v>617.44000000000142</v>
      </c>
      <c r="J53" s="267">
        <f t="shared" si="2"/>
        <v>8335.4400000000023</v>
      </c>
    </row>
    <row r="54" spans="1:10" ht="15" thickBot="1">
      <c r="A54" s="264">
        <f>A53+1</f>
        <v>51</v>
      </c>
      <c r="B54" s="395" t="s">
        <v>737</v>
      </c>
      <c r="C54" s="383" t="s">
        <v>113</v>
      </c>
      <c r="D54" s="396" t="s">
        <v>1</v>
      </c>
      <c r="E54" s="269">
        <v>100</v>
      </c>
      <c r="F54" s="269">
        <v>83.52</v>
      </c>
      <c r="G54" s="269">
        <v>8</v>
      </c>
      <c r="H54" s="269">
        <f t="shared" si="0"/>
        <v>8352</v>
      </c>
      <c r="I54" s="269">
        <f t="shared" si="1"/>
        <v>668.15999999999985</v>
      </c>
      <c r="J54" s="270">
        <f t="shared" si="2"/>
        <v>9020.16</v>
      </c>
    </row>
    <row r="55" spans="1:10" ht="26.4" hidden="1">
      <c r="A55" s="212">
        <f t="shared" si="3"/>
        <v>52</v>
      </c>
      <c r="B55" s="213" t="s">
        <v>182</v>
      </c>
      <c r="C55" s="214" t="s">
        <v>219</v>
      </c>
      <c r="D55" s="265" t="s">
        <v>44</v>
      </c>
      <c r="E55" s="266"/>
      <c r="F55" s="266">
        <v>1279.8</v>
      </c>
      <c r="G55" s="266">
        <v>8</v>
      </c>
      <c r="H55" s="266">
        <f t="shared" si="0"/>
        <v>0</v>
      </c>
      <c r="I55" s="266">
        <f t="shared" si="1"/>
        <v>0</v>
      </c>
      <c r="J55" s="266">
        <f t="shared" si="2"/>
        <v>0</v>
      </c>
    </row>
    <row r="56" spans="1:10" ht="26.4" hidden="1">
      <c r="A56" s="212">
        <f t="shared" si="3"/>
        <v>53</v>
      </c>
      <c r="B56" s="120" t="s">
        <v>183</v>
      </c>
      <c r="C56" s="214" t="s">
        <v>219</v>
      </c>
      <c r="D56" s="214" t="s">
        <v>44</v>
      </c>
      <c r="E56" s="229"/>
      <c r="F56" s="229">
        <v>1448.55</v>
      </c>
      <c r="G56" s="229">
        <v>8</v>
      </c>
      <c r="H56" s="229">
        <f t="shared" si="0"/>
        <v>0</v>
      </c>
      <c r="I56" s="229">
        <f t="shared" si="1"/>
        <v>0</v>
      </c>
      <c r="J56" s="229">
        <f t="shared" si="2"/>
        <v>0</v>
      </c>
    </row>
    <row r="57" spans="1:10" hidden="1">
      <c r="A57" s="212">
        <f t="shared" si="3"/>
        <v>54</v>
      </c>
      <c r="B57" s="390" t="s">
        <v>25</v>
      </c>
      <c r="C57" s="214" t="s">
        <v>220</v>
      </c>
      <c r="D57" s="388" t="s">
        <v>44</v>
      </c>
      <c r="E57" s="389"/>
      <c r="F57" s="389">
        <v>1158.3</v>
      </c>
      <c r="G57" s="389">
        <v>8</v>
      </c>
      <c r="H57" s="389">
        <f t="shared" si="0"/>
        <v>0</v>
      </c>
      <c r="I57" s="389">
        <f t="shared" si="1"/>
        <v>0</v>
      </c>
      <c r="J57" s="389">
        <f t="shared" si="2"/>
        <v>0</v>
      </c>
    </row>
    <row r="58" spans="1:10" ht="15" thickBot="1">
      <c r="A58" s="264">
        <f t="shared" si="3"/>
        <v>55</v>
      </c>
      <c r="B58" s="391" t="s">
        <v>26</v>
      </c>
      <c r="C58" s="383" t="s">
        <v>106</v>
      </c>
      <c r="D58" s="392" t="s">
        <v>225</v>
      </c>
      <c r="E58" s="275">
        <v>1890</v>
      </c>
      <c r="F58" s="275">
        <v>1.86</v>
      </c>
      <c r="G58" s="275">
        <v>8</v>
      </c>
      <c r="H58" s="275">
        <f t="shared" si="0"/>
        <v>3515.4</v>
      </c>
      <c r="I58" s="275">
        <f t="shared" si="1"/>
        <v>281.23200000000043</v>
      </c>
      <c r="J58" s="276">
        <f t="shared" si="2"/>
        <v>3796.6320000000005</v>
      </c>
    </row>
    <row r="59" spans="1:10" hidden="1">
      <c r="A59" s="264">
        <f t="shared" si="3"/>
        <v>56</v>
      </c>
      <c r="B59" s="426" t="s">
        <v>27</v>
      </c>
      <c r="C59" s="383" t="s">
        <v>734</v>
      </c>
      <c r="D59" s="427" t="s">
        <v>1</v>
      </c>
      <c r="E59" s="266"/>
      <c r="F59" s="266">
        <v>37.78</v>
      </c>
      <c r="G59" s="266">
        <v>8</v>
      </c>
      <c r="H59" s="266">
        <f t="shared" si="0"/>
        <v>0</v>
      </c>
      <c r="I59" s="266">
        <f t="shared" si="1"/>
        <v>0</v>
      </c>
      <c r="J59" s="428">
        <f t="shared" si="2"/>
        <v>0</v>
      </c>
    </row>
    <row r="60" spans="1:10" ht="15" hidden="1" thickBot="1">
      <c r="A60" s="264">
        <f t="shared" si="3"/>
        <v>57</v>
      </c>
      <c r="B60" s="395" t="s">
        <v>28</v>
      </c>
      <c r="C60" s="383" t="s">
        <v>734</v>
      </c>
      <c r="D60" s="396" t="s">
        <v>1</v>
      </c>
      <c r="E60" s="269"/>
      <c r="F60" s="269">
        <v>37.78</v>
      </c>
      <c r="G60" s="269">
        <v>8</v>
      </c>
      <c r="H60" s="269">
        <f t="shared" si="0"/>
        <v>0</v>
      </c>
      <c r="I60" s="269">
        <f t="shared" si="1"/>
        <v>0</v>
      </c>
      <c r="J60" s="270">
        <f t="shared" si="2"/>
        <v>0</v>
      </c>
    </row>
    <row r="61" spans="1:10" hidden="1">
      <c r="A61" s="212">
        <f t="shared" si="3"/>
        <v>58</v>
      </c>
      <c r="B61" s="213" t="s">
        <v>215</v>
      </c>
      <c r="C61" s="214" t="s">
        <v>111</v>
      </c>
      <c r="D61" s="265" t="s">
        <v>44</v>
      </c>
      <c r="E61" s="266"/>
      <c r="F61" s="266">
        <v>150</v>
      </c>
      <c r="G61" s="266">
        <v>8</v>
      </c>
      <c r="H61" s="266">
        <f t="shared" si="0"/>
        <v>0</v>
      </c>
      <c r="I61" s="266">
        <f t="shared" si="1"/>
        <v>0</v>
      </c>
      <c r="J61" s="266">
        <f t="shared" si="2"/>
        <v>0</v>
      </c>
    </row>
    <row r="62" spans="1:10" hidden="1">
      <c r="A62" s="212">
        <f t="shared" si="3"/>
        <v>59</v>
      </c>
      <c r="B62" s="120" t="s">
        <v>29</v>
      </c>
      <c r="C62" s="214" t="s">
        <v>734</v>
      </c>
      <c r="D62" s="214" t="s">
        <v>44</v>
      </c>
      <c r="E62" s="229"/>
      <c r="F62" s="229">
        <v>2031.36</v>
      </c>
      <c r="G62" s="229">
        <v>8</v>
      </c>
      <c r="H62" s="229">
        <f t="shared" si="0"/>
        <v>0</v>
      </c>
      <c r="I62" s="229">
        <f t="shared" si="1"/>
        <v>0</v>
      </c>
      <c r="J62" s="229">
        <f t="shared" si="2"/>
        <v>0</v>
      </c>
    </row>
    <row r="63" spans="1:10" ht="26.4" hidden="1">
      <c r="A63" s="212">
        <f t="shared" si="3"/>
        <v>60</v>
      </c>
      <c r="B63" s="120" t="s">
        <v>30</v>
      </c>
      <c r="C63" s="214" t="s">
        <v>734</v>
      </c>
      <c r="D63" s="214" t="s">
        <v>44</v>
      </c>
      <c r="E63" s="229"/>
      <c r="F63" s="229">
        <v>2192.64</v>
      </c>
      <c r="G63" s="229">
        <v>8</v>
      </c>
      <c r="H63" s="229">
        <f t="shared" si="0"/>
        <v>0</v>
      </c>
      <c r="I63" s="229">
        <f t="shared" si="1"/>
        <v>0</v>
      </c>
      <c r="J63" s="229">
        <f t="shared" si="2"/>
        <v>0</v>
      </c>
    </row>
    <row r="64" spans="1:10" hidden="1">
      <c r="A64" s="212">
        <f t="shared" si="3"/>
        <v>61</v>
      </c>
      <c r="B64" s="120" t="s">
        <v>31</v>
      </c>
      <c r="C64" s="214" t="s">
        <v>114</v>
      </c>
      <c r="D64" s="214" t="s">
        <v>44</v>
      </c>
      <c r="E64" s="229"/>
      <c r="F64" s="229">
        <v>616</v>
      </c>
      <c r="G64" s="229">
        <v>8</v>
      </c>
      <c r="H64" s="229">
        <f t="shared" si="0"/>
        <v>0</v>
      </c>
      <c r="I64" s="229">
        <f t="shared" si="1"/>
        <v>0</v>
      </c>
      <c r="J64" s="229">
        <f t="shared" si="2"/>
        <v>0</v>
      </c>
    </row>
    <row r="65" spans="1:10" hidden="1">
      <c r="A65" s="212">
        <f t="shared" si="3"/>
        <v>62</v>
      </c>
      <c r="B65" s="120" t="s">
        <v>32</v>
      </c>
      <c r="C65" s="214" t="s">
        <v>114</v>
      </c>
      <c r="D65" s="214" t="s">
        <v>44</v>
      </c>
      <c r="E65" s="229"/>
      <c r="F65" s="229">
        <v>446</v>
      </c>
      <c r="G65" s="229">
        <v>8</v>
      </c>
      <c r="H65" s="229">
        <f t="shared" si="0"/>
        <v>0</v>
      </c>
      <c r="I65" s="229">
        <f t="shared" si="1"/>
        <v>0</v>
      </c>
      <c r="J65" s="229">
        <f t="shared" si="2"/>
        <v>0</v>
      </c>
    </row>
    <row r="66" spans="1:10" hidden="1">
      <c r="A66" s="212">
        <f t="shared" si="3"/>
        <v>63</v>
      </c>
      <c r="B66" s="390" t="s">
        <v>126</v>
      </c>
      <c r="C66" s="214" t="s">
        <v>116</v>
      </c>
      <c r="D66" s="388" t="s">
        <v>44</v>
      </c>
      <c r="E66" s="389"/>
      <c r="F66" s="389">
        <v>131.55000000000001</v>
      </c>
      <c r="G66" s="389">
        <v>8</v>
      </c>
      <c r="H66" s="389">
        <f t="shared" si="0"/>
        <v>0</v>
      </c>
      <c r="I66" s="389">
        <f t="shared" si="1"/>
        <v>0</v>
      </c>
      <c r="J66" s="389">
        <f t="shared" si="2"/>
        <v>0</v>
      </c>
    </row>
    <row r="67" spans="1:10" ht="15" hidden="1" thickBot="1">
      <c r="A67" s="264">
        <f t="shared" si="3"/>
        <v>64</v>
      </c>
      <c r="B67" s="391" t="s">
        <v>33</v>
      </c>
      <c r="C67" s="383" t="s">
        <v>115</v>
      </c>
      <c r="D67" s="392" t="s">
        <v>1</v>
      </c>
      <c r="E67" s="275"/>
      <c r="F67" s="275">
        <v>26.33</v>
      </c>
      <c r="G67" s="275">
        <v>8</v>
      </c>
      <c r="H67" s="275">
        <f t="shared" si="0"/>
        <v>0</v>
      </c>
      <c r="I67" s="275">
        <f t="shared" si="1"/>
        <v>0</v>
      </c>
      <c r="J67" s="276">
        <f t="shared" si="2"/>
        <v>0</v>
      </c>
    </row>
    <row r="68" spans="1:10" ht="52.8" hidden="1">
      <c r="A68" s="212">
        <f t="shared" si="3"/>
        <v>65</v>
      </c>
      <c r="B68" s="213" t="s">
        <v>721</v>
      </c>
      <c r="C68" s="214" t="s">
        <v>111</v>
      </c>
      <c r="D68" s="265" t="s">
        <v>44</v>
      </c>
      <c r="E68" s="266"/>
      <c r="F68" s="266">
        <v>3639.6</v>
      </c>
      <c r="G68" s="266">
        <v>8</v>
      </c>
      <c r="H68" s="266">
        <f t="shared" si="0"/>
        <v>0</v>
      </c>
      <c r="I68" s="266">
        <f t="shared" si="1"/>
        <v>0</v>
      </c>
      <c r="J68" s="266">
        <f t="shared" si="2"/>
        <v>0</v>
      </c>
    </row>
    <row r="69" spans="1:10" hidden="1">
      <c r="A69" s="212">
        <f t="shared" si="3"/>
        <v>66</v>
      </c>
      <c r="B69" s="120" t="s">
        <v>184</v>
      </c>
      <c r="C69" s="214" t="s">
        <v>120</v>
      </c>
      <c r="D69" s="214" t="s">
        <v>44</v>
      </c>
      <c r="E69" s="229"/>
      <c r="F69" s="229">
        <v>835.65</v>
      </c>
      <c r="G69" s="229">
        <v>8</v>
      </c>
      <c r="H69" s="229">
        <f t="shared" ref="H69:H133" si="4">F69*E69</f>
        <v>0</v>
      </c>
      <c r="I69" s="229">
        <f t="shared" ref="I69:I133" si="5">J69-H69</f>
        <v>0</v>
      </c>
      <c r="J69" s="229">
        <f t="shared" ref="J69:J133" si="6">H69*1.08</f>
        <v>0</v>
      </c>
    </row>
    <row r="70" spans="1:10" hidden="1">
      <c r="A70" s="212">
        <f t="shared" ref="A70:A134" si="7">A69+1</f>
        <v>67</v>
      </c>
      <c r="B70" s="120" t="s">
        <v>185</v>
      </c>
      <c r="C70" s="214" t="s">
        <v>120</v>
      </c>
      <c r="D70" s="214" t="s">
        <v>44</v>
      </c>
      <c r="E70" s="229"/>
      <c r="F70" s="229">
        <v>1026</v>
      </c>
      <c r="G70" s="229">
        <v>8</v>
      </c>
      <c r="H70" s="229">
        <f t="shared" si="4"/>
        <v>0</v>
      </c>
      <c r="I70" s="229">
        <f t="shared" si="5"/>
        <v>0</v>
      </c>
      <c r="J70" s="229">
        <f t="shared" si="6"/>
        <v>0</v>
      </c>
    </row>
    <row r="71" spans="1:10" hidden="1">
      <c r="A71" s="212">
        <f t="shared" si="7"/>
        <v>68</v>
      </c>
      <c r="B71" s="120" t="s">
        <v>34</v>
      </c>
      <c r="C71" s="214" t="s">
        <v>117</v>
      </c>
      <c r="D71" s="214" t="s">
        <v>44</v>
      </c>
      <c r="E71" s="229"/>
      <c r="F71" s="229">
        <v>1431.36</v>
      </c>
      <c r="G71" s="229">
        <v>8</v>
      </c>
      <c r="H71" s="229">
        <f t="shared" si="4"/>
        <v>0</v>
      </c>
      <c r="I71" s="229">
        <f t="shared" si="5"/>
        <v>0</v>
      </c>
      <c r="J71" s="229">
        <f t="shared" si="6"/>
        <v>0</v>
      </c>
    </row>
    <row r="72" spans="1:10" ht="26.4" hidden="1">
      <c r="A72" s="212">
        <f t="shared" si="7"/>
        <v>69</v>
      </c>
      <c r="B72" s="120" t="s">
        <v>35</v>
      </c>
      <c r="C72" s="214" t="s">
        <v>219</v>
      </c>
      <c r="D72" s="214" t="s">
        <v>44</v>
      </c>
      <c r="E72" s="229"/>
      <c r="F72" s="229">
        <v>1448.55</v>
      </c>
      <c r="G72" s="229">
        <v>8</v>
      </c>
      <c r="H72" s="229">
        <f t="shared" si="4"/>
        <v>0</v>
      </c>
      <c r="I72" s="229">
        <f t="shared" si="5"/>
        <v>0</v>
      </c>
      <c r="J72" s="229">
        <f t="shared" si="6"/>
        <v>0</v>
      </c>
    </row>
    <row r="73" spans="1:10" hidden="1">
      <c r="A73" s="212">
        <f t="shared" si="7"/>
        <v>70</v>
      </c>
      <c r="B73" s="120" t="s">
        <v>127</v>
      </c>
      <c r="C73" s="214" t="s">
        <v>219</v>
      </c>
      <c r="D73" s="214" t="s">
        <v>44</v>
      </c>
      <c r="E73" s="229"/>
      <c r="F73" s="229">
        <v>1158.3</v>
      </c>
      <c r="G73" s="229">
        <v>8</v>
      </c>
      <c r="H73" s="229">
        <f t="shared" si="4"/>
        <v>0</v>
      </c>
      <c r="I73" s="229">
        <f t="shared" si="5"/>
        <v>0</v>
      </c>
      <c r="J73" s="229">
        <f t="shared" si="6"/>
        <v>0</v>
      </c>
    </row>
    <row r="74" spans="1:10" hidden="1">
      <c r="A74" s="212">
        <f t="shared" si="7"/>
        <v>71</v>
      </c>
      <c r="B74" s="120" t="s">
        <v>125</v>
      </c>
      <c r="C74" s="214" t="s">
        <v>111</v>
      </c>
      <c r="D74" s="214" t="s">
        <v>44</v>
      </c>
      <c r="E74" s="229"/>
      <c r="F74" s="229">
        <v>1513.35</v>
      </c>
      <c r="G74" s="229">
        <v>8</v>
      </c>
      <c r="H74" s="229">
        <f t="shared" si="4"/>
        <v>0</v>
      </c>
      <c r="I74" s="229">
        <f t="shared" si="5"/>
        <v>0</v>
      </c>
      <c r="J74" s="229">
        <f t="shared" si="6"/>
        <v>0</v>
      </c>
    </row>
    <row r="75" spans="1:10" hidden="1">
      <c r="A75" s="212">
        <f t="shared" si="7"/>
        <v>72</v>
      </c>
      <c r="B75" s="120" t="s">
        <v>36</v>
      </c>
      <c r="C75" s="258" t="s">
        <v>769</v>
      </c>
      <c r="D75" s="214" t="s">
        <v>44</v>
      </c>
      <c r="E75" s="229"/>
      <c r="F75" s="229">
        <v>1508</v>
      </c>
      <c r="G75" s="229">
        <v>8</v>
      </c>
      <c r="H75" s="229">
        <f t="shared" si="4"/>
        <v>0</v>
      </c>
      <c r="I75" s="229">
        <f t="shared" si="5"/>
        <v>0</v>
      </c>
      <c r="J75" s="229">
        <f t="shared" si="6"/>
        <v>0</v>
      </c>
    </row>
    <row r="76" spans="1:10" hidden="1">
      <c r="A76" s="212">
        <f t="shared" si="7"/>
        <v>73</v>
      </c>
      <c r="B76" s="120" t="s">
        <v>37</v>
      </c>
      <c r="C76" s="214" t="s">
        <v>106</v>
      </c>
      <c r="D76" s="214" t="s">
        <v>44</v>
      </c>
      <c r="E76" s="229"/>
      <c r="F76" s="229">
        <v>355</v>
      </c>
      <c r="G76" s="229">
        <v>8</v>
      </c>
      <c r="H76" s="229">
        <f t="shared" si="4"/>
        <v>0</v>
      </c>
      <c r="I76" s="229">
        <f t="shared" si="5"/>
        <v>0</v>
      </c>
      <c r="J76" s="229">
        <f t="shared" si="6"/>
        <v>0</v>
      </c>
    </row>
    <row r="77" spans="1:10" hidden="1">
      <c r="A77" s="212">
        <f t="shared" si="7"/>
        <v>74</v>
      </c>
      <c r="B77" s="120" t="s">
        <v>38</v>
      </c>
      <c r="C77" s="214" t="s">
        <v>739</v>
      </c>
      <c r="D77" s="214" t="s">
        <v>44</v>
      </c>
      <c r="E77" s="229"/>
      <c r="F77" s="229">
        <v>1890</v>
      </c>
      <c r="G77" s="229">
        <v>8</v>
      </c>
      <c r="H77" s="229">
        <f t="shared" si="4"/>
        <v>0</v>
      </c>
      <c r="I77" s="229">
        <f t="shared" si="5"/>
        <v>0</v>
      </c>
      <c r="J77" s="229">
        <f t="shared" si="6"/>
        <v>0</v>
      </c>
    </row>
    <row r="78" spans="1:10" hidden="1">
      <c r="A78" s="212">
        <f t="shared" si="7"/>
        <v>75</v>
      </c>
      <c r="B78" s="120" t="s">
        <v>39</v>
      </c>
      <c r="C78" s="214" t="s">
        <v>739</v>
      </c>
      <c r="D78" s="214" t="s">
        <v>44</v>
      </c>
      <c r="E78" s="229"/>
      <c r="F78" s="229">
        <v>2160</v>
      </c>
      <c r="G78" s="229">
        <v>8</v>
      </c>
      <c r="H78" s="229">
        <f t="shared" si="4"/>
        <v>0</v>
      </c>
      <c r="I78" s="229">
        <f t="shared" si="5"/>
        <v>0</v>
      </c>
      <c r="J78" s="229">
        <f t="shared" si="6"/>
        <v>0</v>
      </c>
    </row>
    <row r="79" spans="1:10" hidden="1">
      <c r="A79" s="212">
        <f t="shared" si="7"/>
        <v>76</v>
      </c>
      <c r="B79" s="120" t="s">
        <v>40</v>
      </c>
      <c r="C79" s="214" t="s">
        <v>214</v>
      </c>
      <c r="D79" s="214" t="s">
        <v>44</v>
      </c>
      <c r="E79" s="229"/>
      <c r="F79" s="229">
        <v>493.2</v>
      </c>
      <c r="G79" s="229">
        <v>8</v>
      </c>
      <c r="H79" s="229">
        <f t="shared" si="4"/>
        <v>0</v>
      </c>
      <c r="I79" s="229">
        <f t="shared" si="5"/>
        <v>0</v>
      </c>
      <c r="J79" s="229">
        <f t="shared" si="6"/>
        <v>0</v>
      </c>
    </row>
    <row r="80" spans="1:10" ht="26.4" hidden="1">
      <c r="A80" s="212">
        <f t="shared" si="7"/>
        <v>77</v>
      </c>
      <c r="B80" s="120" t="s">
        <v>41</v>
      </c>
      <c r="C80" s="214" t="s">
        <v>108</v>
      </c>
      <c r="D80" s="214" t="s">
        <v>44</v>
      </c>
      <c r="E80" s="229"/>
      <c r="F80" s="229">
        <v>24.54</v>
      </c>
      <c r="G80" s="229">
        <v>8</v>
      </c>
      <c r="H80" s="229">
        <f t="shared" si="4"/>
        <v>0</v>
      </c>
      <c r="I80" s="229">
        <f t="shared" si="5"/>
        <v>0</v>
      </c>
      <c r="J80" s="229">
        <f t="shared" si="6"/>
        <v>0</v>
      </c>
    </row>
    <row r="81" spans="1:10" hidden="1">
      <c r="A81" s="212">
        <f t="shared" si="7"/>
        <v>78</v>
      </c>
      <c r="B81" s="120" t="s">
        <v>42</v>
      </c>
      <c r="C81" s="214" t="s">
        <v>214</v>
      </c>
      <c r="D81" s="214" t="s">
        <v>44</v>
      </c>
      <c r="E81" s="229"/>
      <c r="F81" s="229">
        <v>807.6</v>
      </c>
      <c r="G81" s="229">
        <v>8</v>
      </c>
      <c r="H81" s="229">
        <f t="shared" si="4"/>
        <v>0</v>
      </c>
      <c r="I81" s="229">
        <f t="shared" si="5"/>
        <v>0</v>
      </c>
      <c r="J81" s="229">
        <f t="shared" si="6"/>
        <v>0</v>
      </c>
    </row>
    <row r="82" spans="1:10" hidden="1">
      <c r="A82" s="212">
        <f t="shared" si="7"/>
        <v>79</v>
      </c>
      <c r="B82" s="120" t="s">
        <v>43</v>
      </c>
      <c r="C82" s="214" t="s">
        <v>108</v>
      </c>
      <c r="D82" s="214" t="s">
        <v>44</v>
      </c>
      <c r="E82" s="229"/>
      <c r="F82" s="229">
        <v>24.54</v>
      </c>
      <c r="G82" s="229">
        <v>8</v>
      </c>
      <c r="H82" s="229">
        <f t="shared" si="4"/>
        <v>0</v>
      </c>
      <c r="I82" s="229">
        <f t="shared" si="5"/>
        <v>0</v>
      </c>
      <c r="J82" s="229">
        <f t="shared" si="6"/>
        <v>0</v>
      </c>
    </row>
    <row r="83" spans="1:10" hidden="1">
      <c r="A83" s="212">
        <f t="shared" si="7"/>
        <v>80</v>
      </c>
      <c r="B83" s="120" t="s">
        <v>186</v>
      </c>
      <c r="C83" s="214" t="s">
        <v>111</v>
      </c>
      <c r="D83" s="214" t="s">
        <v>44</v>
      </c>
      <c r="E83" s="229"/>
      <c r="F83" s="229">
        <v>3639.6</v>
      </c>
      <c r="G83" s="229">
        <v>8</v>
      </c>
      <c r="H83" s="229">
        <f t="shared" si="4"/>
        <v>0</v>
      </c>
      <c r="I83" s="229">
        <f t="shared" si="5"/>
        <v>0</v>
      </c>
      <c r="J83" s="229">
        <f t="shared" si="6"/>
        <v>0</v>
      </c>
    </row>
    <row r="84" spans="1:10" hidden="1">
      <c r="A84" s="212">
        <f t="shared" si="7"/>
        <v>81</v>
      </c>
      <c r="B84" s="390" t="s">
        <v>46</v>
      </c>
      <c r="C84" s="214" t="s">
        <v>128</v>
      </c>
      <c r="D84" s="388" t="s">
        <v>47</v>
      </c>
      <c r="E84" s="389"/>
      <c r="F84" s="389">
        <v>4615.6499999999996</v>
      </c>
      <c r="G84" s="389">
        <v>8</v>
      </c>
      <c r="H84" s="389">
        <f t="shared" si="4"/>
        <v>0</v>
      </c>
      <c r="I84" s="389">
        <f t="shared" si="5"/>
        <v>0</v>
      </c>
      <c r="J84" s="389">
        <f t="shared" si="6"/>
        <v>0</v>
      </c>
    </row>
    <row r="85" spans="1:10" ht="15" hidden="1" thickBot="1">
      <c r="A85" s="264"/>
      <c r="B85" s="391" t="s">
        <v>831</v>
      </c>
      <c r="C85" s="383"/>
      <c r="D85" s="392" t="s">
        <v>1</v>
      </c>
      <c r="E85" s="275"/>
      <c r="F85" s="275">
        <v>26.39</v>
      </c>
      <c r="G85" s="275">
        <v>9</v>
      </c>
      <c r="H85" s="275">
        <f>F85*E85</f>
        <v>0</v>
      </c>
      <c r="I85" s="275">
        <f>J85-H85</f>
        <v>0</v>
      </c>
      <c r="J85" s="276">
        <f>H85*1.08</f>
        <v>0</v>
      </c>
    </row>
    <row r="86" spans="1:10" ht="26.4" hidden="1">
      <c r="A86" s="212">
        <f>A84+1</f>
        <v>82</v>
      </c>
      <c r="B86" s="406" t="s">
        <v>129</v>
      </c>
      <c r="C86" s="214" t="s">
        <v>130</v>
      </c>
      <c r="D86" s="407" t="s">
        <v>47</v>
      </c>
      <c r="E86" s="408"/>
      <c r="F86" s="408">
        <v>2061.4499999999998</v>
      </c>
      <c r="G86" s="408">
        <v>8</v>
      </c>
      <c r="H86" s="408">
        <f t="shared" si="4"/>
        <v>0</v>
      </c>
      <c r="I86" s="408">
        <f t="shared" si="5"/>
        <v>0</v>
      </c>
      <c r="J86" s="408">
        <f t="shared" si="6"/>
        <v>0</v>
      </c>
    </row>
    <row r="87" spans="1:10" ht="15" thickBot="1">
      <c r="A87" s="264">
        <f t="shared" si="7"/>
        <v>83</v>
      </c>
      <c r="B87" s="391" t="s">
        <v>48</v>
      </c>
      <c r="C87" s="383" t="s">
        <v>131</v>
      </c>
      <c r="D87" s="392" t="s">
        <v>225</v>
      </c>
      <c r="E87" s="275">
        <v>2280</v>
      </c>
      <c r="F87" s="275">
        <v>3.12</v>
      </c>
      <c r="G87" s="275">
        <v>8</v>
      </c>
      <c r="H87" s="275">
        <f t="shared" si="4"/>
        <v>7113.6</v>
      </c>
      <c r="I87" s="275">
        <f t="shared" si="5"/>
        <v>569.08800000000065</v>
      </c>
      <c r="J87" s="276">
        <f t="shared" si="6"/>
        <v>7682.688000000001</v>
      </c>
    </row>
    <row r="88" spans="1:10" ht="26.4" hidden="1">
      <c r="A88" s="212">
        <f t="shared" si="7"/>
        <v>84</v>
      </c>
      <c r="B88" s="213" t="s">
        <v>49</v>
      </c>
      <c r="C88" s="214" t="s">
        <v>130</v>
      </c>
      <c r="D88" s="265" t="s">
        <v>47</v>
      </c>
      <c r="E88" s="266"/>
      <c r="F88" s="266">
        <v>1333.8</v>
      </c>
      <c r="G88" s="266">
        <v>8</v>
      </c>
      <c r="H88" s="266">
        <f t="shared" si="4"/>
        <v>0</v>
      </c>
      <c r="I88" s="266">
        <f t="shared" si="5"/>
        <v>0</v>
      </c>
      <c r="J88" s="266">
        <f t="shared" si="6"/>
        <v>0</v>
      </c>
    </row>
    <row r="89" spans="1:10" hidden="1">
      <c r="A89" s="212">
        <f t="shared" si="7"/>
        <v>85</v>
      </c>
      <c r="B89" s="120" t="s">
        <v>50</v>
      </c>
      <c r="C89" s="214" t="s">
        <v>132</v>
      </c>
      <c r="D89" s="214" t="s">
        <v>47</v>
      </c>
      <c r="E89" s="229"/>
      <c r="F89" s="229">
        <v>459</v>
      </c>
      <c r="G89" s="229">
        <v>8</v>
      </c>
      <c r="H89" s="229">
        <f t="shared" si="4"/>
        <v>0</v>
      </c>
      <c r="I89" s="229">
        <f t="shared" si="5"/>
        <v>0</v>
      </c>
      <c r="J89" s="229">
        <f t="shared" si="6"/>
        <v>0</v>
      </c>
    </row>
    <row r="90" spans="1:10" hidden="1">
      <c r="A90" s="212">
        <f t="shared" si="7"/>
        <v>86</v>
      </c>
      <c r="B90" s="120" t="s">
        <v>51</v>
      </c>
      <c r="C90" s="214" t="s">
        <v>133</v>
      </c>
      <c r="D90" s="214" t="s">
        <v>47</v>
      </c>
      <c r="E90" s="229"/>
      <c r="F90" s="229">
        <v>425.25</v>
      </c>
      <c r="G90" s="229">
        <v>8</v>
      </c>
      <c r="H90" s="229">
        <f t="shared" si="4"/>
        <v>0</v>
      </c>
      <c r="I90" s="229">
        <f t="shared" si="5"/>
        <v>0</v>
      </c>
      <c r="J90" s="229">
        <f t="shared" si="6"/>
        <v>0</v>
      </c>
    </row>
    <row r="91" spans="1:10" ht="15" hidden="1" thickBot="1">
      <c r="A91" s="264">
        <f t="shared" si="7"/>
        <v>87</v>
      </c>
      <c r="B91" s="273" t="s">
        <v>52</v>
      </c>
      <c r="C91" s="274" t="s">
        <v>134</v>
      </c>
      <c r="D91" s="274" t="s">
        <v>47</v>
      </c>
      <c r="E91" s="275"/>
      <c r="F91" s="275">
        <v>461.7</v>
      </c>
      <c r="G91" s="275">
        <v>8</v>
      </c>
      <c r="H91" s="275">
        <f t="shared" si="4"/>
        <v>0</v>
      </c>
      <c r="I91" s="275">
        <f t="shared" si="5"/>
        <v>0</v>
      </c>
      <c r="J91" s="276">
        <f t="shared" si="6"/>
        <v>0</v>
      </c>
    </row>
    <row r="92" spans="1:10" hidden="1">
      <c r="A92" s="212">
        <f t="shared" si="7"/>
        <v>88</v>
      </c>
      <c r="B92" s="213" t="s">
        <v>53</v>
      </c>
      <c r="C92" s="265" t="s">
        <v>132</v>
      </c>
      <c r="D92" s="265" t="s">
        <v>47</v>
      </c>
      <c r="E92" s="266"/>
      <c r="F92" s="266">
        <v>5337.9</v>
      </c>
      <c r="G92" s="266">
        <v>8</v>
      </c>
      <c r="H92" s="266">
        <f t="shared" si="4"/>
        <v>0</v>
      </c>
      <c r="I92" s="266">
        <f t="shared" si="5"/>
        <v>0</v>
      </c>
      <c r="J92" s="266">
        <f t="shared" si="6"/>
        <v>0</v>
      </c>
    </row>
    <row r="93" spans="1:10" hidden="1">
      <c r="A93" s="212">
        <f t="shared" si="7"/>
        <v>89</v>
      </c>
      <c r="B93" s="120" t="s">
        <v>54</v>
      </c>
      <c r="C93" s="214" t="s">
        <v>133</v>
      </c>
      <c r="D93" s="214" t="s">
        <v>47</v>
      </c>
      <c r="E93" s="229"/>
      <c r="F93" s="229">
        <v>4014.9</v>
      </c>
      <c r="G93" s="229">
        <v>8</v>
      </c>
      <c r="H93" s="229">
        <f t="shared" si="4"/>
        <v>0</v>
      </c>
      <c r="I93" s="229">
        <f t="shared" si="5"/>
        <v>0</v>
      </c>
      <c r="J93" s="229">
        <f t="shared" si="6"/>
        <v>0</v>
      </c>
    </row>
    <row r="94" spans="1:10" hidden="1">
      <c r="A94" s="212">
        <f t="shared" si="7"/>
        <v>90</v>
      </c>
      <c r="B94" s="120" t="s">
        <v>55</v>
      </c>
      <c r="C94" s="214" t="s">
        <v>135</v>
      </c>
      <c r="D94" s="214" t="s">
        <v>47</v>
      </c>
      <c r="E94" s="229"/>
      <c r="F94" s="229">
        <v>572.4</v>
      </c>
      <c r="G94" s="229">
        <v>8</v>
      </c>
      <c r="H94" s="229">
        <f t="shared" si="4"/>
        <v>0</v>
      </c>
      <c r="I94" s="229">
        <f t="shared" si="5"/>
        <v>0</v>
      </c>
      <c r="J94" s="229">
        <f t="shared" si="6"/>
        <v>0</v>
      </c>
    </row>
    <row r="95" spans="1:10" hidden="1">
      <c r="A95" s="212">
        <f t="shared" si="7"/>
        <v>91</v>
      </c>
      <c r="B95" s="120" t="s">
        <v>56</v>
      </c>
      <c r="C95" s="214" t="s">
        <v>133</v>
      </c>
      <c r="D95" s="214" t="s">
        <v>47</v>
      </c>
      <c r="E95" s="229"/>
      <c r="F95" s="229">
        <v>1452.6</v>
      </c>
      <c r="G95" s="229">
        <v>8</v>
      </c>
      <c r="H95" s="229">
        <f t="shared" si="4"/>
        <v>0</v>
      </c>
      <c r="I95" s="229">
        <f t="shared" si="5"/>
        <v>0</v>
      </c>
      <c r="J95" s="229">
        <f t="shared" si="6"/>
        <v>0</v>
      </c>
    </row>
    <row r="96" spans="1:10" hidden="1">
      <c r="A96" s="212">
        <f t="shared" si="7"/>
        <v>92</v>
      </c>
      <c r="B96" s="120" t="s">
        <v>57</v>
      </c>
      <c r="C96" s="214" t="s">
        <v>133</v>
      </c>
      <c r="D96" s="214" t="s">
        <v>47</v>
      </c>
      <c r="E96" s="229"/>
      <c r="F96" s="229">
        <v>2176.1999999999998</v>
      </c>
      <c r="G96" s="229">
        <v>8</v>
      </c>
      <c r="H96" s="229">
        <f t="shared" si="4"/>
        <v>0</v>
      </c>
      <c r="I96" s="229">
        <f t="shared" si="5"/>
        <v>0</v>
      </c>
      <c r="J96" s="229">
        <f t="shared" si="6"/>
        <v>0</v>
      </c>
    </row>
    <row r="97" spans="1:10" hidden="1">
      <c r="A97" s="212">
        <f t="shared" si="7"/>
        <v>93</v>
      </c>
      <c r="B97" s="120" t="s">
        <v>58</v>
      </c>
      <c r="C97" s="214" t="s">
        <v>136</v>
      </c>
      <c r="D97" s="214" t="s">
        <v>47</v>
      </c>
      <c r="E97" s="229"/>
      <c r="F97" s="229">
        <v>386.1</v>
      </c>
      <c r="G97" s="229">
        <v>8</v>
      </c>
      <c r="H97" s="229">
        <f t="shared" si="4"/>
        <v>0</v>
      </c>
      <c r="I97" s="229">
        <f t="shared" si="5"/>
        <v>0</v>
      </c>
      <c r="J97" s="229">
        <f t="shared" si="6"/>
        <v>0</v>
      </c>
    </row>
    <row r="98" spans="1:10" hidden="1">
      <c r="A98" s="212">
        <f t="shared" si="7"/>
        <v>94</v>
      </c>
      <c r="B98" s="120" t="s">
        <v>59</v>
      </c>
      <c r="C98" s="214" t="s">
        <v>137</v>
      </c>
      <c r="D98" s="214" t="s">
        <v>47</v>
      </c>
      <c r="E98" s="229"/>
      <c r="F98" s="229">
        <v>386.1</v>
      </c>
      <c r="G98" s="229">
        <v>8</v>
      </c>
      <c r="H98" s="229">
        <f t="shared" si="4"/>
        <v>0</v>
      </c>
      <c r="I98" s="229">
        <f t="shared" si="5"/>
        <v>0</v>
      </c>
      <c r="J98" s="229">
        <f t="shared" si="6"/>
        <v>0</v>
      </c>
    </row>
    <row r="99" spans="1:10" hidden="1">
      <c r="A99" s="212">
        <f t="shared" si="7"/>
        <v>95</v>
      </c>
      <c r="B99" s="120" t="s">
        <v>60</v>
      </c>
      <c r="C99" s="214" t="s">
        <v>138</v>
      </c>
      <c r="D99" s="214" t="s">
        <v>47</v>
      </c>
      <c r="E99" s="229"/>
      <c r="F99" s="229">
        <v>2905.2</v>
      </c>
      <c r="G99" s="229">
        <v>8</v>
      </c>
      <c r="H99" s="229">
        <f t="shared" si="4"/>
        <v>0</v>
      </c>
      <c r="I99" s="229">
        <f t="shared" si="5"/>
        <v>0</v>
      </c>
      <c r="J99" s="229">
        <f t="shared" si="6"/>
        <v>0</v>
      </c>
    </row>
    <row r="100" spans="1:10" hidden="1">
      <c r="A100" s="212">
        <f t="shared" si="7"/>
        <v>96</v>
      </c>
      <c r="B100" s="120" t="s">
        <v>61</v>
      </c>
      <c r="C100" s="214" t="s">
        <v>139</v>
      </c>
      <c r="D100" s="214" t="s">
        <v>47</v>
      </c>
      <c r="E100" s="229"/>
      <c r="F100" s="229">
        <v>334.8</v>
      </c>
      <c r="G100" s="229">
        <v>8</v>
      </c>
      <c r="H100" s="229">
        <f t="shared" si="4"/>
        <v>0</v>
      </c>
      <c r="I100" s="229">
        <f t="shared" si="5"/>
        <v>0</v>
      </c>
      <c r="J100" s="229">
        <f t="shared" si="6"/>
        <v>0</v>
      </c>
    </row>
    <row r="101" spans="1:10" hidden="1">
      <c r="A101" s="212">
        <f t="shared" si="7"/>
        <v>97</v>
      </c>
      <c r="B101" s="120" t="s">
        <v>62</v>
      </c>
      <c r="C101" s="214" t="s">
        <v>131</v>
      </c>
      <c r="D101" s="214" t="s">
        <v>47</v>
      </c>
      <c r="E101" s="229"/>
      <c r="F101" s="229">
        <v>912.6</v>
      </c>
      <c r="G101" s="229">
        <v>8</v>
      </c>
      <c r="H101" s="229">
        <f t="shared" si="4"/>
        <v>0</v>
      </c>
      <c r="I101" s="229">
        <f t="shared" si="5"/>
        <v>0</v>
      </c>
      <c r="J101" s="229">
        <f t="shared" si="6"/>
        <v>0</v>
      </c>
    </row>
    <row r="102" spans="1:10" hidden="1">
      <c r="A102" s="212">
        <f t="shared" si="7"/>
        <v>98</v>
      </c>
      <c r="B102" s="120" t="s">
        <v>63</v>
      </c>
      <c r="C102" s="214" t="s">
        <v>132</v>
      </c>
      <c r="D102" s="214" t="s">
        <v>47</v>
      </c>
      <c r="E102" s="229"/>
      <c r="F102" s="229">
        <v>4005.45</v>
      </c>
      <c r="G102" s="229">
        <v>8</v>
      </c>
      <c r="H102" s="229">
        <f t="shared" si="4"/>
        <v>0</v>
      </c>
      <c r="I102" s="229">
        <f t="shared" si="5"/>
        <v>0</v>
      </c>
      <c r="J102" s="229">
        <f t="shared" si="6"/>
        <v>0</v>
      </c>
    </row>
    <row r="103" spans="1:10" hidden="1">
      <c r="A103" s="212">
        <f t="shared" si="7"/>
        <v>99</v>
      </c>
      <c r="B103" s="120" t="s">
        <v>64</v>
      </c>
      <c r="C103" s="214" t="s">
        <v>131</v>
      </c>
      <c r="D103" s="214" t="s">
        <v>47</v>
      </c>
      <c r="E103" s="229"/>
      <c r="F103" s="229">
        <v>676.35</v>
      </c>
      <c r="G103" s="229">
        <v>8</v>
      </c>
      <c r="H103" s="229">
        <f t="shared" si="4"/>
        <v>0</v>
      </c>
      <c r="I103" s="229">
        <f t="shared" si="5"/>
        <v>0</v>
      </c>
      <c r="J103" s="229">
        <f t="shared" si="6"/>
        <v>0</v>
      </c>
    </row>
    <row r="104" spans="1:10" hidden="1">
      <c r="A104" s="212">
        <f t="shared" si="7"/>
        <v>100</v>
      </c>
      <c r="B104" s="120" t="s">
        <v>65</v>
      </c>
      <c r="C104" s="214" t="s">
        <v>131</v>
      </c>
      <c r="D104" s="214" t="s">
        <v>47</v>
      </c>
      <c r="E104" s="229"/>
      <c r="F104" s="229">
        <v>1094.8499999999999</v>
      </c>
      <c r="G104" s="229">
        <v>8</v>
      </c>
      <c r="H104" s="229">
        <f t="shared" si="4"/>
        <v>0</v>
      </c>
      <c r="I104" s="229">
        <f t="shared" si="5"/>
        <v>0</v>
      </c>
      <c r="J104" s="229">
        <f t="shared" si="6"/>
        <v>0</v>
      </c>
    </row>
    <row r="105" spans="1:10" ht="15" hidden="1" thickBot="1">
      <c r="A105" s="264">
        <f t="shared" si="7"/>
        <v>101</v>
      </c>
      <c r="B105" s="273" t="s">
        <v>66</v>
      </c>
      <c r="C105" s="274" t="s">
        <v>139</v>
      </c>
      <c r="D105" s="274" t="s">
        <v>47</v>
      </c>
      <c r="E105" s="275"/>
      <c r="F105" s="275">
        <v>681.75</v>
      </c>
      <c r="G105" s="275">
        <v>8</v>
      </c>
      <c r="H105" s="275">
        <f t="shared" si="4"/>
        <v>0</v>
      </c>
      <c r="I105" s="275">
        <f t="shared" si="5"/>
        <v>0</v>
      </c>
      <c r="J105" s="276">
        <f t="shared" si="6"/>
        <v>0</v>
      </c>
    </row>
    <row r="106" spans="1:10" hidden="1">
      <c r="A106" s="212">
        <f t="shared" si="7"/>
        <v>102</v>
      </c>
      <c r="B106" s="213" t="s">
        <v>2</v>
      </c>
      <c r="C106" s="265" t="s">
        <v>140</v>
      </c>
      <c r="D106" s="265" t="s">
        <v>47</v>
      </c>
      <c r="E106" s="266"/>
      <c r="F106" s="266">
        <v>216</v>
      </c>
      <c r="G106" s="266">
        <v>8</v>
      </c>
      <c r="H106" s="266">
        <f t="shared" si="4"/>
        <v>0</v>
      </c>
      <c r="I106" s="266">
        <f t="shared" si="5"/>
        <v>0</v>
      </c>
      <c r="J106" s="266">
        <f t="shared" si="6"/>
        <v>0</v>
      </c>
    </row>
    <row r="107" spans="1:10" hidden="1">
      <c r="A107" s="212">
        <f t="shared" si="7"/>
        <v>103</v>
      </c>
      <c r="B107" s="120" t="s">
        <v>67</v>
      </c>
      <c r="C107" s="214" t="s">
        <v>128</v>
      </c>
      <c r="D107" s="214" t="s">
        <v>47</v>
      </c>
      <c r="E107" s="229"/>
      <c r="F107" s="229">
        <v>3870.45</v>
      </c>
      <c r="G107" s="229">
        <v>8</v>
      </c>
      <c r="H107" s="229">
        <f t="shared" si="4"/>
        <v>0</v>
      </c>
      <c r="I107" s="229">
        <f t="shared" si="5"/>
        <v>0</v>
      </c>
      <c r="J107" s="229">
        <f t="shared" si="6"/>
        <v>0</v>
      </c>
    </row>
    <row r="108" spans="1:10" hidden="1">
      <c r="A108" s="212">
        <f t="shared" si="7"/>
        <v>104</v>
      </c>
      <c r="B108" s="120" t="s">
        <v>68</v>
      </c>
      <c r="C108" s="214" t="s">
        <v>132</v>
      </c>
      <c r="D108" s="214" t="s">
        <v>47</v>
      </c>
      <c r="E108" s="229"/>
      <c r="F108" s="229">
        <v>264.60000000000002</v>
      </c>
      <c r="G108" s="229">
        <v>8</v>
      </c>
      <c r="H108" s="229">
        <f t="shared" si="4"/>
        <v>0</v>
      </c>
      <c r="I108" s="229">
        <f t="shared" si="5"/>
        <v>0</v>
      </c>
      <c r="J108" s="229">
        <f t="shared" si="6"/>
        <v>0</v>
      </c>
    </row>
    <row r="109" spans="1:10" hidden="1">
      <c r="A109" s="212">
        <f t="shared" si="7"/>
        <v>105</v>
      </c>
      <c r="B109" s="120" t="s">
        <v>105</v>
      </c>
      <c r="C109" s="214" t="s">
        <v>132</v>
      </c>
      <c r="D109" s="214" t="s">
        <v>47</v>
      </c>
      <c r="E109" s="229"/>
      <c r="F109" s="229">
        <v>414.45</v>
      </c>
      <c r="G109" s="229">
        <v>8</v>
      </c>
      <c r="H109" s="229">
        <f t="shared" si="4"/>
        <v>0</v>
      </c>
      <c r="I109" s="229">
        <f t="shared" si="5"/>
        <v>0</v>
      </c>
      <c r="J109" s="229">
        <f t="shared" si="6"/>
        <v>0</v>
      </c>
    </row>
    <row r="110" spans="1:10" hidden="1">
      <c r="A110" s="212">
        <f t="shared" si="7"/>
        <v>106</v>
      </c>
      <c r="B110" s="120" t="s">
        <v>69</v>
      </c>
      <c r="C110" s="214" t="s">
        <v>141</v>
      </c>
      <c r="D110" s="214" t="s">
        <v>47</v>
      </c>
      <c r="E110" s="229"/>
      <c r="F110" s="229">
        <v>352.35</v>
      </c>
      <c r="G110" s="229">
        <v>8</v>
      </c>
      <c r="H110" s="229">
        <f t="shared" si="4"/>
        <v>0</v>
      </c>
      <c r="I110" s="229">
        <f t="shared" si="5"/>
        <v>0</v>
      </c>
      <c r="J110" s="229">
        <f t="shared" si="6"/>
        <v>0</v>
      </c>
    </row>
    <row r="111" spans="1:10" hidden="1">
      <c r="A111" s="212">
        <f t="shared" si="7"/>
        <v>107</v>
      </c>
      <c r="B111" s="120" t="s">
        <v>104</v>
      </c>
      <c r="C111" s="214" t="s">
        <v>108</v>
      </c>
      <c r="D111" s="214" t="s">
        <v>1</v>
      </c>
      <c r="E111" s="229"/>
      <c r="F111" s="229">
        <v>0</v>
      </c>
      <c r="G111" s="229">
        <v>8</v>
      </c>
      <c r="H111" s="229">
        <f t="shared" si="4"/>
        <v>0</v>
      </c>
      <c r="I111" s="229">
        <f t="shared" si="5"/>
        <v>0</v>
      </c>
      <c r="J111" s="229">
        <f t="shared" si="6"/>
        <v>0</v>
      </c>
    </row>
    <row r="112" spans="1:10" ht="26.4" hidden="1">
      <c r="A112" s="212">
        <f t="shared" si="7"/>
        <v>108</v>
      </c>
      <c r="B112" s="120" t="s">
        <v>70</v>
      </c>
      <c r="C112" s="214" t="s">
        <v>130</v>
      </c>
      <c r="D112" s="214" t="s">
        <v>47</v>
      </c>
      <c r="E112" s="229"/>
      <c r="F112" s="229">
        <v>742.5</v>
      </c>
      <c r="G112" s="229">
        <v>8</v>
      </c>
      <c r="H112" s="229">
        <f t="shared" si="4"/>
        <v>0</v>
      </c>
      <c r="I112" s="229">
        <f t="shared" si="5"/>
        <v>0</v>
      </c>
      <c r="J112" s="229">
        <f t="shared" si="6"/>
        <v>0</v>
      </c>
    </row>
    <row r="113" spans="1:10" hidden="1">
      <c r="A113" s="212">
        <f t="shared" si="7"/>
        <v>109</v>
      </c>
      <c r="B113" s="120" t="s">
        <v>22</v>
      </c>
      <c r="C113" s="214" t="s">
        <v>146</v>
      </c>
      <c r="D113" s="214" t="s">
        <v>47</v>
      </c>
      <c r="E113" s="229"/>
      <c r="F113" s="229">
        <v>3454.65</v>
      </c>
      <c r="G113" s="229">
        <v>8</v>
      </c>
      <c r="H113" s="229">
        <f t="shared" si="4"/>
        <v>0</v>
      </c>
      <c r="I113" s="229">
        <f t="shared" si="5"/>
        <v>0</v>
      </c>
      <c r="J113" s="229">
        <f t="shared" si="6"/>
        <v>0</v>
      </c>
    </row>
    <row r="114" spans="1:10" hidden="1">
      <c r="A114" s="212">
        <f t="shared" si="7"/>
        <v>110</v>
      </c>
      <c r="B114" s="120" t="s">
        <v>71</v>
      </c>
      <c r="C114" s="214" t="s">
        <v>145</v>
      </c>
      <c r="D114" s="214" t="s">
        <v>47</v>
      </c>
      <c r="E114" s="229"/>
      <c r="F114" s="229">
        <v>3215.7</v>
      </c>
      <c r="G114" s="229">
        <v>8</v>
      </c>
      <c r="H114" s="229">
        <f t="shared" si="4"/>
        <v>0</v>
      </c>
      <c r="I114" s="229">
        <f t="shared" si="5"/>
        <v>0</v>
      </c>
      <c r="J114" s="229">
        <f t="shared" si="6"/>
        <v>0</v>
      </c>
    </row>
    <row r="115" spans="1:10" ht="15" hidden="1" thickBot="1">
      <c r="A115" s="264">
        <f t="shared" si="7"/>
        <v>111</v>
      </c>
      <c r="B115" s="273" t="s">
        <v>24</v>
      </c>
      <c r="C115" s="274" t="s">
        <v>146</v>
      </c>
      <c r="D115" s="274" t="s">
        <v>47</v>
      </c>
      <c r="E115" s="275"/>
      <c r="F115" s="275">
        <v>3466.8</v>
      </c>
      <c r="G115" s="275">
        <v>8</v>
      </c>
      <c r="H115" s="275">
        <f t="shared" si="4"/>
        <v>0</v>
      </c>
      <c r="I115" s="275">
        <f t="shared" si="5"/>
        <v>0</v>
      </c>
      <c r="J115" s="276">
        <f t="shared" si="6"/>
        <v>0</v>
      </c>
    </row>
    <row r="116" spans="1:10" ht="26.4" hidden="1">
      <c r="A116" s="212">
        <f t="shared" si="7"/>
        <v>112</v>
      </c>
      <c r="B116" s="213" t="s">
        <v>72</v>
      </c>
      <c r="C116" s="265" t="s">
        <v>130</v>
      </c>
      <c r="D116" s="265" t="s">
        <v>47</v>
      </c>
      <c r="E116" s="266"/>
      <c r="F116" s="266">
        <v>3186</v>
      </c>
      <c r="G116" s="266">
        <v>8</v>
      </c>
      <c r="H116" s="266">
        <f t="shared" si="4"/>
        <v>0</v>
      </c>
      <c r="I116" s="266">
        <f t="shared" si="5"/>
        <v>0</v>
      </c>
      <c r="J116" s="266">
        <f t="shared" si="6"/>
        <v>0</v>
      </c>
    </row>
    <row r="117" spans="1:10" hidden="1">
      <c r="A117" s="212">
        <f t="shared" si="7"/>
        <v>113</v>
      </c>
      <c r="B117" s="120" t="s">
        <v>740</v>
      </c>
      <c r="C117" s="214" t="s">
        <v>142</v>
      </c>
      <c r="D117" s="214" t="s">
        <v>47</v>
      </c>
      <c r="E117" s="229"/>
      <c r="F117" s="229">
        <v>1131.3</v>
      </c>
      <c r="G117" s="229">
        <v>8</v>
      </c>
      <c r="H117" s="229">
        <f t="shared" si="4"/>
        <v>0</v>
      </c>
      <c r="I117" s="229">
        <f t="shared" si="5"/>
        <v>0</v>
      </c>
      <c r="J117" s="229">
        <f t="shared" si="6"/>
        <v>0</v>
      </c>
    </row>
    <row r="118" spans="1:10" hidden="1">
      <c r="A118" s="212">
        <f t="shared" si="7"/>
        <v>114</v>
      </c>
      <c r="B118" s="120" t="s">
        <v>741</v>
      </c>
      <c r="C118" s="214" t="s">
        <v>142</v>
      </c>
      <c r="D118" s="214" t="s">
        <v>47</v>
      </c>
      <c r="E118" s="229"/>
      <c r="F118" s="229">
        <v>699.3</v>
      </c>
      <c r="G118" s="229">
        <v>8</v>
      </c>
      <c r="H118" s="229">
        <f t="shared" si="4"/>
        <v>0</v>
      </c>
      <c r="I118" s="229">
        <f t="shared" si="5"/>
        <v>0</v>
      </c>
      <c r="J118" s="229">
        <f t="shared" si="6"/>
        <v>0</v>
      </c>
    </row>
    <row r="119" spans="1:10" hidden="1">
      <c r="A119" s="212">
        <f t="shared" si="7"/>
        <v>115</v>
      </c>
      <c r="B119" s="120" t="s">
        <v>32</v>
      </c>
      <c r="C119" s="214" t="s">
        <v>132</v>
      </c>
      <c r="D119" s="214" t="s">
        <v>47</v>
      </c>
      <c r="E119" s="229"/>
      <c r="F119" s="229">
        <v>1528.2</v>
      </c>
      <c r="G119" s="229">
        <v>8</v>
      </c>
      <c r="H119" s="229">
        <f t="shared" si="4"/>
        <v>0</v>
      </c>
      <c r="I119" s="229">
        <f t="shared" si="5"/>
        <v>0</v>
      </c>
      <c r="J119" s="229">
        <f t="shared" si="6"/>
        <v>0</v>
      </c>
    </row>
    <row r="120" spans="1:10" hidden="1">
      <c r="A120" s="212">
        <f t="shared" si="7"/>
        <v>116</v>
      </c>
      <c r="B120" s="120" t="s">
        <v>75</v>
      </c>
      <c r="C120" s="214" t="s">
        <v>143</v>
      </c>
      <c r="D120" s="214" t="s">
        <v>47</v>
      </c>
      <c r="E120" s="229"/>
      <c r="F120" s="229">
        <v>1887.3</v>
      </c>
      <c r="G120" s="229">
        <v>8</v>
      </c>
      <c r="H120" s="229">
        <f t="shared" si="4"/>
        <v>0</v>
      </c>
      <c r="I120" s="229">
        <f t="shared" si="5"/>
        <v>0</v>
      </c>
      <c r="J120" s="229">
        <f t="shared" si="6"/>
        <v>0</v>
      </c>
    </row>
    <row r="121" spans="1:10" hidden="1">
      <c r="A121" s="212">
        <f t="shared" si="7"/>
        <v>117</v>
      </c>
      <c r="B121" s="120" t="s">
        <v>76</v>
      </c>
      <c r="C121" s="214" t="s">
        <v>142</v>
      </c>
      <c r="D121" s="214" t="s">
        <v>47</v>
      </c>
      <c r="E121" s="229"/>
      <c r="F121" s="229">
        <v>1282.5</v>
      </c>
      <c r="G121" s="229">
        <v>8</v>
      </c>
      <c r="H121" s="229">
        <f t="shared" si="4"/>
        <v>0</v>
      </c>
      <c r="I121" s="229">
        <f t="shared" si="5"/>
        <v>0</v>
      </c>
      <c r="J121" s="229">
        <f t="shared" si="6"/>
        <v>0</v>
      </c>
    </row>
    <row r="122" spans="1:10" hidden="1">
      <c r="A122" s="212">
        <f t="shared" si="7"/>
        <v>118</v>
      </c>
      <c r="B122" s="120" t="s">
        <v>77</v>
      </c>
      <c r="C122" s="214" t="s">
        <v>142</v>
      </c>
      <c r="D122" s="214" t="s">
        <v>47</v>
      </c>
      <c r="E122" s="229"/>
      <c r="F122" s="229">
        <v>1266.3</v>
      </c>
      <c r="G122" s="229">
        <v>8</v>
      </c>
      <c r="H122" s="229">
        <f t="shared" si="4"/>
        <v>0</v>
      </c>
      <c r="I122" s="229">
        <f t="shared" si="5"/>
        <v>0</v>
      </c>
      <c r="J122" s="229">
        <f t="shared" si="6"/>
        <v>0</v>
      </c>
    </row>
    <row r="123" spans="1:10" hidden="1">
      <c r="A123" s="212">
        <f t="shared" si="7"/>
        <v>119</v>
      </c>
      <c r="B123" s="120" t="s">
        <v>78</v>
      </c>
      <c r="C123" s="214" t="s">
        <v>128</v>
      </c>
      <c r="D123" s="214" t="s">
        <v>47</v>
      </c>
      <c r="E123" s="229"/>
      <c r="F123" s="229">
        <v>12468.6</v>
      </c>
      <c r="G123" s="229">
        <v>8</v>
      </c>
      <c r="H123" s="229">
        <f t="shared" si="4"/>
        <v>0</v>
      </c>
      <c r="I123" s="229">
        <f t="shared" si="5"/>
        <v>0</v>
      </c>
      <c r="J123" s="229">
        <f t="shared" si="6"/>
        <v>0</v>
      </c>
    </row>
    <row r="124" spans="1:10" hidden="1">
      <c r="A124" s="212">
        <f t="shared" si="7"/>
        <v>120</v>
      </c>
      <c r="B124" s="120" t="s">
        <v>20</v>
      </c>
      <c r="C124" s="214" t="s">
        <v>142</v>
      </c>
      <c r="D124" s="214" t="s">
        <v>47</v>
      </c>
      <c r="E124" s="229"/>
      <c r="F124" s="229">
        <v>3442.5</v>
      </c>
      <c r="G124" s="229">
        <v>8</v>
      </c>
      <c r="H124" s="229">
        <f t="shared" si="4"/>
        <v>0</v>
      </c>
      <c r="I124" s="229">
        <f t="shared" si="5"/>
        <v>0</v>
      </c>
      <c r="J124" s="229">
        <f t="shared" si="6"/>
        <v>0</v>
      </c>
    </row>
    <row r="125" spans="1:10" hidden="1">
      <c r="A125" s="212">
        <f t="shared" si="7"/>
        <v>121</v>
      </c>
      <c r="B125" s="120" t="s">
        <v>79</v>
      </c>
      <c r="C125" s="214" t="s">
        <v>130</v>
      </c>
      <c r="D125" s="214" t="s">
        <v>47</v>
      </c>
      <c r="E125" s="229"/>
      <c r="F125" s="229">
        <v>3639.6</v>
      </c>
      <c r="G125" s="229">
        <v>8</v>
      </c>
      <c r="H125" s="229">
        <f t="shared" si="4"/>
        <v>0</v>
      </c>
      <c r="I125" s="229">
        <f t="shared" si="5"/>
        <v>0</v>
      </c>
      <c r="J125" s="229">
        <f t="shared" si="6"/>
        <v>0</v>
      </c>
    </row>
    <row r="126" spans="1:10" hidden="1">
      <c r="A126" s="212">
        <f t="shared" si="7"/>
        <v>122</v>
      </c>
      <c r="B126" s="120" t="s">
        <v>80</v>
      </c>
      <c r="C126" s="214" t="s">
        <v>133</v>
      </c>
      <c r="D126" s="214" t="s">
        <v>47</v>
      </c>
      <c r="E126" s="229"/>
      <c r="F126" s="229">
        <v>625.04999999999995</v>
      </c>
      <c r="G126" s="229">
        <v>8</v>
      </c>
      <c r="H126" s="229">
        <f t="shared" si="4"/>
        <v>0</v>
      </c>
      <c r="I126" s="229">
        <f t="shared" si="5"/>
        <v>0</v>
      </c>
      <c r="J126" s="229">
        <f t="shared" si="6"/>
        <v>0</v>
      </c>
    </row>
    <row r="127" spans="1:10" hidden="1">
      <c r="A127" s="212">
        <f t="shared" si="7"/>
        <v>123</v>
      </c>
      <c r="B127" s="120" t="s">
        <v>81</v>
      </c>
      <c r="C127" s="214" t="s">
        <v>142</v>
      </c>
      <c r="D127" s="214" t="s">
        <v>47</v>
      </c>
      <c r="E127" s="229"/>
      <c r="F127" s="229">
        <v>2687.85</v>
      </c>
      <c r="G127" s="229">
        <v>8</v>
      </c>
      <c r="H127" s="229">
        <f t="shared" si="4"/>
        <v>0</v>
      </c>
      <c r="I127" s="229">
        <f t="shared" si="5"/>
        <v>0</v>
      </c>
      <c r="J127" s="229">
        <f t="shared" si="6"/>
        <v>0</v>
      </c>
    </row>
    <row r="128" spans="1:10" hidden="1">
      <c r="A128" s="212">
        <f t="shared" si="7"/>
        <v>124</v>
      </c>
      <c r="B128" s="120" t="s">
        <v>82</v>
      </c>
      <c r="C128" s="214" t="s">
        <v>133</v>
      </c>
      <c r="D128" s="214" t="s">
        <v>47</v>
      </c>
      <c r="E128" s="229"/>
      <c r="F128" s="229">
        <v>2685.15</v>
      </c>
      <c r="G128" s="229">
        <v>8</v>
      </c>
      <c r="H128" s="229">
        <f t="shared" si="4"/>
        <v>0</v>
      </c>
      <c r="I128" s="229">
        <f t="shared" si="5"/>
        <v>0</v>
      </c>
      <c r="J128" s="229">
        <f t="shared" si="6"/>
        <v>0</v>
      </c>
    </row>
    <row r="129" spans="1:11" hidden="1">
      <c r="A129" s="212">
        <f t="shared" si="7"/>
        <v>125</v>
      </c>
      <c r="B129" s="120" t="s">
        <v>83</v>
      </c>
      <c r="C129" s="214" t="s">
        <v>143</v>
      </c>
      <c r="D129" s="214" t="s">
        <v>47</v>
      </c>
      <c r="E129" s="229"/>
      <c r="F129" s="229">
        <v>298.35000000000002</v>
      </c>
      <c r="G129" s="229">
        <v>8</v>
      </c>
      <c r="H129" s="229">
        <f t="shared" si="4"/>
        <v>0</v>
      </c>
      <c r="I129" s="229">
        <f t="shared" si="5"/>
        <v>0</v>
      </c>
      <c r="J129" s="229">
        <f t="shared" si="6"/>
        <v>0</v>
      </c>
    </row>
    <row r="130" spans="1:11" hidden="1">
      <c r="A130" s="212">
        <f t="shared" si="7"/>
        <v>126</v>
      </c>
      <c r="B130" s="120" t="s">
        <v>34</v>
      </c>
      <c r="C130" s="214" t="s">
        <v>142</v>
      </c>
      <c r="D130" s="214" t="s">
        <v>47</v>
      </c>
      <c r="E130" s="229"/>
      <c r="F130" s="229">
        <v>1497.15</v>
      </c>
      <c r="G130" s="229">
        <v>8</v>
      </c>
      <c r="H130" s="229">
        <f t="shared" si="4"/>
        <v>0</v>
      </c>
      <c r="I130" s="229">
        <f t="shared" si="5"/>
        <v>0</v>
      </c>
      <c r="J130" s="229">
        <f t="shared" si="6"/>
        <v>0</v>
      </c>
    </row>
    <row r="131" spans="1:11" hidden="1">
      <c r="A131" s="212">
        <f t="shared" si="7"/>
        <v>127</v>
      </c>
      <c r="B131" s="120" t="s">
        <v>84</v>
      </c>
      <c r="C131" s="214" t="s">
        <v>144</v>
      </c>
      <c r="D131" s="214" t="s">
        <v>47</v>
      </c>
      <c r="E131" s="229"/>
      <c r="F131" s="229">
        <v>2485.35</v>
      </c>
      <c r="G131" s="229">
        <v>8</v>
      </c>
      <c r="H131" s="229">
        <f t="shared" si="4"/>
        <v>0</v>
      </c>
      <c r="I131" s="229">
        <f t="shared" si="5"/>
        <v>0</v>
      </c>
      <c r="J131" s="229">
        <f t="shared" si="6"/>
        <v>0</v>
      </c>
    </row>
    <row r="132" spans="1:11" hidden="1">
      <c r="A132" s="212">
        <f t="shared" si="7"/>
        <v>128</v>
      </c>
      <c r="B132" s="120" t="s">
        <v>85</v>
      </c>
      <c r="C132" s="214" t="s">
        <v>144</v>
      </c>
      <c r="D132" s="214" t="s">
        <v>47</v>
      </c>
      <c r="E132" s="229"/>
      <c r="F132" s="229">
        <v>4460.3999999999996</v>
      </c>
      <c r="G132" s="229">
        <v>8</v>
      </c>
      <c r="H132" s="229">
        <f t="shared" si="4"/>
        <v>0</v>
      </c>
      <c r="I132" s="229">
        <f t="shared" si="5"/>
        <v>0</v>
      </c>
      <c r="J132" s="229">
        <f t="shared" si="6"/>
        <v>0</v>
      </c>
    </row>
    <row r="133" spans="1:11" hidden="1">
      <c r="A133" s="212">
        <f t="shared" si="7"/>
        <v>129</v>
      </c>
      <c r="B133" s="390" t="s">
        <v>86</v>
      </c>
      <c r="C133" s="214" t="s">
        <v>145</v>
      </c>
      <c r="D133" s="388" t="s">
        <v>47</v>
      </c>
      <c r="E133" s="389"/>
      <c r="F133" s="389">
        <v>349.65</v>
      </c>
      <c r="G133" s="389">
        <v>8</v>
      </c>
      <c r="H133" s="389">
        <f t="shared" si="4"/>
        <v>0</v>
      </c>
      <c r="I133" s="389">
        <f t="shared" si="5"/>
        <v>0</v>
      </c>
      <c r="J133" s="389">
        <f t="shared" si="6"/>
        <v>0</v>
      </c>
    </row>
    <row r="134" spans="1:11" ht="15" thickBot="1">
      <c r="A134" s="264">
        <f t="shared" si="7"/>
        <v>130</v>
      </c>
      <c r="B134" s="391" t="s">
        <v>87</v>
      </c>
      <c r="C134" s="383" t="s">
        <v>143</v>
      </c>
      <c r="D134" s="392" t="s">
        <v>225</v>
      </c>
      <c r="E134" s="275">
        <v>1890</v>
      </c>
      <c r="F134" s="275">
        <v>1.1000000000000001</v>
      </c>
      <c r="G134" s="275">
        <v>8</v>
      </c>
      <c r="H134" s="275">
        <f t="shared" ref="H134:H168" si="8">F134*E134</f>
        <v>2079</v>
      </c>
      <c r="I134" s="275">
        <f t="shared" ref="I134:I168" si="9">J134-H134</f>
        <v>166.32000000000016</v>
      </c>
      <c r="J134" s="276">
        <f t="shared" ref="J134:J167" si="10">H134*1.08</f>
        <v>2245.3200000000002</v>
      </c>
    </row>
    <row r="135" spans="1:11" ht="26.4" hidden="1">
      <c r="A135" s="212">
        <f t="shared" ref="A135:A168" si="11">A134+1</f>
        <v>131</v>
      </c>
      <c r="B135" s="213" t="s">
        <v>147</v>
      </c>
      <c r="C135" s="214" t="s">
        <v>221</v>
      </c>
      <c r="D135" s="265" t="s">
        <v>47</v>
      </c>
      <c r="E135" s="266"/>
      <c r="F135" s="266">
        <v>1674</v>
      </c>
      <c r="G135" s="266">
        <v>8</v>
      </c>
      <c r="H135" s="266">
        <f t="shared" si="8"/>
        <v>0</v>
      </c>
      <c r="I135" s="266">
        <f t="shared" si="9"/>
        <v>0</v>
      </c>
      <c r="J135" s="266">
        <f t="shared" si="10"/>
        <v>0</v>
      </c>
    </row>
    <row r="136" spans="1:11" ht="26.4" hidden="1">
      <c r="A136" s="212">
        <f t="shared" si="11"/>
        <v>132</v>
      </c>
      <c r="B136" s="120" t="s">
        <v>148</v>
      </c>
      <c r="C136" s="214" t="s">
        <v>221</v>
      </c>
      <c r="D136" s="214" t="s">
        <v>47</v>
      </c>
      <c r="E136" s="229"/>
      <c r="F136" s="229">
        <v>1674</v>
      </c>
      <c r="G136" s="229">
        <v>8</v>
      </c>
      <c r="H136" s="229">
        <f t="shared" si="8"/>
        <v>0</v>
      </c>
      <c r="I136" s="229">
        <f t="shared" si="9"/>
        <v>0</v>
      </c>
      <c r="J136" s="229">
        <f t="shared" si="10"/>
        <v>0</v>
      </c>
    </row>
    <row r="137" spans="1:11" ht="26.4" hidden="1">
      <c r="A137" s="212">
        <f t="shared" si="11"/>
        <v>133</v>
      </c>
      <c r="B137" s="120" t="s">
        <v>88</v>
      </c>
      <c r="C137" s="214" t="s">
        <v>130</v>
      </c>
      <c r="D137" s="214" t="s">
        <v>47</v>
      </c>
      <c r="E137" s="229"/>
      <c r="F137" s="229">
        <v>1513.35</v>
      </c>
      <c r="G137" s="229">
        <v>8</v>
      </c>
      <c r="H137" s="229">
        <f t="shared" si="8"/>
        <v>0</v>
      </c>
      <c r="I137" s="229">
        <f t="shared" si="9"/>
        <v>0</v>
      </c>
      <c r="J137" s="229">
        <f t="shared" si="10"/>
        <v>0</v>
      </c>
    </row>
    <row r="138" spans="1:11" hidden="1">
      <c r="A138" s="212">
        <f t="shared" si="11"/>
        <v>134</v>
      </c>
      <c r="B138" s="120" t="s">
        <v>149</v>
      </c>
      <c r="C138" s="214" t="s">
        <v>120</v>
      </c>
      <c r="D138" s="214" t="s">
        <v>47</v>
      </c>
      <c r="E138" s="229"/>
      <c r="F138" s="229">
        <v>1436.4</v>
      </c>
      <c r="G138" s="229">
        <v>8</v>
      </c>
      <c r="H138" s="229">
        <f t="shared" si="8"/>
        <v>0</v>
      </c>
      <c r="I138" s="229">
        <f t="shared" si="9"/>
        <v>0</v>
      </c>
      <c r="J138" s="229">
        <f t="shared" si="10"/>
        <v>0</v>
      </c>
    </row>
    <row r="139" spans="1:11" ht="26.4" hidden="1">
      <c r="A139" s="212">
        <f t="shared" si="11"/>
        <v>135</v>
      </c>
      <c r="B139" s="390" t="s">
        <v>724</v>
      </c>
      <c r="C139" s="214"/>
      <c r="D139" s="388" t="s">
        <v>726</v>
      </c>
      <c r="E139" s="389"/>
      <c r="F139" s="389">
        <v>39</v>
      </c>
      <c r="G139" s="389">
        <v>8</v>
      </c>
      <c r="H139" s="389">
        <f t="shared" si="8"/>
        <v>0</v>
      </c>
      <c r="I139" s="389">
        <f t="shared" si="9"/>
        <v>0</v>
      </c>
      <c r="J139" s="389">
        <f t="shared" si="10"/>
        <v>0</v>
      </c>
    </row>
    <row r="140" spans="1:11" ht="15" thickBot="1">
      <c r="A140" s="264">
        <f t="shared" si="11"/>
        <v>136</v>
      </c>
      <c r="B140" s="393" t="s">
        <v>150</v>
      </c>
      <c r="C140" s="383"/>
      <c r="D140" s="394" t="s">
        <v>151</v>
      </c>
      <c r="E140" s="271">
        <v>20</v>
      </c>
      <c r="F140" s="271">
        <v>710.78</v>
      </c>
      <c r="G140" s="271">
        <v>8</v>
      </c>
      <c r="H140" s="271">
        <f t="shared" si="8"/>
        <v>14215.599999999999</v>
      </c>
      <c r="I140" s="271">
        <f t="shared" si="9"/>
        <v>1137.2480000000014</v>
      </c>
      <c r="J140" s="272">
        <f t="shared" si="10"/>
        <v>15352.848</v>
      </c>
    </row>
    <row r="141" spans="1:11" ht="15" thickBot="1">
      <c r="A141" s="264">
        <f t="shared" si="11"/>
        <v>137</v>
      </c>
      <c r="B141" s="395" t="s">
        <v>152</v>
      </c>
      <c r="C141" s="385"/>
      <c r="D141" s="396" t="s">
        <v>151</v>
      </c>
      <c r="E141" s="269">
        <v>30</v>
      </c>
      <c r="F141" s="269">
        <v>568.62</v>
      </c>
      <c r="G141" s="269">
        <v>8</v>
      </c>
      <c r="H141" s="269">
        <f t="shared" si="8"/>
        <v>17058.599999999999</v>
      </c>
      <c r="I141" s="269">
        <f t="shared" si="9"/>
        <v>1364.6880000000019</v>
      </c>
      <c r="J141" s="270">
        <f t="shared" si="10"/>
        <v>18423.288</v>
      </c>
      <c r="K141">
        <v>40</v>
      </c>
    </row>
    <row r="142" spans="1:11" hidden="1">
      <c r="A142" s="212">
        <f t="shared" si="11"/>
        <v>138</v>
      </c>
      <c r="B142" s="213" t="s">
        <v>153</v>
      </c>
      <c r="C142" s="265"/>
      <c r="D142" s="265" t="s">
        <v>47</v>
      </c>
      <c r="E142" s="266"/>
      <c r="F142" s="266">
        <v>1579.5</v>
      </c>
      <c r="G142" s="266">
        <v>8</v>
      </c>
      <c r="H142" s="266">
        <f t="shared" si="8"/>
        <v>0</v>
      </c>
      <c r="I142" s="266">
        <f t="shared" si="9"/>
        <v>0</v>
      </c>
      <c r="J142" s="266">
        <f t="shared" si="10"/>
        <v>0</v>
      </c>
    </row>
    <row r="143" spans="1:11" hidden="1">
      <c r="A143" s="212">
        <f t="shared" si="11"/>
        <v>139</v>
      </c>
      <c r="B143" s="120" t="s">
        <v>154</v>
      </c>
      <c r="C143" s="214"/>
      <c r="D143" s="214" t="s">
        <v>47</v>
      </c>
      <c r="E143" s="229"/>
      <c r="F143" s="229">
        <v>694.98</v>
      </c>
      <c r="G143" s="229">
        <v>8</v>
      </c>
      <c r="H143" s="229">
        <f t="shared" si="8"/>
        <v>0</v>
      </c>
      <c r="I143" s="229">
        <f t="shared" si="9"/>
        <v>0</v>
      </c>
      <c r="J143" s="229">
        <f t="shared" si="10"/>
        <v>0</v>
      </c>
    </row>
    <row r="144" spans="1:11" hidden="1">
      <c r="A144" s="212">
        <f t="shared" si="11"/>
        <v>140</v>
      </c>
      <c r="B144" s="120" t="s">
        <v>155</v>
      </c>
      <c r="C144" s="214"/>
      <c r="D144" s="214" t="s">
        <v>47</v>
      </c>
      <c r="E144" s="229"/>
      <c r="F144" s="229">
        <v>967.41</v>
      </c>
      <c r="G144" s="229">
        <v>8</v>
      </c>
      <c r="H144" s="229">
        <f t="shared" si="8"/>
        <v>0</v>
      </c>
      <c r="I144" s="229">
        <f t="shared" si="9"/>
        <v>0</v>
      </c>
      <c r="J144" s="229">
        <f t="shared" si="10"/>
        <v>0</v>
      </c>
    </row>
    <row r="145" spans="1:10" hidden="1">
      <c r="A145" s="212">
        <f t="shared" si="11"/>
        <v>141</v>
      </c>
      <c r="B145" s="120" t="s">
        <v>156</v>
      </c>
      <c r="C145" s="214"/>
      <c r="D145" s="214" t="s">
        <v>157</v>
      </c>
      <c r="E145" s="229"/>
      <c r="F145" s="229">
        <v>3915</v>
      </c>
      <c r="G145" s="229">
        <v>8</v>
      </c>
      <c r="H145" s="229">
        <f t="shared" si="8"/>
        <v>0</v>
      </c>
      <c r="I145" s="229">
        <f t="shared" si="9"/>
        <v>0</v>
      </c>
      <c r="J145" s="229">
        <f t="shared" si="10"/>
        <v>0</v>
      </c>
    </row>
    <row r="146" spans="1:10" hidden="1">
      <c r="A146" s="212">
        <f t="shared" si="11"/>
        <v>142</v>
      </c>
      <c r="B146" s="120" t="s">
        <v>158</v>
      </c>
      <c r="C146" s="214"/>
      <c r="D146" s="214" t="s">
        <v>157</v>
      </c>
      <c r="E146" s="229"/>
      <c r="F146" s="229">
        <v>12636</v>
      </c>
      <c r="G146" s="229">
        <v>8</v>
      </c>
      <c r="H146" s="229">
        <f t="shared" si="8"/>
        <v>0</v>
      </c>
      <c r="I146" s="229">
        <f t="shared" si="9"/>
        <v>0</v>
      </c>
      <c r="J146" s="229">
        <f t="shared" si="10"/>
        <v>0</v>
      </c>
    </row>
    <row r="147" spans="1:10" hidden="1">
      <c r="A147" s="212">
        <f t="shared" si="11"/>
        <v>143</v>
      </c>
      <c r="B147" s="120" t="s">
        <v>159</v>
      </c>
      <c r="C147" s="214"/>
      <c r="D147" s="214" t="s">
        <v>157</v>
      </c>
      <c r="E147" s="229"/>
      <c r="F147" s="229">
        <v>11178</v>
      </c>
      <c r="G147" s="229">
        <v>8</v>
      </c>
      <c r="H147" s="229">
        <f t="shared" si="8"/>
        <v>0</v>
      </c>
      <c r="I147" s="229">
        <f t="shared" si="9"/>
        <v>0</v>
      </c>
      <c r="J147" s="229">
        <f t="shared" si="10"/>
        <v>0</v>
      </c>
    </row>
    <row r="148" spans="1:10" hidden="1">
      <c r="A148" s="212">
        <f t="shared" si="11"/>
        <v>144</v>
      </c>
      <c r="B148" s="120" t="s">
        <v>217</v>
      </c>
      <c r="C148" s="214"/>
      <c r="D148" s="214" t="s">
        <v>157</v>
      </c>
      <c r="E148" s="229"/>
      <c r="F148" s="229">
        <v>16038</v>
      </c>
      <c r="G148" s="229">
        <v>8</v>
      </c>
      <c r="H148" s="229">
        <f t="shared" si="8"/>
        <v>0</v>
      </c>
      <c r="I148" s="229">
        <f t="shared" si="9"/>
        <v>0</v>
      </c>
      <c r="J148" s="229">
        <f t="shared" si="10"/>
        <v>0</v>
      </c>
    </row>
    <row r="149" spans="1:10" hidden="1">
      <c r="A149" s="212">
        <f t="shared" si="11"/>
        <v>145</v>
      </c>
      <c r="B149" s="120" t="s">
        <v>160</v>
      </c>
      <c r="C149" s="214"/>
      <c r="D149" s="214" t="s">
        <v>157</v>
      </c>
      <c r="E149" s="229"/>
      <c r="F149" s="229">
        <v>3888</v>
      </c>
      <c r="G149" s="229">
        <v>8</v>
      </c>
      <c r="H149" s="229">
        <f t="shared" si="8"/>
        <v>0</v>
      </c>
      <c r="I149" s="229">
        <f t="shared" si="9"/>
        <v>0</v>
      </c>
      <c r="J149" s="229">
        <f t="shared" si="10"/>
        <v>0</v>
      </c>
    </row>
    <row r="150" spans="1:10" hidden="1">
      <c r="A150" s="212">
        <f t="shared" si="11"/>
        <v>146</v>
      </c>
      <c r="B150" s="120" t="s">
        <v>161</v>
      </c>
      <c r="C150" s="214"/>
      <c r="D150" s="214" t="s">
        <v>157</v>
      </c>
      <c r="E150" s="229"/>
      <c r="F150" s="229">
        <v>82.13</v>
      </c>
      <c r="G150" s="229">
        <v>8</v>
      </c>
      <c r="H150" s="229">
        <f t="shared" si="8"/>
        <v>0</v>
      </c>
      <c r="I150" s="229">
        <f t="shared" si="9"/>
        <v>0</v>
      </c>
      <c r="J150" s="229">
        <f t="shared" si="10"/>
        <v>0</v>
      </c>
    </row>
    <row r="151" spans="1:10" hidden="1">
      <c r="A151" s="212">
        <f t="shared" si="11"/>
        <v>147</v>
      </c>
      <c r="B151" s="120" t="s">
        <v>162</v>
      </c>
      <c r="C151" s="214"/>
      <c r="D151" s="214" t="s">
        <v>157</v>
      </c>
      <c r="E151" s="229"/>
      <c r="F151" s="229">
        <v>94.77</v>
      </c>
      <c r="G151" s="229">
        <v>8</v>
      </c>
      <c r="H151" s="229">
        <f t="shared" si="8"/>
        <v>0</v>
      </c>
      <c r="I151" s="229">
        <f t="shared" si="9"/>
        <v>0</v>
      </c>
      <c r="J151" s="229">
        <f t="shared" si="10"/>
        <v>0</v>
      </c>
    </row>
    <row r="152" spans="1:10" ht="39.6" hidden="1">
      <c r="A152" s="212">
        <f t="shared" si="11"/>
        <v>148</v>
      </c>
      <c r="B152" s="120" t="s">
        <v>207</v>
      </c>
      <c r="C152" s="214"/>
      <c r="D152" s="214" t="s">
        <v>157</v>
      </c>
      <c r="E152" s="229"/>
      <c r="F152" s="229">
        <v>1614.6</v>
      </c>
      <c r="G152" s="229">
        <v>8</v>
      </c>
      <c r="H152" s="229">
        <f t="shared" si="8"/>
        <v>0</v>
      </c>
      <c r="I152" s="229">
        <f t="shared" si="9"/>
        <v>0</v>
      </c>
      <c r="J152" s="229">
        <f t="shared" si="10"/>
        <v>0</v>
      </c>
    </row>
    <row r="153" spans="1:10" ht="39.6" hidden="1">
      <c r="A153" s="212">
        <f t="shared" si="11"/>
        <v>149</v>
      </c>
      <c r="B153" s="120" t="s">
        <v>163</v>
      </c>
      <c r="C153" s="214"/>
      <c r="D153" s="214" t="s">
        <v>157</v>
      </c>
      <c r="E153" s="229"/>
      <c r="F153" s="229">
        <v>10800</v>
      </c>
      <c r="G153" s="229">
        <v>20</v>
      </c>
      <c r="H153" s="229">
        <f t="shared" si="8"/>
        <v>0</v>
      </c>
      <c r="I153" s="229">
        <f t="shared" si="9"/>
        <v>0</v>
      </c>
      <c r="J153" s="229">
        <f>H153*1.2</f>
        <v>0</v>
      </c>
    </row>
    <row r="154" spans="1:10" ht="26.4" hidden="1">
      <c r="A154" s="212">
        <f t="shared" si="11"/>
        <v>150</v>
      </c>
      <c r="B154" s="120" t="s">
        <v>164</v>
      </c>
      <c r="C154" s="214"/>
      <c r="D154" s="214" t="s">
        <v>157</v>
      </c>
      <c r="E154" s="229"/>
      <c r="F154" s="229">
        <v>8256.6</v>
      </c>
      <c r="G154" s="229">
        <v>8</v>
      </c>
      <c r="H154" s="229">
        <f t="shared" si="8"/>
        <v>0</v>
      </c>
      <c r="I154" s="229">
        <f t="shared" si="9"/>
        <v>0</v>
      </c>
      <c r="J154" s="229">
        <f t="shared" si="10"/>
        <v>0</v>
      </c>
    </row>
    <row r="155" spans="1:10" ht="39.6" hidden="1">
      <c r="A155" s="212">
        <f t="shared" si="11"/>
        <v>151</v>
      </c>
      <c r="B155" s="120" t="s">
        <v>165</v>
      </c>
      <c r="C155" s="214"/>
      <c r="D155" s="214" t="s">
        <v>157</v>
      </c>
      <c r="E155" s="229"/>
      <c r="F155" s="229">
        <v>2268</v>
      </c>
      <c r="G155" s="229">
        <v>8</v>
      </c>
      <c r="H155" s="229">
        <f t="shared" si="8"/>
        <v>0</v>
      </c>
      <c r="I155" s="229">
        <f t="shared" si="9"/>
        <v>0</v>
      </c>
      <c r="J155" s="229">
        <f t="shared" si="10"/>
        <v>0</v>
      </c>
    </row>
    <row r="156" spans="1:10" hidden="1">
      <c r="A156" s="212">
        <f t="shared" si="11"/>
        <v>152</v>
      </c>
      <c r="B156" s="120" t="s">
        <v>166</v>
      </c>
      <c r="C156" s="214"/>
      <c r="D156" s="214" t="s">
        <v>157</v>
      </c>
      <c r="E156" s="229"/>
      <c r="F156" s="229">
        <v>153.9</v>
      </c>
      <c r="G156" s="229">
        <v>8</v>
      </c>
      <c r="H156" s="229">
        <f t="shared" si="8"/>
        <v>0</v>
      </c>
      <c r="I156" s="229">
        <f t="shared" si="9"/>
        <v>0</v>
      </c>
      <c r="J156" s="229">
        <f t="shared" si="10"/>
        <v>0</v>
      </c>
    </row>
    <row r="157" spans="1:10" ht="26.4" hidden="1">
      <c r="A157" s="212">
        <f t="shared" si="11"/>
        <v>153</v>
      </c>
      <c r="B157" s="120" t="s">
        <v>167</v>
      </c>
      <c r="C157" s="214"/>
      <c r="D157" s="214" t="s">
        <v>168</v>
      </c>
      <c r="E157" s="229"/>
      <c r="F157" s="229">
        <v>30194.91</v>
      </c>
      <c r="G157" s="229">
        <v>8</v>
      </c>
      <c r="H157" s="229">
        <f t="shared" si="8"/>
        <v>0</v>
      </c>
      <c r="I157" s="229">
        <f t="shared" si="9"/>
        <v>0</v>
      </c>
      <c r="J157" s="229">
        <f t="shared" si="10"/>
        <v>0</v>
      </c>
    </row>
    <row r="158" spans="1:10" ht="26.4" hidden="1">
      <c r="A158" s="212">
        <f t="shared" si="11"/>
        <v>154</v>
      </c>
      <c r="B158" s="120" t="s">
        <v>208</v>
      </c>
      <c r="C158" s="214"/>
      <c r="D158" s="214" t="s">
        <v>157</v>
      </c>
      <c r="E158" s="229"/>
      <c r="F158" s="229">
        <v>726.57</v>
      </c>
      <c r="G158" s="229">
        <v>8</v>
      </c>
      <c r="H158" s="229">
        <f t="shared" si="8"/>
        <v>0</v>
      </c>
      <c r="I158" s="229">
        <f t="shared" si="9"/>
        <v>0</v>
      </c>
      <c r="J158" s="229">
        <f t="shared" si="10"/>
        <v>0</v>
      </c>
    </row>
    <row r="159" spans="1:10" ht="26.4" hidden="1">
      <c r="A159" s="212">
        <f t="shared" si="11"/>
        <v>155</v>
      </c>
      <c r="B159" s="120" t="s">
        <v>169</v>
      </c>
      <c r="C159" s="214"/>
      <c r="D159" s="214" t="s">
        <v>157</v>
      </c>
      <c r="E159" s="229"/>
      <c r="F159" s="229">
        <v>1895.4</v>
      </c>
      <c r="G159" s="229">
        <v>8</v>
      </c>
      <c r="H159" s="229">
        <f t="shared" si="8"/>
        <v>0</v>
      </c>
      <c r="I159" s="229">
        <f t="shared" si="9"/>
        <v>0</v>
      </c>
      <c r="J159" s="229">
        <f t="shared" si="10"/>
        <v>0</v>
      </c>
    </row>
    <row r="160" spans="1:10" ht="26.4" hidden="1">
      <c r="A160" s="212">
        <f t="shared" si="11"/>
        <v>156</v>
      </c>
      <c r="B160" s="120" t="s">
        <v>170</v>
      </c>
      <c r="C160" s="214"/>
      <c r="D160" s="214" t="s">
        <v>157</v>
      </c>
      <c r="E160" s="229"/>
      <c r="F160" s="229">
        <v>884.52</v>
      </c>
      <c r="G160" s="229">
        <v>8</v>
      </c>
      <c r="H160" s="229">
        <f t="shared" si="8"/>
        <v>0</v>
      </c>
      <c r="I160" s="229">
        <f t="shared" si="9"/>
        <v>0</v>
      </c>
      <c r="J160" s="229">
        <f t="shared" si="10"/>
        <v>0</v>
      </c>
    </row>
    <row r="161" spans="1:19" ht="26.4" hidden="1">
      <c r="A161" s="212">
        <f t="shared" si="11"/>
        <v>157</v>
      </c>
      <c r="B161" s="120" t="s">
        <v>171</v>
      </c>
      <c r="C161" s="214"/>
      <c r="D161" s="214" t="s">
        <v>157</v>
      </c>
      <c r="E161" s="229"/>
      <c r="F161" s="229">
        <v>884.52</v>
      </c>
      <c r="G161" s="229">
        <v>8</v>
      </c>
      <c r="H161" s="229">
        <f t="shared" si="8"/>
        <v>0</v>
      </c>
      <c r="I161" s="229">
        <f t="shared" si="9"/>
        <v>0</v>
      </c>
      <c r="J161" s="229">
        <f t="shared" si="10"/>
        <v>0</v>
      </c>
    </row>
    <row r="162" spans="1:19" ht="26.4" hidden="1">
      <c r="A162" s="212">
        <f t="shared" si="11"/>
        <v>158</v>
      </c>
      <c r="B162" s="120" t="s">
        <v>172</v>
      </c>
      <c r="C162" s="214"/>
      <c r="D162" s="214" t="s">
        <v>157</v>
      </c>
      <c r="E162" s="229"/>
      <c r="F162" s="229">
        <v>726.57</v>
      </c>
      <c r="G162" s="229">
        <v>8</v>
      </c>
      <c r="H162" s="229">
        <f t="shared" si="8"/>
        <v>0</v>
      </c>
      <c r="I162" s="229">
        <f t="shared" si="9"/>
        <v>0</v>
      </c>
      <c r="J162" s="229">
        <f t="shared" si="10"/>
        <v>0</v>
      </c>
    </row>
    <row r="163" spans="1:19" ht="26.4" hidden="1">
      <c r="A163" s="212">
        <f t="shared" si="11"/>
        <v>159</v>
      </c>
      <c r="B163" s="120" t="s">
        <v>173</v>
      </c>
      <c r="C163" s="214"/>
      <c r="D163" s="214" t="s">
        <v>157</v>
      </c>
      <c r="E163" s="229"/>
      <c r="F163" s="229">
        <v>9477</v>
      </c>
      <c r="G163" s="229">
        <v>8</v>
      </c>
      <c r="H163" s="229">
        <f t="shared" si="8"/>
        <v>0</v>
      </c>
      <c r="I163" s="229">
        <f t="shared" si="9"/>
        <v>0</v>
      </c>
      <c r="J163" s="229">
        <f t="shared" si="10"/>
        <v>0</v>
      </c>
    </row>
    <row r="164" spans="1:19" ht="26.4" hidden="1">
      <c r="A164" s="212">
        <f t="shared" si="11"/>
        <v>160</v>
      </c>
      <c r="B164" s="120" t="s">
        <v>174</v>
      </c>
      <c r="C164" s="214"/>
      <c r="D164" s="214" t="s">
        <v>157</v>
      </c>
      <c r="E164" s="229"/>
      <c r="F164" s="229">
        <v>9477</v>
      </c>
      <c r="G164" s="229">
        <v>8</v>
      </c>
      <c r="H164" s="229">
        <f t="shared" si="8"/>
        <v>0</v>
      </c>
      <c r="I164" s="229">
        <f t="shared" si="9"/>
        <v>0</v>
      </c>
      <c r="J164" s="229">
        <f t="shared" si="10"/>
        <v>0</v>
      </c>
    </row>
    <row r="165" spans="1:19" ht="26.4" hidden="1">
      <c r="A165" s="212">
        <f t="shared" si="11"/>
        <v>161</v>
      </c>
      <c r="B165" s="120" t="s">
        <v>175</v>
      </c>
      <c r="C165" s="214"/>
      <c r="D165" s="214" t="s">
        <v>157</v>
      </c>
      <c r="E165" s="229"/>
      <c r="F165" s="229">
        <v>9477</v>
      </c>
      <c r="G165" s="229">
        <v>8</v>
      </c>
      <c r="H165" s="229">
        <f t="shared" si="8"/>
        <v>0</v>
      </c>
      <c r="I165" s="229">
        <f t="shared" si="9"/>
        <v>0</v>
      </c>
      <c r="J165" s="229">
        <f t="shared" si="10"/>
        <v>0</v>
      </c>
    </row>
    <row r="166" spans="1:19" ht="39.6" hidden="1">
      <c r="A166" s="212">
        <f t="shared" si="11"/>
        <v>162</v>
      </c>
      <c r="B166" s="120" t="s">
        <v>176</v>
      </c>
      <c r="C166" s="214"/>
      <c r="D166" s="214" t="s">
        <v>157</v>
      </c>
      <c r="E166" s="229"/>
      <c r="F166" s="229">
        <v>12933</v>
      </c>
      <c r="G166" s="229">
        <v>8</v>
      </c>
      <c r="H166" s="229">
        <f t="shared" si="8"/>
        <v>0</v>
      </c>
      <c r="I166" s="229">
        <f t="shared" si="9"/>
        <v>0</v>
      </c>
      <c r="J166" s="229">
        <f t="shared" si="10"/>
        <v>0</v>
      </c>
    </row>
    <row r="167" spans="1:19" hidden="1">
      <c r="A167" s="212">
        <f t="shared" si="11"/>
        <v>163</v>
      </c>
      <c r="B167" s="120" t="s">
        <v>177</v>
      </c>
      <c r="C167" s="214"/>
      <c r="D167" s="214" t="s">
        <v>47</v>
      </c>
      <c r="E167" s="229"/>
      <c r="F167" s="229">
        <v>694.98</v>
      </c>
      <c r="G167" s="229">
        <v>8</v>
      </c>
      <c r="H167" s="229">
        <f t="shared" si="8"/>
        <v>0</v>
      </c>
      <c r="I167" s="229">
        <f t="shared" si="9"/>
        <v>0</v>
      </c>
      <c r="J167" s="229">
        <f t="shared" si="10"/>
        <v>0</v>
      </c>
    </row>
    <row r="168" spans="1:19" ht="39.6" hidden="1">
      <c r="A168" s="212">
        <f t="shared" si="11"/>
        <v>164</v>
      </c>
      <c r="B168" s="390" t="s">
        <v>209</v>
      </c>
      <c r="C168" s="214"/>
      <c r="D168" s="388" t="s">
        <v>157</v>
      </c>
      <c r="E168" s="389"/>
      <c r="F168" s="389">
        <v>10800</v>
      </c>
      <c r="G168" s="389">
        <v>20</v>
      </c>
      <c r="H168" s="389">
        <f t="shared" si="8"/>
        <v>0</v>
      </c>
      <c r="I168" s="389">
        <f t="shared" si="9"/>
        <v>0</v>
      </c>
      <c r="J168" s="389">
        <f>H168*1.08</f>
        <v>0</v>
      </c>
    </row>
    <row r="169" spans="1:19" ht="15" hidden="1" thickBot="1">
      <c r="B169" s="399" t="s">
        <v>102</v>
      </c>
      <c r="C169" s="386" t="s">
        <v>113</v>
      </c>
      <c r="D169" s="400" t="s">
        <v>1</v>
      </c>
      <c r="E169" s="277"/>
      <c r="F169" s="277">
        <v>51.75</v>
      </c>
      <c r="G169" s="278">
        <v>8</v>
      </c>
      <c r="H169" s="275">
        <f>F169*E169</f>
        <v>0</v>
      </c>
      <c r="I169" s="275">
        <f>J169-H169</f>
        <v>0</v>
      </c>
      <c r="J169" s="276">
        <f>H169*1.08</f>
        <v>0</v>
      </c>
      <c r="K169" s="262"/>
      <c r="L169" s="262"/>
      <c r="M169" s="262"/>
      <c r="N169" s="1"/>
      <c r="O169" s="1"/>
      <c r="Q169" s="263"/>
      <c r="S169" s="37"/>
    </row>
    <row r="170" spans="1:19" hidden="1">
      <c r="B170" s="414" t="s">
        <v>103</v>
      </c>
      <c r="C170" s="387" t="s">
        <v>113</v>
      </c>
      <c r="D170" s="415" t="s">
        <v>1</v>
      </c>
      <c r="E170" s="416"/>
      <c r="F170" s="416">
        <v>51.75</v>
      </c>
      <c r="G170" s="417">
        <v>8</v>
      </c>
      <c r="H170" s="408">
        <f>F170*E170</f>
        <v>0</v>
      </c>
      <c r="I170" s="408">
        <f>J170-H170</f>
        <v>0</v>
      </c>
      <c r="J170" s="409">
        <f>H170*1.08</f>
        <v>0</v>
      </c>
      <c r="K170" s="262"/>
      <c r="L170" s="262"/>
      <c r="M170" s="262"/>
      <c r="N170" s="1"/>
      <c r="O170" s="1"/>
      <c r="Q170" s="263"/>
      <c r="S170" s="37"/>
    </row>
    <row r="171" spans="1:19" ht="15" thickBot="1">
      <c r="B171" s="414"/>
      <c r="C171" s="439"/>
      <c r="D171" s="415"/>
      <c r="E171" s="416"/>
      <c r="F171" s="416"/>
      <c r="G171" s="417"/>
      <c r="H171" s="438">
        <f>SUBTOTAL(9,H51:H170)</f>
        <v>69178.290000000008</v>
      </c>
      <c r="I171" s="438">
        <f>SUBTOTAL(9,I51:I170)</f>
        <v>5534.2632000000067</v>
      </c>
      <c r="J171" s="438">
        <f>SUBTOTAL(9,J51:J170)</f>
        <v>74712.553199999995</v>
      </c>
      <c r="K171" s="262"/>
      <c r="L171" s="262"/>
      <c r="M171" s="262"/>
      <c r="N171" s="1"/>
      <c r="O171" s="1"/>
      <c r="Q171" s="263"/>
      <c r="S171" s="37"/>
    </row>
    <row r="172" spans="1:19" ht="15" thickBot="1">
      <c r="B172" s="210"/>
      <c r="C172" s="194"/>
      <c r="D172" s="172"/>
      <c r="E172" s="433" t="s">
        <v>833</v>
      </c>
      <c r="F172" s="433"/>
      <c r="G172" s="433"/>
      <c r="H172" s="433">
        <f>SUM(H2:H170)</f>
        <v>315052.05</v>
      </c>
      <c r="I172" s="433">
        <f>SUM(I2:I170)</f>
        <v>25204.164000000019</v>
      </c>
      <c r="J172" s="434">
        <f>J25+J50+J171</f>
        <v>207484.3836</v>
      </c>
    </row>
  </sheetData>
  <autoFilter ref="E1:E172" xr:uid="{00000000-0009-0000-0000-00000D000000}">
    <filterColumn colId="0">
      <customFilters>
        <customFilter operator="notEqual" val=" "/>
      </customFilters>
    </filterColumn>
  </autoFilter>
  <phoneticPr fontId="13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T85"/>
  <sheetViews>
    <sheetView topLeftCell="A76" workbookViewId="0">
      <selection activeCell="B2" sqref="B2:L85"/>
    </sheetView>
  </sheetViews>
  <sheetFormatPr defaultRowHeight="14.4"/>
  <cols>
    <col min="1" max="1" width="1.44140625" customWidth="1"/>
    <col min="2" max="2" width="3.109375" style="107" bestFit="1" customWidth="1"/>
    <col min="3" max="3" width="17.44140625" bestFit="1" customWidth="1"/>
    <col min="4" max="4" width="7.88671875" bestFit="1" customWidth="1"/>
    <col min="5" max="5" width="4.109375" bestFit="1" customWidth="1"/>
    <col min="6" max="6" width="7" style="2" bestFit="1" customWidth="1"/>
    <col min="9" max="10" width="12.6640625" bestFit="1" customWidth="1"/>
    <col min="11" max="11" width="12.6640625" customWidth="1"/>
    <col min="12" max="12" width="8.5546875" customWidth="1"/>
    <col min="13" max="13" width="9.88671875" customWidth="1"/>
  </cols>
  <sheetData>
    <row r="1" spans="2:14" ht="30" customHeight="1" thickBot="1">
      <c r="B1" s="573" t="s">
        <v>790</v>
      </c>
      <c r="C1" s="574"/>
      <c r="D1" s="574"/>
      <c r="E1" s="574"/>
      <c r="F1" s="574"/>
      <c r="G1" s="574"/>
      <c r="H1" s="574"/>
      <c r="I1" s="574"/>
      <c r="J1" s="574"/>
      <c r="K1" s="575"/>
      <c r="L1" s="576"/>
      <c r="M1" s="305"/>
      <c r="N1" s="108"/>
    </row>
    <row r="2" spans="2:14" ht="93.75" customHeight="1">
      <c r="B2" s="291" t="s">
        <v>222</v>
      </c>
      <c r="C2" s="292" t="s">
        <v>90</v>
      </c>
      <c r="D2" s="292" t="s">
        <v>789</v>
      </c>
      <c r="E2" s="292" t="s">
        <v>94</v>
      </c>
      <c r="F2" s="293" t="s">
        <v>95</v>
      </c>
      <c r="G2" s="292" t="s">
        <v>98</v>
      </c>
      <c r="H2" s="292" t="s">
        <v>99</v>
      </c>
      <c r="I2" s="292" t="s">
        <v>211</v>
      </c>
      <c r="J2" s="292" t="s">
        <v>212</v>
      </c>
      <c r="K2" s="355" t="s">
        <v>791</v>
      </c>
      <c r="L2" s="310" t="s">
        <v>718</v>
      </c>
      <c r="M2" s="304"/>
      <c r="N2" s="108"/>
    </row>
    <row r="3" spans="2:14" ht="27" customHeight="1">
      <c r="B3" s="294" t="s">
        <v>743</v>
      </c>
      <c r="C3" s="282">
        <v>2</v>
      </c>
      <c r="D3" s="282">
        <v>3</v>
      </c>
      <c r="E3" s="282">
        <v>6</v>
      </c>
      <c r="F3" s="283">
        <v>7</v>
      </c>
      <c r="G3" s="282">
        <v>10</v>
      </c>
      <c r="H3" s="282">
        <v>11</v>
      </c>
      <c r="I3" s="282">
        <v>12</v>
      </c>
      <c r="J3" s="282">
        <v>13</v>
      </c>
      <c r="K3" s="356"/>
      <c r="L3" s="311">
        <v>14</v>
      </c>
      <c r="M3" s="305"/>
      <c r="N3" s="108"/>
    </row>
    <row r="4" spans="2:14" ht="26.4">
      <c r="B4" s="295">
        <v>1</v>
      </c>
      <c r="C4" s="120" t="s">
        <v>250</v>
      </c>
      <c r="D4" s="286">
        <v>33696500</v>
      </c>
      <c r="E4" s="286" t="s">
        <v>251</v>
      </c>
      <c r="F4" s="287">
        <v>220000</v>
      </c>
      <c r="G4" s="121">
        <f>M4*1.2*28/N4</f>
        <v>21.883399999999998</v>
      </c>
      <c r="H4" s="121">
        <f t="shared" ref="H4:H67" si="0">G4*1.08</f>
        <v>23.634072</v>
      </c>
      <c r="I4" s="121">
        <f t="shared" ref="I4:I35" si="1">ROUND(G4,2)*F4</f>
        <v>4813600</v>
      </c>
      <c r="J4" s="121">
        <f>ROUND(H4,2)*F4</f>
        <v>5198600</v>
      </c>
      <c r="K4" s="357" t="s">
        <v>749</v>
      </c>
      <c r="L4" s="127" t="s">
        <v>750</v>
      </c>
      <c r="M4" s="306">
        <v>390.77499999999998</v>
      </c>
      <c r="N4" s="108">
        <v>600</v>
      </c>
    </row>
    <row r="5" spans="2:14" ht="26.4">
      <c r="B5" s="295">
        <f>B4+1</f>
        <v>2</v>
      </c>
      <c r="C5" s="120" t="s">
        <v>252</v>
      </c>
      <c r="D5" s="284"/>
      <c r="E5" s="288" t="s">
        <v>251</v>
      </c>
      <c r="F5" s="289">
        <v>2000</v>
      </c>
      <c r="G5" s="121">
        <f t="shared" ref="G5:G68" si="2">M5*1.5*20/N5</f>
        <v>22.92015</v>
      </c>
      <c r="H5" s="121">
        <f t="shared" si="0"/>
        <v>24.753762000000002</v>
      </c>
      <c r="I5" s="121">
        <f t="shared" si="1"/>
        <v>45840</v>
      </c>
      <c r="J5" s="121">
        <f t="shared" ref="J5:J68" si="3">ROUND(H5,2)*F5</f>
        <v>49500</v>
      </c>
      <c r="K5" s="357" t="s">
        <v>749</v>
      </c>
      <c r="L5" s="127" t="s">
        <v>750</v>
      </c>
      <c r="M5" s="306">
        <v>152.80099999999999</v>
      </c>
      <c r="N5" s="108">
        <v>200</v>
      </c>
    </row>
    <row r="6" spans="2:14" ht="26.4">
      <c r="B6" s="295">
        <f t="shared" ref="B6:B69" si="4">B5+1</f>
        <v>3</v>
      </c>
      <c r="C6" s="120" t="s">
        <v>253</v>
      </c>
      <c r="D6" s="284"/>
      <c r="E6" s="288" t="s">
        <v>251</v>
      </c>
      <c r="F6" s="289">
        <v>4000</v>
      </c>
      <c r="G6" s="121">
        <f t="shared" si="2"/>
        <v>27.36063</v>
      </c>
      <c r="H6" s="121">
        <f t="shared" si="0"/>
        <v>29.549480400000004</v>
      </c>
      <c r="I6" s="121">
        <f t="shared" si="1"/>
        <v>109440</v>
      </c>
      <c r="J6" s="121">
        <f t="shared" si="3"/>
        <v>118200</v>
      </c>
      <c r="K6" s="357" t="s">
        <v>749</v>
      </c>
      <c r="L6" s="127" t="s">
        <v>750</v>
      </c>
      <c r="M6" s="306">
        <v>182.4042</v>
      </c>
      <c r="N6" s="108">
        <v>200</v>
      </c>
    </row>
    <row r="7" spans="2:14" ht="26.4">
      <c r="B7" s="295">
        <f t="shared" si="4"/>
        <v>4</v>
      </c>
      <c r="C7" s="120" t="s">
        <v>254</v>
      </c>
      <c r="D7" s="284"/>
      <c r="E7" s="288" t="s">
        <v>251</v>
      </c>
      <c r="F7" s="287">
        <v>6000</v>
      </c>
      <c r="G7" s="121">
        <f t="shared" si="2"/>
        <v>27.633375000000001</v>
      </c>
      <c r="H7" s="121">
        <f t="shared" si="0"/>
        <v>29.844045000000001</v>
      </c>
      <c r="I7" s="121">
        <f t="shared" si="1"/>
        <v>165780</v>
      </c>
      <c r="J7" s="121">
        <f t="shared" si="3"/>
        <v>179040</v>
      </c>
      <c r="K7" s="357" t="s">
        <v>749</v>
      </c>
      <c r="L7" s="127" t="s">
        <v>750</v>
      </c>
      <c r="M7" s="306">
        <v>184.2225</v>
      </c>
      <c r="N7" s="108">
        <v>200</v>
      </c>
    </row>
    <row r="8" spans="2:14" ht="26.4">
      <c r="B8" s="295">
        <f t="shared" si="4"/>
        <v>5</v>
      </c>
      <c r="C8" s="120" t="s">
        <v>255</v>
      </c>
      <c r="D8" s="284"/>
      <c r="E8" s="288" t="s">
        <v>251</v>
      </c>
      <c r="F8" s="289">
        <v>400</v>
      </c>
      <c r="G8" s="121">
        <f t="shared" si="2"/>
        <v>25.583002499999999</v>
      </c>
      <c r="H8" s="121">
        <f t="shared" si="0"/>
        <v>27.629642700000002</v>
      </c>
      <c r="I8" s="121">
        <f t="shared" si="1"/>
        <v>10232</v>
      </c>
      <c r="J8" s="121">
        <f t="shared" si="3"/>
        <v>11052</v>
      </c>
      <c r="K8" s="357" t="s">
        <v>749</v>
      </c>
      <c r="L8" s="127" t="s">
        <v>750</v>
      </c>
      <c r="M8" s="306">
        <v>170.55334999999999</v>
      </c>
      <c r="N8" s="108">
        <v>200</v>
      </c>
    </row>
    <row r="9" spans="2:14" ht="26.4">
      <c r="B9" s="295">
        <f t="shared" si="4"/>
        <v>6</v>
      </c>
      <c r="C9" s="120" t="s">
        <v>256</v>
      </c>
      <c r="D9" s="284"/>
      <c r="E9" s="288" t="s">
        <v>251</v>
      </c>
      <c r="F9" s="289">
        <v>1000</v>
      </c>
      <c r="G9" s="121">
        <f t="shared" si="2"/>
        <v>25.09254</v>
      </c>
      <c r="H9" s="121">
        <f t="shared" si="0"/>
        <v>27.099943200000002</v>
      </c>
      <c r="I9" s="121">
        <f t="shared" si="1"/>
        <v>25090</v>
      </c>
      <c r="J9" s="121">
        <f t="shared" si="3"/>
        <v>27100</v>
      </c>
      <c r="K9" s="357" t="s">
        <v>749</v>
      </c>
      <c r="L9" s="127" t="s">
        <v>750</v>
      </c>
      <c r="M9" s="306">
        <v>167.28359999999998</v>
      </c>
      <c r="N9" s="108">
        <v>200</v>
      </c>
    </row>
    <row r="10" spans="2:14" ht="26.4">
      <c r="B10" s="295">
        <f t="shared" si="4"/>
        <v>7</v>
      </c>
      <c r="C10" s="120" t="s">
        <v>257</v>
      </c>
      <c r="D10" s="284"/>
      <c r="E10" s="288" t="s">
        <v>251</v>
      </c>
      <c r="F10" s="289">
        <v>200</v>
      </c>
      <c r="G10" s="121">
        <f t="shared" si="2"/>
        <v>26.604600000000001</v>
      </c>
      <c r="H10" s="121">
        <f t="shared" si="0"/>
        <v>28.732968000000003</v>
      </c>
      <c r="I10" s="121">
        <f t="shared" si="1"/>
        <v>5320</v>
      </c>
      <c r="J10" s="121">
        <f t="shared" si="3"/>
        <v>5746</v>
      </c>
      <c r="K10" s="357" t="s">
        <v>749</v>
      </c>
      <c r="L10" s="127" t="s">
        <v>750</v>
      </c>
      <c r="M10" s="306">
        <v>177.364</v>
      </c>
      <c r="N10" s="108">
        <v>200</v>
      </c>
    </row>
    <row r="11" spans="2:14" ht="26.4">
      <c r="B11" s="295">
        <f t="shared" si="4"/>
        <v>8</v>
      </c>
      <c r="C11" s="120" t="s">
        <v>258</v>
      </c>
      <c r="D11" s="284"/>
      <c r="E11" s="288" t="s">
        <v>251</v>
      </c>
      <c r="F11" s="289">
        <v>1000</v>
      </c>
      <c r="G11" s="121">
        <f t="shared" si="2"/>
        <v>22.700039999999998</v>
      </c>
      <c r="H11" s="121">
        <f t="shared" si="0"/>
        <v>24.516043199999999</v>
      </c>
      <c r="I11" s="121">
        <f t="shared" si="1"/>
        <v>22700</v>
      </c>
      <c r="J11" s="121">
        <f t="shared" si="3"/>
        <v>24520</v>
      </c>
      <c r="K11" s="357" t="s">
        <v>749</v>
      </c>
      <c r="L11" s="127" t="s">
        <v>750</v>
      </c>
      <c r="M11" s="306">
        <v>151.33359999999999</v>
      </c>
      <c r="N11" s="108">
        <v>200</v>
      </c>
    </row>
    <row r="12" spans="2:14" ht="26.4">
      <c r="B12" s="295">
        <f t="shared" si="4"/>
        <v>9</v>
      </c>
      <c r="C12" s="120" t="s">
        <v>259</v>
      </c>
      <c r="D12" s="284"/>
      <c r="E12" s="288" t="s">
        <v>251</v>
      </c>
      <c r="F12" s="289">
        <v>8000</v>
      </c>
      <c r="G12" s="121">
        <f t="shared" si="2"/>
        <v>21.293249999999997</v>
      </c>
      <c r="H12" s="121">
        <f t="shared" si="0"/>
        <v>22.996709999999997</v>
      </c>
      <c r="I12" s="121">
        <f t="shared" si="1"/>
        <v>170320</v>
      </c>
      <c r="J12" s="121">
        <f t="shared" si="3"/>
        <v>184000</v>
      </c>
      <c r="K12" s="357" t="s">
        <v>749</v>
      </c>
      <c r="L12" s="127" t="s">
        <v>750</v>
      </c>
      <c r="M12" s="306">
        <v>141.95499999999998</v>
      </c>
      <c r="N12" s="108">
        <v>200</v>
      </c>
    </row>
    <row r="13" spans="2:14" ht="26.4">
      <c r="B13" s="295">
        <f t="shared" si="4"/>
        <v>10</v>
      </c>
      <c r="C13" s="120" t="s">
        <v>260</v>
      </c>
      <c r="D13" s="284"/>
      <c r="E13" s="288" t="s">
        <v>251</v>
      </c>
      <c r="F13" s="289">
        <v>36000</v>
      </c>
      <c r="G13" s="121">
        <f t="shared" si="2"/>
        <v>27.334312499999996</v>
      </c>
      <c r="H13" s="121">
        <f t="shared" si="0"/>
        <v>29.521057499999998</v>
      </c>
      <c r="I13" s="121">
        <f t="shared" si="1"/>
        <v>983879.99999999988</v>
      </c>
      <c r="J13" s="121">
        <f t="shared" si="3"/>
        <v>1062720</v>
      </c>
      <c r="K13" s="357" t="s">
        <v>749</v>
      </c>
      <c r="L13" s="127" t="s">
        <v>750</v>
      </c>
      <c r="M13" s="306">
        <v>182.22874999999999</v>
      </c>
      <c r="N13" s="108">
        <v>200</v>
      </c>
    </row>
    <row r="14" spans="2:14" ht="26.4">
      <c r="B14" s="295">
        <f t="shared" si="4"/>
        <v>11</v>
      </c>
      <c r="C14" s="120" t="s">
        <v>261</v>
      </c>
      <c r="D14" s="284"/>
      <c r="E14" s="288" t="s">
        <v>251</v>
      </c>
      <c r="F14" s="289">
        <v>200</v>
      </c>
      <c r="G14" s="121">
        <f t="shared" si="2"/>
        <v>34.21275</v>
      </c>
      <c r="H14" s="121">
        <f t="shared" si="0"/>
        <v>36.949770000000001</v>
      </c>
      <c r="I14" s="121">
        <f t="shared" si="1"/>
        <v>6842</v>
      </c>
      <c r="J14" s="121">
        <f t="shared" si="3"/>
        <v>7390.0000000000009</v>
      </c>
      <c r="K14" s="357" t="s">
        <v>749</v>
      </c>
      <c r="L14" s="127" t="s">
        <v>750</v>
      </c>
      <c r="M14" s="306">
        <v>228.08500000000001</v>
      </c>
      <c r="N14" s="108">
        <v>200</v>
      </c>
    </row>
    <row r="15" spans="2:14" ht="26.4">
      <c r="B15" s="295">
        <f t="shared" si="4"/>
        <v>12</v>
      </c>
      <c r="C15" s="120" t="s">
        <v>262</v>
      </c>
      <c r="D15" s="284"/>
      <c r="E15" s="288" t="s">
        <v>251</v>
      </c>
      <c r="F15" s="289">
        <v>200</v>
      </c>
      <c r="G15" s="121">
        <f t="shared" si="2"/>
        <v>23.011065000000002</v>
      </c>
      <c r="H15" s="121">
        <f t="shared" si="0"/>
        <v>24.851950200000005</v>
      </c>
      <c r="I15" s="121">
        <f t="shared" si="1"/>
        <v>4602</v>
      </c>
      <c r="J15" s="121">
        <f t="shared" si="3"/>
        <v>4970</v>
      </c>
      <c r="K15" s="357" t="s">
        <v>749</v>
      </c>
      <c r="L15" s="127" t="s">
        <v>750</v>
      </c>
      <c r="M15" s="306">
        <v>153.40710000000001</v>
      </c>
      <c r="N15" s="108">
        <v>200</v>
      </c>
    </row>
    <row r="16" spans="2:14" ht="26.4">
      <c r="B16" s="295">
        <f t="shared" si="4"/>
        <v>13</v>
      </c>
      <c r="C16" s="120" t="s">
        <v>263</v>
      </c>
      <c r="D16" s="284"/>
      <c r="E16" s="288" t="s">
        <v>251</v>
      </c>
      <c r="F16" s="289">
        <v>2000</v>
      </c>
      <c r="G16" s="121">
        <f t="shared" si="2"/>
        <v>35.088405000000002</v>
      </c>
      <c r="H16" s="121">
        <f t="shared" si="0"/>
        <v>37.895477400000004</v>
      </c>
      <c r="I16" s="121">
        <f t="shared" si="1"/>
        <v>70180</v>
      </c>
      <c r="J16" s="121">
        <f t="shared" si="3"/>
        <v>75800</v>
      </c>
      <c r="K16" s="357" t="s">
        <v>749</v>
      </c>
      <c r="L16" s="127" t="s">
        <v>750</v>
      </c>
      <c r="M16" s="306">
        <v>233.92269999999999</v>
      </c>
      <c r="N16" s="108">
        <v>200</v>
      </c>
    </row>
    <row r="17" spans="2:14" ht="26.4">
      <c r="B17" s="295">
        <f t="shared" si="4"/>
        <v>14</v>
      </c>
      <c r="C17" s="120" t="s">
        <v>264</v>
      </c>
      <c r="D17" s="284"/>
      <c r="E17" s="288" t="s">
        <v>251</v>
      </c>
      <c r="F17" s="289">
        <v>4000</v>
      </c>
      <c r="G17" s="121">
        <f t="shared" si="2"/>
        <v>28.590374999999998</v>
      </c>
      <c r="H17" s="121">
        <f t="shared" si="0"/>
        <v>30.877604999999999</v>
      </c>
      <c r="I17" s="121">
        <f t="shared" si="1"/>
        <v>114360</v>
      </c>
      <c r="J17" s="121">
        <f t="shared" si="3"/>
        <v>123520</v>
      </c>
      <c r="K17" s="357" t="s">
        <v>749</v>
      </c>
      <c r="L17" s="127" t="s">
        <v>750</v>
      </c>
      <c r="M17" s="306">
        <v>190.60249999999999</v>
      </c>
      <c r="N17" s="108">
        <v>200</v>
      </c>
    </row>
    <row r="18" spans="2:14" ht="26.4">
      <c r="B18" s="295">
        <f t="shared" si="4"/>
        <v>15</v>
      </c>
      <c r="C18" s="120" t="s">
        <v>265</v>
      </c>
      <c r="D18" s="284"/>
      <c r="E18" s="288" t="s">
        <v>251</v>
      </c>
      <c r="F18" s="289">
        <v>3000</v>
      </c>
      <c r="G18" s="121">
        <f t="shared" si="2"/>
        <v>20.881740000000001</v>
      </c>
      <c r="H18" s="121">
        <f t="shared" si="0"/>
        <v>22.552279200000001</v>
      </c>
      <c r="I18" s="121">
        <f t="shared" si="1"/>
        <v>62640</v>
      </c>
      <c r="J18" s="121">
        <f t="shared" si="3"/>
        <v>67650</v>
      </c>
      <c r="K18" s="357" t="s">
        <v>749</v>
      </c>
      <c r="L18" s="127" t="s">
        <v>750</v>
      </c>
      <c r="M18" s="306">
        <v>139.2116</v>
      </c>
      <c r="N18" s="108">
        <v>200</v>
      </c>
    </row>
    <row r="19" spans="2:14" ht="26.4">
      <c r="B19" s="295">
        <f t="shared" si="4"/>
        <v>16</v>
      </c>
      <c r="C19" s="120" t="s">
        <v>266</v>
      </c>
      <c r="D19" s="284"/>
      <c r="E19" s="288" t="s">
        <v>251</v>
      </c>
      <c r="F19" s="289">
        <v>1000</v>
      </c>
      <c r="G19" s="121">
        <f t="shared" si="2"/>
        <v>33.554812499999997</v>
      </c>
      <c r="H19" s="121">
        <f t="shared" si="0"/>
        <v>36.239197499999996</v>
      </c>
      <c r="I19" s="121">
        <f t="shared" si="1"/>
        <v>33550</v>
      </c>
      <c r="J19" s="121">
        <f t="shared" si="3"/>
        <v>36240</v>
      </c>
      <c r="K19" s="357" t="s">
        <v>749</v>
      </c>
      <c r="L19" s="127" t="s">
        <v>750</v>
      </c>
      <c r="M19" s="306">
        <v>223.69874999999999</v>
      </c>
      <c r="N19" s="108">
        <v>200</v>
      </c>
    </row>
    <row r="20" spans="2:14" ht="26.4">
      <c r="B20" s="295">
        <f t="shared" si="4"/>
        <v>17</v>
      </c>
      <c r="C20" s="120" t="s">
        <v>267</v>
      </c>
      <c r="D20" s="284"/>
      <c r="E20" s="288" t="s">
        <v>251</v>
      </c>
      <c r="F20" s="289">
        <v>1000</v>
      </c>
      <c r="G20" s="121">
        <f t="shared" si="2"/>
        <v>69.083437499999988</v>
      </c>
      <c r="H20" s="121">
        <f t="shared" si="0"/>
        <v>74.610112499999985</v>
      </c>
      <c r="I20" s="121">
        <f t="shared" si="1"/>
        <v>69080</v>
      </c>
      <c r="J20" s="121">
        <f t="shared" si="3"/>
        <v>74610</v>
      </c>
      <c r="K20" s="357" t="s">
        <v>749</v>
      </c>
      <c r="L20" s="127" t="s">
        <v>750</v>
      </c>
      <c r="M20" s="306">
        <v>460.55624999999998</v>
      </c>
      <c r="N20" s="108">
        <v>200</v>
      </c>
    </row>
    <row r="21" spans="2:14" ht="26.4">
      <c r="B21" s="295">
        <f t="shared" si="4"/>
        <v>18</v>
      </c>
      <c r="C21" s="120" t="s">
        <v>268</v>
      </c>
      <c r="D21" s="284"/>
      <c r="E21" s="288" t="s">
        <v>251</v>
      </c>
      <c r="F21" s="289">
        <v>4000</v>
      </c>
      <c r="G21" s="121">
        <f t="shared" si="2"/>
        <v>19.319437499999999</v>
      </c>
      <c r="H21" s="121">
        <f t="shared" si="0"/>
        <v>20.8649925</v>
      </c>
      <c r="I21" s="121">
        <f t="shared" si="1"/>
        <v>77280</v>
      </c>
      <c r="J21" s="121">
        <f t="shared" si="3"/>
        <v>83440</v>
      </c>
      <c r="K21" s="357" t="s">
        <v>749</v>
      </c>
      <c r="L21" s="127" t="s">
        <v>750</v>
      </c>
      <c r="M21" s="306">
        <v>128.79624999999999</v>
      </c>
      <c r="N21" s="108">
        <v>200</v>
      </c>
    </row>
    <row r="22" spans="2:14" ht="26.4">
      <c r="B22" s="295">
        <f t="shared" si="4"/>
        <v>19</v>
      </c>
      <c r="C22" s="120" t="s">
        <v>269</v>
      </c>
      <c r="D22" s="284"/>
      <c r="E22" s="288" t="s">
        <v>251</v>
      </c>
      <c r="F22" s="289">
        <v>1400</v>
      </c>
      <c r="G22" s="121">
        <f t="shared" si="2"/>
        <v>32.298749999999998</v>
      </c>
      <c r="H22" s="121">
        <f t="shared" si="0"/>
        <v>34.882649999999998</v>
      </c>
      <c r="I22" s="121">
        <f t="shared" si="1"/>
        <v>45219.999999999993</v>
      </c>
      <c r="J22" s="121">
        <f t="shared" si="3"/>
        <v>48832</v>
      </c>
      <c r="K22" s="357" t="s">
        <v>749</v>
      </c>
      <c r="L22" s="127" t="s">
        <v>750</v>
      </c>
      <c r="M22" s="306">
        <v>215.32499999999999</v>
      </c>
      <c r="N22" s="108">
        <v>200</v>
      </c>
    </row>
    <row r="23" spans="2:14" ht="26.4">
      <c r="B23" s="295">
        <f t="shared" si="4"/>
        <v>20</v>
      </c>
      <c r="C23" s="120" t="s">
        <v>270</v>
      </c>
      <c r="D23" s="284"/>
      <c r="E23" s="288" t="s">
        <v>251</v>
      </c>
      <c r="F23" s="289">
        <v>1000</v>
      </c>
      <c r="G23" s="121">
        <f t="shared" si="2"/>
        <v>46.653750000000002</v>
      </c>
      <c r="H23" s="121">
        <f t="shared" si="0"/>
        <v>50.386050000000004</v>
      </c>
      <c r="I23" s="121">
        <f t="shared" si="1"/>
        <v>46650</v>
      </c>
      <c r="J23" s="121">
        <f t="shared" si="3"/>
        <v>50390</v>
      </c>
      <c r="K23" s="357" t="s">
        <v>749</v>
      </c>
      <c r="L23" s="127" t="s">
        <v>750</v>
      </c>
      <c r="M23" s="306">
        <v>311.02499999999998</v>
      </c>
      <c r="N23" s="108">
        <v>200</v>
      </c>
    </row>
    <row r="24" spans="2:14" ht="26.4">
      <c r="B24" s="295">
        <f t="shared" si="4"/>
        <v>21</v>
      </c>
      <c r="C24" s="120" t="s">
        <v>703</v>
      </c>
      <c r="D24" s="284"/>
      <c r="E24" s="288" t="s">
        <v>251</v>
      </c>
      <c r="F24" s="289">
        <v>2000</v>
      </c>
      <c r="G24" s="121">
        <f t="shared" si="2"/>
        <v>25.583002499999999</v>
      </c>
      <c r="H24" s="121">
        <f t="shared" si="0"/>
        <v>27.629642700000002</v>
      </c>
      <c r="I24" s="121">
        <f t="shared" si="1"/>
        <v>51160</v>
      </c>
      <c r="J24" s="121">
        <f t="shared" si="3"/>
        <v>55260</v>
      </c>
      <c r="K24" s="357" t="s">
        <v>749</v>
      </c>
      <c r="L24" s="127" t="s">
        <v>750</v>
      </c>
      <c r="M24" s="306">
        <v>170.55334999999999</v>
      </c>
      <c r="N24" s="108">
        <v>200</v>
      </c>
    </row>
    <row r="25" spans="2:14" ht="26.4">
      <c r="B25" s="295">
        <f t="shared" si="4"/>
        <v>22</v>
      </c>
      <c r="C25" s="120" t="s">
        <v>271</v>
      </c>
      <c r="D25" s="284"/>
      <c r="E25" s="288" t="s">
        <v>251</v>
      </c>
      <c r="F25" s="289">
        <v>200</v>
      </c>
      <c r="G25" s="121">
        <f t="shared" si="2"/>
        <v>53.831249999999997</v>
      </c>
      <c r="H25" s="121">
        <f t="shared" si="0"/>
        <v>58.137750000000004</v>
      </c>
      <c r="I25" s="121">
        <f t="shared" si="1"/>
        <v>10766</v>
      </c>
      <c r="J25" s="121">
        <f t="shared" si="3"/>
        <v>11628</v>
      </c>
      <c r="K25" s="357" t="s">
        <v>749</v>
      </c>
      <c r="L25" s="127" t="s">
        <v>750</v>
      </c>
      <c r="M25" s="306">
        <v>358.875</v>
      </c>
      <c r="N25" s="108">
        <v>200</v>
      </c>
    </row>
    <row r="26" spans="2:14" ht="26.4">
      <c r="B26" s="295">
        <f t="shared" si="4"/>
        <v>23</v>
      </c>
      <c r="C26" s="120" t="s">
        <v>272</v>
      </c>
      <c r="D26" s="284"/>
      <c r="E26" s="288" t="s">
        <v>251</v>
      </c>
      <c r="F26" s="289">
        <v>200</v>
      </c>
      <c r="G26" s="121">
        <f t="shared" si="2"/>
        <v>74.885249999999999</v>
      </c>
      <c r="H26" s="121">
        <f t="shared" si="0"/>
        <v>80.876069999999999</v>
      </c>
      <c r="I26" s="121">
        <f t="shared" si="1"/>
        <v>14978</v>
      </c>
      <c r="J26" s="121">
        <f t="shared" si="3"/>
        <v>16176</v>
      </c>
      <c r="K26" s="357" t="s">
        <v>749</v>
      </c>
      <c r="L26" s="127" t="s">
        <v>750</v>
      </c>
      <c r="M26" s="306">
        <v>499.23500000000001</v>
      </c>
      <c r="N26" s="108">
        <v>200</v>
      </c>
    </row>
    <row r="27" spans="2:14" ht="26.4">
      <c r="B27" s="295">
        <f t="shared" si="4"/>
        <v>24</v>
      </c>
      <c r="C27" s="120" t="s">
        <v>273</v>
      </c>
      <c r="D27" s="284"/>
      <c r="E27" s="288" t="s">
        <v>251</v>
      </c>
      <c r="F27" s="289">
        <v>600</v>
      </c>
      <c r="G27" s="121">
        <f t="shared" si="2"/>
        <v>57.826724999999989</v>
      </c>
      <c r="H27" s="121">
        <f t="shared" si="0"/>
        <v>62.452862999999994</v>
      </c>
      <c r="I27" s="121">
        <f t="shared" si="1"/>
        <v>34698</v>
      </c>
      <c r="J27" s="121">
        <f t="shared" si="3"/>
        <v>37470</v>
      </c>
      <c r="K27" s="357" t="s">
        <v>749</v>
      </c>
      <c r="L27" s="127" t="s">
        <v>750</v>
      </c>
      <c r="M27" s="306">
        <v>385.51149999999996</v>
      </c>
      <c r="N27" s="108">
        <v>200</v>
      </c>
    </row>
    <row r="28" spans="2:14" ht="26.4">
      <c r="B28" s="295">
        <f t="shared" si="4"/>
        <v>25</v>
      </c>
      <c r="C28" s="120" t="s">
        <v>274</v>
      </c>
      <c r="D28" s="284"/>
      <c r="E28" s="288" t="s">
        <v>251</v>
      </c>
      <c r="F28" s="289">
        <v>600</v>
      </c>
      <c r="G28" s="121">
        <f t="shared" si="2"/>
        <v>32.657625000000003</v>
      </c>
      <c r="H28" s="121">
        <f t="shared" si="0"/>
        <v>35.270235000000007</v>
      </c>
      <c r="I28" s="121">
        <f t="shared" si="1"/>
        <v>19595.999999999996</v>
      </c>
      <c r="J28" s="121">
        <f t="shared" si="3"/>
        <v>21162.000000000004</v>
      </c>
      <c r="K28" s="357" t="s">
        <v>749</v>
      </c>
      <c r="L28" s="127" t="s">
        <v>750</v>
      </c>
      <c r="M28" s="306">
        <v>217.7175</v>
      </c>
      <c r="N28" s="108">
        <v>200</v>
      </c>
    </row>
    <row r="29" spans="2:14" ht="26.4">
      <c r="B29" s="295">
        <f t="shared" si="4"/>
        <v>26</v>
      </c>
      <c r="C29" s="120" t="s">
        <v>275</v>
      </c>
      <c r="D29" s="284"/>
      <c r="E29" s="288" t="s">
        <v>251</v>
      </c>
      <c r="F29" s="289">
        <v>4000</v>
      </c>
      <c r="G29" s="121">
        <f t="shared" si="2"/>
        <v>17.9270025</v>
      </c>
      <c r="H29" s="121">
        <f t="shared" si="0"/>
        <v>19.361162700000001</v>
      </c>
      <c r="I29" s="121">
        <f t="shared" si="1"/>
        <v>71720</v>
      </c>
      <c r="J29" s="121">
        <f t="shared" si="3"/>
        <v>77440</v>
      </c>
      <c r="K29" s="357" t="s">
        <v>749</v>
      </c>
      <c r="L29" s="127" t="s">
        <v>750</v>
      </c>
      <c r="M29" s="306">
        <v>119.51335</v>
      </c>
      <c r="N29" s="108">
        <v>200</v>
      </c>
    </row>
    <row r="30" spans="2:14" ht="26.4">
      <c r="B30" s="295">
        <f t="shared" si="4"/>
        <v>27</v>
      </c>
      <c r="C30" s="120" t="s">
        <v>276</v>
      </c>
      <c r="D30" s="284"/>
      <c r="E30" s="288" t="s">
        <v>251</v>
      </c>
      <c r="F30" s="289">
        <v>600</v>
      </c>
      <c r="G30" s="121">
        <f t="shared" si="2"/>
        <v>23.190502500000001</v>
      </c>
      <c r="H30" s="121">
        <f t="shared" si="0"/>
        <v>25.045742700000002</v>
      </c>
      <c r="I30" s="121">
        <f t="shared" si="1"/>
        <v>13914</v>
      </c>
      <c r="J30" s="121">
        <f t="shared" si="3"/>
        <v>15030</v>
      </c>
      <c r="K30" s="357" t="s">
        <v>749</v>
      </c>
      <c r="L30" s="127" t="s">
        <v>750</v>
      </c>
      <c r="M30" s="306">
        <v>154.60335000000001</v>
      </c>
      <c r="N30" s="108">
        <v>200</v>
      </c>
    </row>
    <row r="31" spans="2:14" ht="26.4">
      <c r="B31" s="295">
        <f t="shared" si="4"/>
        <v>28</v>
      </c>
      <c r="C31" s="120" t="s">
        <v>277</v>
      </c>
      <c r="D31" s="284"/>
      <c r="E31" s="288" t="s">
        <v>251</v>
      </c>
      <c r="F31" s="289">
        <v>1200</v>
      </c>
      <c r="G31" s="121">
        <f t="shared" si="2"/>
        <v>34.21275</v>
      </c>
      <c r="H31" s="121">
        <f t="shared" si="0"/>
        <v>36.949770000000001</v>
      </c>
      <c r="I31" s="121">
        <f t="shared" si="1"/>
        <v>41052</v>
      </c>
      <c r="J31" s="121">
        <f t="shared" si="3"/>
        <v>44340</v>
      </c>
      <c r="K31" s="357" t="s">
        <v>749</v>
      </c>
      <c r="L31" s="127" t="s">
        <v>750</v>
      </c>
      <c r="M31" s="306">
        <v>228.08500000000001</v>
      </c>
      <c r="N31" s="108">
        <v>200</v>
      </c>
    </row>
    <row r="32" spans="2:14" ht="26.4">
      <c r="B32" s="295">
        <f t="shared" si="4"/>
        <v>29</v>
      </c>
      <c r="C32" s="120" t="s">
        <v>278</v>
      </c>
      <c r="D32" s="284"/>
      <c r="E32" s="288" t="s">
        <v>251</v>
      </c>
      <c r="F32" s="289">
        <v>200</v>
      </c>
      <c r="G32" s="121">
        <f t="shared" si="2"/>
        <v>37.6364175</v>
      </c>
      <c r="H32" s="121">
        <f t="shared" si="0"/>
        <v>40.6473309</v>
      </c>
      <c r="I32" s="121">
        <f t="shared" si="1"/>
        <v>7528</v>
      </c>
      <c r="J32" s="121">
        <f t="shared" si="3"/>
        <v>8130</v>
      </c>
      <c r="K32" s="357" t="s">
        <v>749</v>
      </c>
      <c r="L32" s="127" t="s">
        <v>750</v>
      </c>
      <c r="M32" s="306">
        <v>250.90944999999999</v>
      </c>
      <c r="N32" s="108">
        <v>200</v>
      </c>
    </row>
    <row r="33" spans="2:14" ht="26.4">
      <c r="B33" s="295">
        <f t="shared" si="4"/>
        <v>30</v>
      </c>
      <c r="C33" s="120" t="s">
        <v>279</v>
      </c>
      <c r="D33" s="284"/>
      <c r="E33" s="288" t="s">
        <v>251</v>
      </c>
      <c r="F33" s="289">
        <v>1800</v>
      </c>
      <c r="G33" s="121">
        <f t="shared" si="2"/>
        <v>22.190437500000002</v>
      </c>
      <c r="H33" s="121">
        <f t="shared" si="0"/>
        <v>23.965672500000004</v>
      </c>
      <c r="I33" s="121">
        <f t="shared" si="1"/>
        <v>39942</v>
      </c>
      <c r="J33" s="121">
        <f t="shared" si="3"/>
        <v>43146</v>
      </c>
      <c r="K33" s="357" t="s">
        <v>749</v>
      </c>
      <c r="L33" s="127" t="s">
        <v>750</v>
      </c>
      <c r="M33" s="306">
        <v>147.93625</v>
      </c>
      <c r="N33" s="108">
        <v>200</v>
      </c>
    </row>
    <row r="34" spans="2:14" ht="26.4">
      <c r="B34" s="295">
        <f t="shared" si="4"/>
        <v>31</v>
      </c>
      <c r="C34" s="120" t="s">
        <v>280</v>
      </c>
      <c r="D34" s="284"/>
      <c r="E34" s="288" t="s">
        <v>251</v>
      </c>
      <c r="F34" s="289">
        <v>3000</v>
      </c>
      <c r="G34" s="121">
        <f t="shared" si="2"/>
        <v>11.531849999999999</v>
      </c>
      <c r="H34" s="121">
        <f t="shared" si="0"/>
        <v>12.454397999999999</v>
      </c>
      <c r="I34" s="121">
        <f t="shared" si="1"/>
        <v>34590</v>
      </c>
      <c r="J34" s="121">
        <f t="shared" si="3"/>
        <v>37350</v>
      </c>
      <c r="K34" s="357" t="s">
        <v>749</v>
      </c>
      <c r="L34" s="127" t="s">
        <v>750</v>
      </c>
      <c r="M34" s="306">
        <v>76.879000000000005</v>
      </c>
      <c r="N34" s="108">
        <v>200</v>
      </c>
    </row>
    <row r="35" spans="2:14" ht="26.4">
      <c r="B35" s="295">
        <f t="shared" si="4"/>
        <v>32</v>
      </c>
      <c r="C35" s="120" t="s">
        <v>281</v>
      </c>
      <c r="D35" s="284"/>
      <c r="E35" s="288" t="s">
        <v>251</v>
      </c>
      <c r="F35" s="289">
        <v>5000</v>
      </c>
      <c r="G35" s="121">
        <f t="shared" si="2"/>
        <v>15.455549999999999</v>
      </c>
      <c r="H35" s="121">
        <f t="shared" si="0"/>
        <v>16.691994000000001</v>
      </c>
      <c r="I35" s="121">
        <f t="shared" si="1"/>
        <v>77300</v>
      </c>
      <c r="J35" s="121">
        <f t="shared" si="3"/>
        <v>83450</v>
      </c>
      <c r="K35" s="357" t="s">
        <v>749</v>
      </c>
      <c r="L35" s="127" t="s">
        <v>750</v>
      </c>
      <c r="M35" s="306">
        <v>103.03699999999999</v>
      </c>
      <c r="N35" s="108">
        <v>200</v>
      </c>
    </row>
    <row r="36" spans="2:14" ht="26.4">
      <c r="B36" s="295">
        <f t="shared" si="4"/>
        <v>33</v>
      </c>
      <c r="C36" s="120" t="s">
        <v>282</v>
      </c>
      <c r="D36" s="284"/>
      <c r="E36" s="288" t="s">
        <v>251</v>
      </c>
      <c r="F36" s="289">
        <v>5000</v>
      </c>
      <c r="G36" s="121">
        <f t="shared" si="2"/>
        <v>25.583002499999999</v>
      </c>
      <c r="H36" s="121">
        <f t="shared" si="0"/>
        <v>27.629642700000002</v>
      </c>
      <c r="I36" s="121">
        <f t="shared" ref="I36:I67" si="5">ROUND(G36,2)*F36</f>
        <v>127899.99999999999</v>
      </c>
      <c r="J36" s="121">
        <f t="shared" si="3"/>
        <v>138150</v>
      </c>
      <c r="K36" s="357" t="s">
        <v>749</v>
      </c>
      <c r="L36" s="127" t="s">
        <v>750</v>
      </c>
      <c r="M36" s="306">
        <v>170.55334999999999</v>
      </c>
      <c r="N36" s="108">
        <v>200</v>
      </c>
    </row>
    <row r="37" spans="2:14" ht="26.4">
      <c r="B37" s="295">
        <f t="shared" si="4"/>
        <v>34</v>
      </c>
      <c r="C37" s="120" t="s">
        <v>283</v>
      </c>
      <c r="D37" s="284"/>
      <c r="E37" s="288" t="s">
        <v>251</v>
      </c>
      <c r="F37" s="289">
        <v>400</v>
      </c>
      <c r="G37" s="121">
        <f t="shared" si="2"/>
        <v>34.140974999999997</v>
      </c>
      <c r="H37" s="121">
        <f t="shared" si="0"/>
        <v>36.872253000000001</v>
      </c>
      <c r="I37" s="121">
        <f t="shared" si="5"/>
        <v>13656</v>
      </c>
      <c r="J37" s="121">
        <f t="shared" si="3"/>
        <v>14747.999999999998</v>
      </c>
      <c r="K37" s="357" t="s">
        <v>749</v>
      </c>
      <c r="L37" s="127" t="s">
        <v>750</v>
      </c>
      <c r="M37" s="306">
        <v>227.60649999999998</v>
      </c>
      <c r="N37" s="108">
        <v>200</v>
      </c>
    </row>
    <row r="38" spans="2:14" ht="26.4">
      <c r="B38" s="295">
        <f t="shared" si="4"/>
        <v>35</v>
      </c>
      <c r="C38" s="120" t="s">
        <v>284</v>
      </c>
      <c r="D38" s="284"/>
      <c r="E38" s="288" t="s">
        <v>251</v>
      </c>
      <c r="F38" s="289">
        <v>2800</v>
      </c>
      <c r="G38" s="121">
        <f t="shared" si="2"/>
        <v>35.088405000000002</v>
      </c>
      <c r="H38" s="121">
        <f t="shared" si="0"/>
        <v>37.895477400000004</v>
      </c>
      <c r="I38" s="121">
        <f t="shared" si="5"/>
        <v>98252.000000000015</v>
      </c>
      <c r="J38" s="121">
        <f t="shared" si="3"/>
        <v>106120</v>
      </c>
      <c r="K38" s="357" t="s">
        <v>749</v>
      </c>
      <c r="L38" s="127" t="s">
        <v>750</v>
      </c>
      <c r="M38" s="306">
        <v>233.92269999999999</v>
      </c>
      <c r="N38" s="108">
        <v>200</v>
      </c>
    </row>
    <row r="39" spans="2:14" ht="26.4">
      <c r="B39" s="295">
        <f t="shared" si="4"/>
        <v>36</v>
      </c>
      <c r="C39" s="120" t="s">
        <v>285</v>
      </c>
      <c r="D39" s="284"/>
      <c r="E39" s="288" t="s">
        <v>251</v>
      </c>
      <c r="F39" s="289">
        <v>1000</v>
      </c>
      <c r="G39" s="121">
        <f t="shared" si="2"/>
        <v>26.078249999999997</v>
      </c>
      <c r="H39" s="121">
        <f t="shared" si="0"/>
        <v>28.16451</v>
      </c>
      <c r="I39" s="121">
        <f t="shared" si="5"/>
        <v>26080</v>
      </c>
      <c r="J39" s="121">
        <f t="shared" si="3"/>
        <v>28160</v>
      </c>
      <c r="K39" s="357" t="s">
        <v>749</v>
      </c>
      <c r="L39" s="127" t="s">
        <v>750</v>
      </c>
      <c r="M39" s="306">
        <v>173.85499999999999</v>
      </c>
      <c r="N39" s="108">
        <v>200</v>
      </c>
    </row>
    <row r="40" spans="2:14" ht="26.4">
      <c r="B40" s="295">
        <f t="shared" si="4"/>
        <v>37</v>
      </c>
      <c r="C40" s="120" t="s">
        <v>286</v>
      </c>
      <c r="D40" s="284"/>
      <c r="E40" s="288" t="s">
        <v>251</v>
      </c>
      <c r="F40" s="289">
        <v>400</v>
      </c>
      <c r="G40" s="121">
        <f t="shared" si="2"/>
        <v>25.09254</v>
      </c>
      <c r="H40" s="121">
        <f t="shared" si="0"/>
        <v>27.099943200000002</v>
      </c>
      <c r="I40" s="121">
        <f t="shared" si="5"/>
        <v>10036</v>
      </c>
      <c r="J40" s="121">
        <f t="shared" si="3"/>
        <v>10840</v>
      </c>
      <c r="K40" s="357" t="s">
        <v>749</v>
      </c>
      <c r="L40" s="127" t="s">
        <v>750</v>
      </c>
      <c r="M40" s="306">
        <v>167.28359999999998</v>
      </c>
      <c r="N40" s="108">
        <v>200</v>
      </c>
    </row>
    <row r="41" spans="2:14" ht="26.4">
      <c r="B41" s="295">
        <f t="shared" si="4"/>
        <v>38</v>
      </c>
      <c r="C41" s="120" t="s">
        <v>287</v>
      </c>
      <c r="D41" s="284"/>
      <c r="E41" s="288" t="s">
        <v>251</v>
      </c>
      <c r="F41" s="289">
        <v>800</v>
      </c>
      <c r="G41" s="121">
        <f t="shared" si="2"/>
        <v>19.738125000000004</v>
      </c>
      <c r="H41" s="121">
        <f t="shared" si="0"/>
        <v>21.317175000000006</v>
      </c>
      <c r="I41" s="121">
        <f t="shared" si="5"/>
        <v>15791.999999999998</v>
      </c>
      <c r="J41" s="121">
        <f t="shared" si="3"/>
        <v>17056</v>
      </c>
      <c r="K41" s="357" t="s">
        <v>749</v>
      </c>
      <c r="L41" s="127" t="s">
        <v>750</v>
      </c>
      <c r="M41" s="306">
        <v>131.58750000000001</v>
      </c>
      <c r="N41" s="108">
        <v>200</v>
      </c>
    </row>
    <row r="42" spans="2:14" ht="26.4">
      <c r="B42" s="295">
        <f t="shared" si="4"/>
        <v>39</v>
      </c>
      <c r="C42" s="120" t="s">
        <v>288</v>
      </c>
      <c r="D42" s="284"/>
      <c r="E42" s="288" t="s">
        <v>251</v>
      </c>
      <c r="F42" s="289">
        <v>200</v>
      </c>
      <c r="G42" s="121">
        <f t="shared" si="2"/>
        <v>29.90625</v>
      </c>
      <c r="H42" s="121">
        <f t="shared" si="0"/>
        <v>32.298750000000005</v>
      </c>
      <c r="I42" s="121">
        <f t="shared" si="5"/>
        <v>5982</v>
      </c>
      <c r="J42" s="121">
        <f t="shared" si="3"/>
        <v>6459.9999999999991</v>
      </c>
      <c r="K42" s="357" t="s">
        <v>749</v>
      </c>
      <c r="L42" s="127" t="s">
        <v>750</v>
      </c>
      <c r="M42" s="306">
        <v>199.375</v>
      </c>
      <c r="N42" s="108">
        <v>200</v>
      </c>
    </row>
    <row r="43" spans="2:14" ht="26.4">
      <c r="B43" s="295">
        <f t="shared" si="4"/>
        <v>40</v>
      </c>
      <c r="C43" s="120" t="s">
        <v>289</v>
      </c>
      <c r="D43" s="284"/>
      <c r="E43" s="288" t="s">
        <v>251</v>
      </c>
      <c r="F43" s="289">
        <v>400</v>
      </c>
      <c r="G43" s="121">
        <f t="shared" si="2"/>
        <v>74.406750000000002</v>
      </c>
      <c r="H43" s="121">
        <f t="shared" si="0"/>
        <v>80.359290000000001</v>
      </c>
      <c r="I43" s="121">
        <f t="shared" si="5"/>
        <v>29764</v>
      </c>
      <c r="J43" s="121">
        <f t="shared" si="3"/>
        <v>32144</v>
      </c>
      <c r="K43" s="357" t="s">
        <v>749</v>
      </c>
      <c r="L43" s="127" t="s">
        <v>750</v>
      </c>
      <c r="M43" s="306">
        <v>496.04500000000002</v>
      </c>
      <c r="N43" s="108">
        <v>200</v>
      </c>
    </row>
    <row r="44" spans="2:14" ht="26.4">
      <c r="B44" s="295">
        <f t="shared" si="4"/>
        <v>41</v>
      </c>
      <c r="C44" s="120" t="s">
        <v>290</v>
      </c>
      <c r="D44" s="284"/>
      <c r="E44" s="288" t="s">
        <v>251</v>
      </c>
      <c r="F44" s="289">
        <v>400</v>
      </c>
      <c r="G44" s="121">
        <f t="shared" si="2"/>
        <v>20.336249999999996</v>
      </c>
      <c r="H44" s="121">
        <f t="shared" si="0"/>
        <v>21.963149999999999</v>
      </c>
      <c r="I44" s="121">
        <f t="shared" si="5"/>
        <v>8136</v>
      </c>
      <c r="J44" s="121">
        <f t="shared" si="3"/>
        <v>8784</v>
      </c>
      <c r="K44" s="357" t="s">
        <v>749</v>
      </c>
      <c r="L44" s="127" t="s">
        <v>750</v>
      </c>
      <c r="M44" s="306">
        <v>135.57499999999999</v>
      </c>
      <c r="N44" s="108">
        <v>200</v>
      </c>
    </row>
    <row r="45" spans="2:14" ht="26.4">
      <c r="B45" s="295">
        <f t="shared" si="4"/>
        <v>42</v>
      </c>
      <c r="C45" s="120" t="s">
        <v>291</v>
      </c>
      <c r="D45" s="284"/>
      <c r="E45" s="288" t="s">
        <v>251</v>
      </c>
      <c r="F45" s="289">
        <v>2000</v>
      </c>
      <c r="G45" s="121">
        <f t="shared" si="2"/>
        <v>70.327537500000005</v>
      </c>
      <c r="H45" s="121">
        <f t="shared" si="0"/>
        <v>75.953740500000009</v>
      </c>
      <c r="I45" s="121">
        <f t="shared" si="5"/>
        <v>140660</v>
      </c>
      <c r="J45" s="121">
        <f t="shared" si="3"/>
        <v>151900</v>
      </c>
      <c r="K45" s="357" t="s">
        <v>749</v>
      </c>
      <c r="L45" s="127" t="s">
        <v>750</v>
      </c>
      <c r="M45" s="306">
        <v>468.85024999999996</v>
      </c>
      <c r="N45" s="108">
        <v>200</v>
      </c>
    </row>
    <row r="46" spans="2:14" ht="26.4">
      <c r="B46" s="295">
        <f t="shared" si="4"/>
        <v>43</v>
      </c>
      <c r="C46" s="120" t="s">
        <v>292</v>
      </c>
      <c r="D46" s="284"/>
      <c r="E46" s="288" t="s">
        <v>251</v>
      </c>
      <c r="F46" s="289">
        <v>200</v>
      </c>
      <c r="G46" s="121">
        <f t="shared" si="2"/>
        <v>46.010167499999994</v>
      </c>
      <c r="H46" s="121">
        <f t="shared" si="0"/>
        <v>49.6909809</v>
      </c>
      <c r="I46" s="121">
        <f t="shared" si="5"/>
        <v>9202</v>
      </c>
      <c r="J46" s="121">
        <f t="shared" si="3"/>
        <v>9938</v>
      </c>
      <c r="K46" s="357" t="s">
        <v>749</v>
      </c>
      <c r="L46" s="127" t="s">
        <v>750</v>
      </c>
      <c r="M46" s="306">
        <v>306.73444999999998</v>
      </c>
      <c r="N46" s="108">
        <v>200</v>
      </c>
    </row>
    <row r="47" spans="2:14" ht="26.4">
      <c r="B47" s="295">
        <f t="shared" si="4"/>
        <v>44</v>
      </c>
      <c r="C47" s="120" t="s">
        <v>293</v>
      </c>
      <c r="D47" s="284"/>
      <c r="E47" s="288" t="s">
        <v>251</v>
      </c>
      <c r="F47" s="289">
        <v>200</v>
      </c>
      <c r="G47" s="121">
        <f t="shared" si="2"/>
        <v>55.101667499999991</v>
      </c>
      <c r="H47" s="121">
        <f t="shared" si="0"/>
        <v>59.509800899999995</v>
      </c>
      <c r="I47" s="121">
        <f t="shared" si="5"/>
        <v>11020</v>
      </c>
      <c r="J47" s="121">
        <f t="shared" si="3"/>
        <v>11902</v>
      </c>
      <c r="K47" s="357" t="s">
        <v>749</v>
      </c>
      <c r="L47" s="127" t="s">
        <v>750</v>
      </c>
      <c r="M47" s="306">
        <v>367.34444999999999</v>
      </c>
      <c r="N47" s="108">
        <v>200</v>
      </c>
    </row>
    <row r="48" spans="2:14" ht="26.4">
      <c r="B48" s="295">
        <f t="shared" si="4"/>
        <v>45</v>
      </c>
      <c r="C48" s="120" t="s">
        <v>294</v>
      </c>
      <c r="D48" s="284"/>
      <c r="E48" s="288" t="s">
        <v>251</v>
      </c>
      <c r="F48" s="289">
        <v>400</v>
      </c>
      <c r="G48" s="121">
        <f t="shared" si="2"/>
        <v>94.149659999999997</v>
      </c>
      <c r="H48" s="121">
        <f t="shared" si="0"/>
        <v>101.6816328</v>
      </c>
      <c r="I48" s="121">
        <f t="shared" si="5"/>
        <v>37660</v>
      </c>
      <c r="J48" s="121">
        <f t="shared" si="3"/>
        <v>40672</v>
      </c>
      <c r="K48" s="357" t="s">
        <v>749</v>
      </c>
      <c r="L48" s="127" t="s">
        <v>750</v>
      </c>
      <c r="M48" s="306">
        <v>627.6644</v>
      </c>
      <c r="N48" s="108">
        <v>200</v>
      </c>
    </row>
    <row r="49" spans="2:14" ht="26.4">
      <c r="B49" s="295">
        <f t="shared" si="4"/>
        <v>46</v>
      </c>
      <c r="C49" s="120" t="s">
        <v>295</v>
      </c>
      <c r="D49" s="284"/>
      <c r="E49" s="288" t="s">
        <v>251</v>
      </c>
      <c r="F49" s="289">
        <v>400</v>
      </c>
      <c r="G49" s="121">
        <f t="shared" si="2"/>
        <v>118.07466000000001</v>
      </c>
      <c r="H49" s="121">
        <f t="shared" si="0"/>
        <v>127.52063280000002</v>
      </c>
      <c r="I49" s="121">
        <f t="shared" si="5"/>
        <v>47228</v>
      </c>
      <c r="J49" s="121">
        <f t="shared" si="3"/>
        <v>51008</v>
      </c>
      <c r="K49" s="357" t="s">
        <v>749</v>
      </c>
      <c r="L49" s="127" t="s">
        <v>750</v>
      </c>
      <c r="M49" s="306">
        <v>787.1644</v>
      </c>
      <c r="N49" s="108">
        <v>200</v>
      </c>
    </row>
    <row r="50" spans="2:14" ht="26.4">
      <c r="B50" s="295">
        <f t="shared" si="4"/>
        <v>47</v>
      </c>
      <c r="C50" s="120" t="s">
        <v>296</v>
      </c>
      <c r="D50" s="284"/>
      <c r="E50" s="288" t="s">
        <v>251</v>
      </c>
      <c r="F50" s="289">
        <v>2000</v>
      </c>
      <c r="G50" s="121">
        <f t="shared" si="2"/>
        <v>25.260014999999999</v>
      </c>
      <c r="H50" s="121">
        <f t="shared" si="0"/>
        <v>27.2808162</v>
      </c>
      <c r="I50" s="121">
        <f t="shared" si="5"/>
        <v>50520</v>
      </c>
      <c r="J50" s="121">
        <f t="shared" si="3"/>
        <v>54560</v>
      </c>
      <c r="K50" s="357" t="s">
        <v>749</v>
      </c>
      <c r="L50" s="127" t="s">
        <v>750</v>
      </c>
      <c r="M50" s="306">
        <v>168.40009999999998</v>
      </c>
      <c r="N50" s="108">
        <v>200</v>
      </c>
    </row>
    <row r="51" spans="2:14" ht="26.4">
      <c r="B51" s="295">
        <f t="shared" si="4"/>
        <v>48</v>
      </c>
      <c r="C51" s="120" t="s">
        <v>297</v>
      </c>
      <c r="D51" s="284"/>
      <c r="E51" s="288" t="s">
        <v>251</v>
      </c>
      <c r="F51" s="289">
        <v>1200</v>
      </c>
      <c r="G51" s="121">
        <f t="shared" si="2"/>
        <v>31.9996875</v>
      </c>
      <c r="H51" s="121">
        <f t="shared" si="0"/>
        <v>34.559662500000002</v>
      </c>
      <c r="I51" s="121">
        <f t="shared" si="5"/>
        <v>38400</v>
      </c>
      <c r="J51" s="121">
        <f t="shared" si="3"/>
        <v>41472</v>
      </c>
      <c r="K51" s="357" t="s">
        <v>749</v>
      </c>
      <c r="L51" s="127" t="s">
        <v>750</v>
      </c>
      <c r="M51" s="306">
        <v>213.33124999999998</v>
      </c>
      <c r="N51" s="108">
        <v>200</v>
      </c>
    </row>
    <row r="52" spans="2:14" ht="26.4">
      <c r="B52" s="295">
        <f t="shared" si="4"/>
        <v>49</v>
      </c>
      <c r="C52" s="120" t="s">
        <v>298</v>
      </c>
      <c r="D52" s="284"/>
      <c r="E52" s="288" t="s">
        <v>251</v>
      </c>
      <c r="F52" s="287">
        <v>200</v>
      </c>
      <c r="G52" s="121">
        <f t="shared" si="2"/>
        <v>171.5637825</v>
      </c>
      <c r="H52" s="121">
        <f t="shared" si="0"/>
        <v>185.28888510000002</v>
      </c>
      <c r="I52" s="121">
        <f t="shared" si="5"/>
        <v>34312</v>
      </c>
      <c r="J52" s="121">
        <f t="shared" si="3"/>
        <v>37058</v>
      </c>
      <c r="K52" s="357" t="s">
        <v>749</v>
      </c>
      <c r="L52" s="127" t="s">
        <v>750</v>
      </c>
      <c r="M52" s="306">
        <v>1143.75855</v>
      </c>
      <c r="N52" s="108">
        <v>200</v>
      </c>
    </row>
    <row r="53" spans="2:14" ht="26.4">
      <c r="B53" s="295">
        <f t="shared" si="4"/>
        <v>50</v>
      </c>
      <c r="C53" s="120" t="s">
        <v>299</v>
      </c>
      <c r="D53" s="284"/>
      <c r="E53" s="288" t="s">
        <v>251</v>
      </c>
      <c r="F53" s="289">
        <v>4000</v>
      </c>
      <c r="G53" s="121">
        <f t="shared" si="2"/>
        <v>16.221150000000002</v>
      </c>
      <c r="H53" s="121">
        <f t="shared" si="0"/>
        <v>17.518842000000003</v>
      </c>
      <c r="I53" s="121">
        <f t="shared" si="5"/>
        <v>64879.999999999993</v>
      </c>
      <c r="J53" s="121">
        <f t="shared" si="3"/>
        <v>70080</v>
      </c>
      <c r="K53" s="357" t="s">
        <v>749</v>
      </c>
      <c r="L53" s="127" t="s">
        <v>750</v>
      </c>
      <c r="M53" s="306">
        <v>108.14099999999999</v>
      </c>
      <c r="N53" s="108">
        <v>200</v>
      </c>
    </row>
    <row r="54" spans="2:14" ht="26.4">
      <c r="B54" s="295">
        <f t="shared" si="4"/>
        <v>51</v>
      </c>
      <c r="C54" s="120" t="s">
        <v>300</v>
      </c>
      <c r="D54" s="284"/>
      <c r="E54" s="288" t="s">
        <v>251</v>
      </c>
      <c r="F54" s="289">
        <v>800</v>
      </c>
      <c r="G54" s="121">
        <f t="shared" si="2"/>
        <v>227.28749999999999</v>
      </c>
      <c r="H54" s="121">
        <f t="shared" si="0"/>
        <v>245.47050000000002</v>
      </c>
      <c r="I54" s="121">
        <f t="shared" si="5"/>
        <v>181832</v>
      </c>
      <c r="J54" s="121">
        <f t="shared" si="3"/>
        <v>196376</v>
      </c>
      <c r="K54" s="357" t="s">
        <v>749</v>
      </c>
      <c r="L54" s="127" t="s">
        <v>750</v>
      </c>
      <c r="M54" s="306">
        <v>1515.25</v>
      </c>
      <c r="N54" s="108">
        <v>200</v>
      </c>
    </row>
    <row r="55" spans="2:14" ht="26.4">
      <c r="B55" s="295">
        <f t="shared" si="4"/>
        <v>52</v>
      </c>
      <c r="C55" s="120" t="s">
        <v>301</v>
      </c>
      <c r="D55" s="284"/>
      <c r="E55" s="288" t="s">
        <v>251</v>
      </c>
      <c r="F55" s="289">
        <v>3000</v>
      </c>
      <c r="G55" s="121">
        <f t="shared" si="2"/>
        <v>35.088405000000002</v>
      </c>
      <c r="H55" s="121">
        <f t="shared" si="0"/>
        <v>37.895477400000004</v>
      </c>
      <c r="I55" s="121">
        <f t="shared" si="5"/>
        <v>105270.00000000001</v>
      </c>
      <c r="J55" s="121">
        <f t="shared" si="3"/>
        <v>113700</v>
      </c>
      <c r="K55" s="357" t="s">
        <v>749</v>
      </c>
      <c r="L55" s="127" t="s">
        <v>750</v>
      </c>
      <c r="M55" s="306">
        <v>233.92269999999999</v>
      </c>
      <c r="N55" s="108">
        <v>200</v>
      </c>
    </row>
    <row r="56" spans="2:14" ht="26.4">
      <c r="B56" s="295">
        <f t="shared" si="4"/>
        <v>53</v>
      </c>
      <c r="C56" s="120" t="s">
        <v>302</v>
      </c>
      <c r="D56" s="284"/>
      <c r="E56" s="288" t="s">
        <v>251</v>
      </c>
      <c r="F56" s="289">
        <v>2000</v>
      </c>
      <c r="G56" s="121">
        <f t="shared" si="2"/>
        <v>24.477667500000003</v>
      </c>
      <c r="H56" s="121">
        <f t="shared" si="0"/>
        <v>26.435880900000004</v>
      </c>
      <c r="I56" s="121">
        <f t="shared" si="5"/>
        <v>48960</v>
      </c>
      <c r="J56" s="121">
        <f t="shared" si="3"/>
        <v>52880</v>
      </c>
      <c r="K56" s="357" t="s">
        <v>749</v>
      </c>
      <c r="L56" s="127" t="s">
        <v>750</v>
      </c>
      <c r="M56" s="306">
        <v>163.18445</v>
      </c>
      <c r="N56" s="108">
        <v>200</v>
      </c>
    </row>
    <row r="57" spans="2:14" ht="26.4">
      <c r="B57" s="295">
        <f t="shared" si="4"/>
        <v>54</v>
      </c>
      <c r="C57" s="120" t="s">
        <v>303</v>
      </c>
      <c r="D57" s="284"/>
      <c r="E57" s="288" t="s">
        <v>251</v>
      </c>
      <c r="F57" s="289">
        <v>400</v>
      </c>
      <c r="G57" s="121">
        <f t="shared" si="2"/>
        <v>32.604990000000001</v>
      </c>
      <c r="H57" s="121">
        <f t="shared" si="0"/>
        <v>35.213389200000002</v>
      </c>
      <c r="I57" s="121">
        <f t="shared" si="5"/>
        <v>13040</v>
      </c>
      <c r="J57" s="121">
        <f t="shared" si="3"/>
        <v>14084</v>
      </c>
      <c r="K57" s="357" t="s">
        <v>749</v>
      </c>
      <c r="L57" s="127" t="s">
        <v>750</v>
      </c>
      <c r="M57" s="306">
        <v>217.36660000000001</v>
      </c>
      <c r="N57" s="108">
        <v>200</v>
      </c>
    </row>
    <row r="58" spans="2:14" ht="26.4">
      <c r="B58" s="295">
        <f t="shared" si="4"/>
        <v>55</v>
      </c>
      <c r="C58" s="120" t="s">
        <v>304</v>
      </c>
      <c r="D58" s="284"/>
      <c r="E58" s="288" t="s">
        <v>251</v>
      </c>
      <c r="F58" s="289">
        <v>800</v>
      </c>
      <c r="G58" s="121">
        <f t="shared" si="2"/>
        <v>45.31634249999999</v>
      </c>
      <c r="H58" s="121">
        <f t="shared" si="0"/>
        <v>48.941649899999994</v>
      </c>
      <c r="I58" s="121">
        <f t="shared" si="5"/>
        <v>36256</v>
      </c>
      <c r="J58" s="121">
        <f t="shared" si="3"/>
        <v>39152</v>
      </c>
      <c r="K58" s="357" t="s">
        <v>749</v>
      </c>
      <c r="L58" s="127" t="s">
        <v>750</v>
      </c>
      <c r="M58" s="306">
        <v>302.10894999999999</v>
      </c>
      <c r="N58" s="108">
        <v>200</v>
      </c>
    </row>
    <row r="59" spans="2:14" ht="26.4">
      <c r="B59" s="295">
        <f t="shared" si="4"/>
        <v>56</v>
      </c>
      <c r="C59" s="120" t="s">
        <v>305</v>
      </c>
      <c r="D59" s="284"/>
      <c r="E59" s="288" t="s">
        <v>251</v>
      </c>
      <c r="F59" s="289">
        <v>3000</v>
      </c>
      <c r="G59" s="121">
        <f t="shared" si="2"/>
        <v>16.508249999999997</v>
      </c>
      <c r="H59" s="121">
        <f t="shared" si="0"/>
        <v>17.828909999999997</v>
      </c>
      <c r="I59" s="121">
        <f t="shared" si="5"/>
        <v>49530.000000000007</v>
      </c>
      <c r="J59" s="121">
        <f t="shared" si="3"/>
        <v>53489.999999999993</v>
      </c>
      <c r="K59" s="357" t="s">
        <v>749</v>
      </c>
      <c r="L59" s="127" t="s">
        <v>750</v>
      </c>
      <c r="M59" s="306">
        <v>110.05499999999999</v>
      </c>
      <c r="N59" s="108">
        <v>200</v>
      </c>
    </row>
    <row r="60" spans="2:14" ht="26.4">
      <c r="B60" s="295">
        <f t="shared" si="4"/>
        <v>57</v>
      </c>
      <c r="C60" s="120" t="s">
        <v>306</v>
      </c>
      <c r="D60" s="284"/>
      <c r="E60" s="288" t="s">
        <v>251</v>
      </c>
      <c r="F60" s="289">
        <v>6000</v>
      </c>
      <c r="G60" s="121">
        <f t="shared" si="2"/>
        <v>19.841002500000002</v>
      </c>
      <c r="H60" s="121">
        <f t="shared" si="0"/>
        <v>21.428282700000004</v>
      </c>
      <c r="I60" s="121">
        <f t="shared" si="5"/>
        <v>119040</v>
      </c>
      <c r="J60" s="121">
        <f t="shared" si="3"/>
        <v>128580</v>
      </c>
      <c r="K60" s="357" t="s">
        <v>749</v>
      </c>
      <c r="L60" s="127" t="s">
        <v>750</v>
      </c>
      <c r="M60" s="306">
        <v>132.27335000000002</v>
      </c>
      <c r="N60" s="108">
        <v>200</v>
      </c>
    </row>
    <row r="61" spans="2:14" ht="26.4">
      <c r="B61" s="295">
        <f t="shared" si="4"/>
        <v>58</v>
      </c>
      <c r="C61" s="120" t="s">
        <v>307</v>
      </c>
      <c r="D61" s="284"/>
      <c r="E61" s="288" t="s">
        <v>251</v>
      </c>
      <c r="F61" s="289">
        <v>5000</v>
      </c>
      <c r="G61" s="121">
        <f t="shared" si="2"/>
        <v>22.190437500000002</v>
      </c>
      <c r="H61" s="121">
        <f t="shared" si="0"/>
        <v>23.965672500000004</v>
      </c>
      <c r="I61" s="121">
        <f t="shared" si="5"/>
        <v>110950</v>
      </c>
      <c r="J61" s="121">
        <f t="shared" si="3"/>
        <v>119850</v>
      </c>
      <c r="K61" s="357" t="s">
        <v>749</v>
      </c>
      <c r="L61" s="127" t="s">
        <v>750</v>
      </c>
      <c r="M61" s="306">
        <v>147.93625</v>
      </c>
      <c r="N61" s="108">
        <v>200</v>
      </c>
    </row>
    <row r="62" spans="2:14" ht="26.4">
      <c r="B62" s="295">
        <f t="shared" si="4"/>
        <v>59</v>
      </c>
      <c r="C62" s="120" t="s">
        <v>308</v>
      </c>
      <c r="D62" s="284"/>
      <c r="E62" s="288" t="s">
        <v>251</v>
      </c>
      <c r="F62" s="289">
        <v>1000</v>
      </c>
      <c r="G62" s="121">
        <f t="shared" si="2"/>
        <v>105.43029750000001</v>
      </c>
      <c r="H62" s="121">
        <f t="shared" si="0"/>
        <v>113.86472130000001</v>
      </c>
      <c r="I62" s="121">
        <f t="shared" si="5"/>
        <v>105430</v>
      </c>
      <c r="J62" s="121">
        <f t="shared" si="3"/>
        <v>113860</v>
      </c>
      <c r="K62" s="357" t="s">
        <v>749</v>
      </c>
      <c r="L62" s="127" t="s">
        <v>750</v>
      </c>
      <c r="M62" s="306">
        <v>702.86865</v>
      </c>
      <c r="N62" s="108">
        <v>200</v>
      </c>
    </row>
    <row r="63" spans="2:14" ht="26.4">
      <c r="B63" s="295">
        <f t="shared" si="4"/>
        <v>60</v>
      </c>
      <c r="C63" s="120" t="s">
        <v>309</v>
      </c>
      <c r="D63" s="284"/>
      <c r="E63" s="288" t="s">
        <v>251</v>
      </c>
      <c r="F63" s="289">
        <v>200</v>
      </c>
      <c r="G63" s="121">
        <f t="shared" si="2"/>
        <v>33.554812499999997</v>
      </c>
      <c r="H63" s="121">
        <f t="shared" si="0"/>
        <v>36.239197499999996</v>
      </c>
      <c r="I63" s="121">
        <f t="shared" si="5"/>
        <v>6709.9999999999991</v>
      </c>
      <c r="J63" s="121">
        <f t="shared" si="3"/>
        <v>7248</v>
      </c>
      <c r="K63" s="357" t="s">
        <v>749</v>
      </c>
      <c r="L63" s="127" t="s">
        <v>750</v>
      </c>
      <c r="M63" s="306">
        <v>223.69874999999999</v>
      </c>
      <c r="N63" s="108">
        <v>200</v>
      </c>
    </row>
    <row r="64" spans="2:14" ht="26.4">
      <c r="B64" s="295">
        <f t="shared" si="4"/>
        <v>61</v>
      </c>
      <c r="C64" s="120" t="s">
        <v>704</v>
      </c>
      <c r="D64" s="284"/>
      <c r="E64" s="288" t="s">
        <v>251</v>
      </c>
      <c r="F64" s="289">
        <v>200</v>
      </c>
      <c r="G64" s="121">
        <f t="shared" si="2"/>
        <v>26.2863975</v>
      </c>
      <c r="H64" s="121">
        <f t="shared" si="0"/>
        <v>28.389309300000001</v>
      </c>
      <c r="I64" s="121">
        <f t="shared" si="5"/>
        <v>5258</v>
      </c>
      <c r="J64" s="121">
        <f t="shared" si="3"/>
        <v>5678</v>
      </c>
      <c r="K64" s="357" t="s">
        <v>749</v>
      </c>
      <c r="L64" s="127" t="s">
        <v>750</v>
      </c>
      <c r="M64" s="306">
        <v>175.24265</v>
      </c>
      <c r="N64" s="108">
        <v>200</v>
      </c>
    </row>
    <row r="65" spans="2:14" ht="26.4">
      <c r="B65" s="295">
        <f t="shared" si="4"/>
        <v>62</v>
      </c>
      <c r="C65" s="120" t="s">
        <v>310</v>
      </c>
      <c r="D65" s="284"/>
      <c r="E65" s="288" t="s">
        <v>251</v>
      </c>
      <c r="F65" s="289">
        <v>200</v>
      </c>
      <c r="G65" s="121">
        <f t="shared" si="2"/>
        <v>25.583002499999999</v>
      </c>
      <c r="H65" s="121">
        <f t="shared" si="0"/>
        <v>27.629642700000002</v>
      </c>
      <c r="I65" s="121">
        <f t="shared" si="5"/>
        <v>5116</v>
      </c>
      <c r="J65" s="121">
        <f t="shared" si="3"/>
        <v>5526</v>
      </c>
      <c r="K65" s="357" t="s">
        <v>749</v>
      </c>
      <c r="L65" s="127" t="s">
        <v>750</v>
      </c>
      <c r="M65" s="306">
        <v>170.55334999999999</v>
      </c>
      <c r="N65" s="108">
        <v>200</v>
      </c>
    </row>
    <row r="66" spans="2:14" ht="26.4">
      <c r="B66" s="295">
        <f t="shared" si="4"/>
        <v>63</v>
      </c>
      <c r="C66" s="120" t="s">
        <v>311</v>
      </c>
      <c r="D66" s="284"/>
      <c r="E66" s="288" t="s">
        <v>251</v>
      </c>
      <c r="F66" s="289">
        <v>800</v>
      </c>
      <c r="G66" s="121">
        <f t="shared" si="2"/>
        <v>16.359914999999997</v>
      </c>
      <c r="H66" s="121">
        <f t="shared" si="0"/>
        <v>17.668708199999998</v>
      </c>
      <c r="I66" s="121">
        <f t="shared" si="5"/>
        <v>13088</v>
      </c>
      <c r="J66" s="121">
        <f t="shared" si="3"/>
        <v>14136.000000000002</v>
      </c>
      <c r="K66" s="357" t="s">
        <v>749</v>
      </c>
      <c r="L66" s="127" t="s">
        <v>750</v>
      </c>
      <c r="M66" s="306">
        <v>109.06609999999999</v>
      </c>
      <c r="N66" s="108">
        <v>200</v>
      </c>
    </row>
    <row r="67" spans="2:14" ht="26.4">
      <c r="B67" s="295">
        <f t="shared" si="4"/>
        <v>64</v>
      </c>
      <c r="C67" s="120" t="s">
        <v>312</v>
      </c>
      <c r="D67" s="284"/>
      <c r="E67" s="288" t="s">
        <v>251</v>
      </c>
      <c r="F67" s="289">
        <v>1200</v>
      </c>
      <c r="G67" s="121">
        <f t="shared" si="2"/>
        <v>13.23531</v>
      </c>
      <c r="H67" s="121">
        <f t="shared" si="0"/>
        <v>14.294134800000002</v>
      </c>
      <c r="I67" s="121">
        <f t="shared" si="5"/>
        <v>15888</v>
      </c>
      <c r="J67" s="121">
        <f t="shared" si="3"/>
        <v>17148</v>
      </c>
      <c r="K67" s="357" t="s">
        <v>749</v>
      </c>
      <c r="L67" s="127" t="s">
        <v>750</v>
      </c>
      <c r="M67" s="306">
        <v>88.235399999999998</v>
      </c>
      <c r="N67" s="108">
        <v>200</v>
      </c>
    </row>
    <row r="68" spans="2:14" ht="26.4">
      <c r="B68" s="295">
        <f t="shared" si="4"/>
        <v>65</v>
      </c>
      <c r="C68" s="120" t="s">
        <v>313</v>
      </c>
      <c r="D68" s="284"/>
      <c r="E68" s="288" t="s">
        <v>251</v>
      </c>
      <c r="F68" s="289">
        <v>5000</v>
      </c>
      <c r="G68" s="121">
        <f t="shared" si="2"/>
        <v>30.635962500000005</v>
      </c>
      <c r="H68" s="121">
        <f t="shared" ref="H68:H78" si="6">G68*1.08</f>
        <v>33.086839500000011</v>
      </c>
      <c r="I68" s="121">
        <f t="shared" ref="I68:I84" si="7">ROUND(G68,2)*F68</f>
        <v>153200</v>
      </c>
      <c r="J68" s="121">
        <f t="shared" si="3"/>
        <v>165450.00000000003</v>
      </c>
      <c r="K68" s="357" t="s">
        <v>749</v>
      </c>
      <c r="L68" s="127" t="s">
        <v>750</v>
      </c>
      <c r="M68" s="306">
        <v>204.23975000000002</v>
      </c>
      <c r="N68" s="108">
        <v>200</v>
      </c>
    </row>
    <row r="69" spans="2:14" ht="26.4">
      <c r="B69" s="295">
        <f t="shared" si="4"/>
        <v>66</v>
      </c>
      <c r="C69" s="120" t="s">
        <v>314</v>
      </c>
      <c r="D69" s="284"/>
      <c r="E69" s="288" t="s">
        <v>251</v>
      </c>
      <c r="F69" s="289">
        <v>30000</v>
      </c>
      <c r="G69" s="121">
        <f t="shared" ref="G69:G80" si="8">M69*1.5*20/N69</f>
        <v>14.020050000000001</v>
      </c>
      <c r="H69" s="121">
        <f t="shared" si="6"/>
        <v>15.141654000000003</v>
      </c>
      <c r="I69" s="121">
        <f t="shared" si="7"/>
        <v>420600</v>
      </c>
      <c r="J69" s="121">
        <f t="shared" ref="J69:J84" si="9">ROUND(H69,2)*F69</f>
        <v>454200</v>
      </c>
      <c r="K69" s="357" t="s">
        <v>749</v>
      </c>
      <c r="L69" s="127" t="s">
        <v>750</v>
      </c>
      <c r="M69" s="306">
        <v>93.466999999999999</v>
      </c>
      <c r="N69" s="108">
        <v>200</v>
      </c>
    </row>
    <row r="70" spans="2:14" ht="26.4">
      <c r="B70" s="295">
        <f t="shared" ref="B70:B84" si="10">B69+1</f>
        <v>67</v>
      </c>
      <c r="C70" s="120" t="s">
        <v>315</v>
      </c>
      <c r="D70" s="284"/>
      <c r="E70" s="288" t="s">
        <v>251</v>
      </c>
      <c r="F70" s="289">
        <v>35000</v>
      </c>
      <c r="G70" s="121">
        <f t="shared" si="8"/>
        <v>13.0152</v>
      </c>
      <c r="H70" s="121">
        <f t="shared" si="6"/>
        <v>14.056416</v>
      </c>
      <c r="I70" s="121">
        <f t="shared" si="7"/>
        <v>455700</v>
      </c>
      <c r="J70" s="121">
        <f t="shared" si="9"/>
        <v>492100</v>
      </c>
      <c r="K70" s="357" t="s">
        <v>749</v>
      </c>
      <c r="L70" s="127" t="s">
        <v>750</v>
      </c>
      <c r="M70" s="306">
        <v>86.768000000000001</v>
      </c>
      <c r="N70" s="108">
        <v>200</v>
      </c>
    </row>
    <row r="71" spans="2:14" ht="26.4">
      <c r="B71" s="295">
        <f t="shared" si="10"/>
        <v>68</v>
      </c>
      <c r="C71" s="120" t="s">
        <v>316</v>
      </c>
      <c r="D71" s="284"/>
      <c r="E71" s="288" t="s">
        <v>251</v>
      </c>
      <c r="F71" s="289">
        <v>7000</v>
      </c>
      <c r="G71" s="121">
        <f t="shared" si="8"/>
        <v>22.489500000000003</v>
      </c>
      <c r="H71" s="121">
        <f t="shared" si="6"/>
        <v>24.288660000000004</v>
      </c>
      <c r="I71" s="121">
        <f t="shared" si="7"/>
        <v>157430</v>
      </c>
      <c r="J71" s="121">
        <f t="shared" si="9"/>
        <v>170030</v>
      </c>
      <c r="K71" s="357" t="s">
        <v>749</v>
      </c>
      <c r="L71" s="127" t="s">
        <v>750</v>
      </c>
      <c r="M71" s="306">
        <v>149.93</v>
      </c>
      <c r="N71" s="108">
        <v>200</v>
      </c>
    </row>
    <row r="72" spans="2:14" ht="26.4">
      <c r="B72" s="295">
        <f t="shared" si="10"/>
        <v>69</v>
      </c>
      <c r="C72" s="120" t="s">
        <v>317</v>
      </c>
      <c r="D72" s="284"/>
      <c r="E72" s="288" t="s">
        <v>251</v>
      </c>
      <c r="F72" s="289">
        <v>200</v>
      </c>
      <c r="G72" s="121">
        <f t="shared" si="8"/>
        <v>45.457500000000003</v>
      </c>
      <c r="H72" s="121">
        <f t="shared" si="6"/>
        <v>49.094100000000005</v>
      </c>
      <c r="I72" s="121">
        <f t="shared" si="7"/>
        <v>9092</v>
      </c>
      <c r="J72" s="121">
        <f t="shared" si="9"/>
        <v>9818</v>
      </c>
      <c r="K72" s="357" t="s">
        <v>749</v>
      </c>
      <c r="L72" s="127" t="s">
        <v>750</v>
      </c>
      <c r="M72" s="306">
        <v>303.05</v>
      </c>
      <c r="N72" s="108">
        <v>200</v>
      </c>
    </row>
    <row r="73" spans="2:14" ht="26.4">
      <c r="B73" s="295">
        <f t="shared" si="10"/>
        <v>70</v>
      </c>
      <c r="C73" s="120" t="s">
        <v>705</v>
      </c>
      <c r="D73" s="284"/>
      <c r="E73" s="288" t="s">
        <v>251</v>
      </c>
      <c r="F73" s="289">
        <v>200</v>
      </c>
      <c r="G73" s="121">
        <f t="shared" si="8"/>
        <v>32.657625000000003</v>
      </c>
      <c r="H73" s="121">
        <f t="shared" si="6"/>
        <v>35.270235000000007</v>
      </c>
      <c r="I73" s="121">
        <f t="shared" si="7"/>
        <v>6531.9999999999991</v>
      </c>
      <c r="J73" s="121">
        <f t="shared" si="9"/>
        <v>7054.0000000000009</v>
      </c>
      <c r="K73" s="357" t="s">
        <v>749</v>
      </c>
      <c r="L73" s="127" t="s">
        <v>750</v>
      </c>
      <c r="M73" s="306">
        <v>217.7175</v>
      </c>
      <c r="N73" s="108">
        <v>200</v>
      </c>
    </row>
    <row r="74" spans="2:14" ht="26.4">
      <c r="B74" s="295">
        <f t="shared" si="10"/>
        <v>71</v>
      </c>
      <c r="C74" s="120" t="s">
        <v>318</v>
      </c>
      <c r="D74" s="284"/>
      <c r="E74" s="288" t="s">
        <v>251</v>
      </c>
      <c r="F74" s="289">
        <v>40000</v>
      </c>
      <c r="G74" s="121">
        <f t="shared" si="8"/>
        <v>11.627549999999999</v>
      </c>
      <c r="H74" s="121">
        <f t="shared" si="6"/>
        <v>12.557754000000001</v>
      </c>
      <c r="I74" s="121">
        <f t="shared" si="7"/>
        <v>465200.00000000006</v>
      </c>
      <c r="J74" s="121">
        <f t="shared" si="9"/>
        <v>502400</v>
      </c>
      <c r="K74" s="357" t="s">
        <v>749</v>
      </c>
      <c r="L74" s="127" t="s">
        <v>750</v>
      </c>
      <c r="M74" s="306">
        <v>77.516999999999996</v>
      </c>
      <c r="N74" s="108">
        <v>200</v>
      </c>
    </row>
    <row r="75" spans="2:14" ht="52.8">
      <c r="B75" s="295">
        <f t="shared" si="10"/>
        <v>72</v>
      </c>
      <c r="C75" s="120" t="s">
        <v>706</v>
      </c>
      <c r="D75" s="284"/>
      <c r="E75" s="288" t="s">
        <v>251</v>
      </c>
      <c r="F75" s="289">
        <v>1200</v>
      </c>
      <c r="G75" s="121">
        <f t="shared" si="8"/>
        <v>27.633375000000001</v>
      </c>
      <c r="H75" s="121">
        <f t="shared" si="6"/>
        <v>29.844045000000001</v>
      </c>
      <c r="I75" s="121">
        <f t="shared" si="7"/>
        <v>33156</v>
      </c>
      <c r="J75" s="121">
        <f t="shared" si="9"/>
        <v>35808</v>
      </c>
      <c r="K75" s="357" t="s">
        <v>749</v>
      </c>
      <c r="L75" s="127" t="s">
        <v>750</v>
      </c>
      <c r="M75" s="306">
        <v>184.2225</v>
      </c>
      <c r="N75" s="108">
        <v>200</v>
      </c>
    </row>
    <row r="76" spans="2:14" ht="26.4">
      <c r="B76" s="295">
        <f t="shared" si="10"/>
        <v>73</v>
      </c>
      <c r="C76" s="120" t="s">
        <v>319</v>
      </c>
      <c r="D76" s="284"/>
      <c r="E76" s="288" t="s">
        <v>251</v>
      </c>
      <c r="F76" s="289">
        <v>1000</v>
      </c>
      <c r="G76" s="121">
        <f t="shared" si="8"/>
        <v>31.820249999999998</v>
      </c>
      <c r="H76" s="121">
        <f t="shared" si="6"/>
        <v>34.365870000000001</v>
      </c>
      <c r="I76" s="121">
        <f t="shared" si="7"/>
        <v>31820</v>
      </c>
      <c r="J76" s="121">
        <f t="shared" si="9"/>
        <v>34370</v>
      </c>
      <c r="K76" s="357" t="s">
        <v>749</v>
      </c>
      <c r="L76" s="127" t="s">
        <v>750</v>
      </c>
      <c r="M76" s="306">
        <v>212.13499999999999</v>
      </c>
      <c r="N76" s="108">
        <v>200</v>
      </c>
    </row>
    <row r="77" spans="2:14" ht="27">
      <c r="B77" s="295">
        <f t="shared" si="10"/>
        <v>74</v>
      </c>
      <c r="C77" s="122" t="s">
        <v>707</v>
      </c>
      <c r="D77" s="284"/>
      <c r="E77" s="288" t="s">
        <v>44</v>
      </c>
      <c r="F77" s="289">
        <v>300</v>
      </c>
      <c r="G77" s="121">
        <f t="shared" si="8"/>
        <v>802.42499999999995</v>
      </c>
      <c r="H77" s="121">
        <f t="shared" si="6"/>
        <v>866.61900000000003</v>
      </c>
      <c r="I77" s="121">
        <f t="shared" si="7"/>
        <v>240728.99999999997</v>
      </c>
      <c r="J77" s="121">
        <f t="shared" si="9"/>
        <v>259986</v>
      </c>
      <c r="K77" s="357" t="s">
        <v>749</v>
      </c>
      <c r="L77" s="127" t="s">
        <v>750</v>
      </c>
      <c r="M77" s="307">
        <v>26.747499999999999</v>
      </c>
      <c r="N77" s="108">
        <v>1</v>
      </c>
    </row>
    <row r="78" spans="2:14" ht="27">
      <c r="B78" s="295">
        <f t="shared" si="10"/>
        <v>75</v>
      </c>
      <c r="C78" s="122" t="s">
        <v>708</v>
      </c>
      <c r="D78" s="284"/>
      <c r="E78" s="288" t="s">
        <v>44</v>
      </c>
      <c r="F78" s="289">
        <v>60</v>
      </c>
      <c r="G78" s="121">
        <f t="shared" si="8"/>
        <v>1103.8800000000001</v>
      </c>
      <c r="H78" s="121">
        <f t="shared" si="6"/>
        <v>1192.1904000000002</v>
      </c>
      <c r="I78" s="121">
        <f t="shared" si="7"/>
        <v>66232.800000000003</v>
      </c>
      <c r="J78" s="121">
        <f t="shared" si="9"/>
        <v>71531.400000000009</v>
      </c>
      <c r="K78" s="357" t="s">
        <v>749</v>
      </c>
      <c r="L78" s="127" t="s">
        <v>750</v>
      </c>
      <c r="M78" s="307">
        <v>36.795999999999999</v>
      </c>
      <c r="N78" s="108">
        <v>1</v>
      </c>
    </row>
    <row r="79" spans="2:14" ht="27">
      <c r="B79" s="295">
        <f t="shared" si="10"/>
        <v>76</v>
      </c>
      <c r="C79" s="122" t="s">
        <v>320</v>
      </c>
      <c r="D79" s="284"/>
      <c r="E79" s="288" t="s">
        <v>225</v>
      </c>
      <c r="F79" s="289">
        <v>30000</v>
      </c>
      <c r="G79" s="121">
        <f t="shared" si="8"/>
        <v>1.0972005</v>
      </c>
      <c r="H79" s="121">
        <f>G79*1.2</f>
        <v>1.3166405999999999</v>
      </c>
      <c r="I79" s="121">
        <f t="shared" si="7"/>
        <v>33000</v>
      </c>
      <c r="J79" s="121">
        <f t="shared" si="9"/>
        <v>39600</v>
      </c>
      <c r="K79" s="357" t="s">
        <v>749</v>
      </c>
      <c r="L79" s="127" t="s">
        <v>750</v>
      </c>
      <c r="M79" s="307">
        <v>36.573349999999998</v>
      </c>
      <c r="N79" s="108">
        <v>1000</v>
      </c>
    </row>
    <row r="80" spans="2:14" ht="26.4">
      <c r="B80" s="295">
        <f t="shared" si="10"/>
        <v>77</v>
      </c>
      <c r="C80" s="122" t="s">
        <v>321</v>
      </c>
      <c r="D80" s="284"/>
      <c r="E80" s="288" t="s">
        <v>44</v>
      </c>
      <c r="F80" s="289">
        <v>300</v>
      </c>
      <c r="G80" s="121">
        <f t="shared" si="8"/>
        <v>11840.287499999999</v>
      </c>
      <c r="H80" s="121">
        <f>G80*1.08</f>
        <v>12787.510499999999</v>
      </c>
      <c r="I80" s="121">
        <f t="shared" si="7"/>
        <v>3552087.0000000005</v>
      </c>
      <c r="J80" s="121">
        <f t="shared" si="9"/>
        <v>3836253</v>
      </c>
      <c r="K80" s="357" t="s">
        <v>749</v>
      </c>
      <c r="L80" s="127" t="s">
        <v>750</v>
      </c>
      <c r="M80" s="307">
        <v>394.67624999999998</v>
      </c>
      <c r="N80" s="108">
        <v>1</v>
      </c>
    </row>
    <row r="81" spans="2:20" ht="26.4">
      <c r="B81" s="295">
        <f t="shared" si="10"/>
        <v>78</v>
      </c>
      <c r="C81" s="3" t="s">
        <v>775</v>
      </c>
      <c r="D81" s="133"/>
      <c r="E81" s="255" t="s">
        <v>251</v>
      </c>
      <c r="F81" s="280">
        <v>100000</v>
      </c>
      <c r="G81" s="121">
        <v>28</v>
      </c>
      <c r="H81" s="121">
        <f>G81*1.08</f>
        <v>30.240000000000002</v>
      </c>
      <c r="I81" s="121">
        <f t="shared" si="7"/>
        <v>2800000</v>
      </c>
      <c r="J81" s="121">
        <f t="shared" si="9"/>
        <v>3024000</v>
      </c>
      <c r="K81" s="357" t="s">
        <v>749</v>
      </c>
      <c r="L81" s="127" t="s">
        <v>750</v>
      </c>
      <c r="M81" s="308"/>
      <c r="N81" s="281" t="s">
        <v>251</v>
      </c>
      <c r="O81" s="134"/>
      <c r="P81" s="257">
        <v>34.56</v>
      </c>
      <c r="Q81" s="257">
        <v>37.324800000000003</v>
      </c>
      <c r="R81" s="255">
        <v>0</v>
      </c>
      <c r="S81" s="255">
        <v>0</v>
      </c>
      <c r="T81" s="123"/>
    </row>
    <row r="82" spans="2:20" ht="26.4">
      <c r="B82" s="295">
        <f t="shared" si="10"/>
        <v>79</v>
      </c>
      <c r="C82" s="120" t="s">
        <v>776</v>
      </c>
      <c r="D82" s="212"/>
      <c r="E82" s="290" t="s">
        <v>251</v>
      </c>
      <c r="F82" s="280">
        <v>3000</v>
      </c>
      <c r="G82" s="121">
        <f>M82*1.5*20/N82</f>
        <v>98.691000000000003</v>
      </c>
      <c r="H82" s="121">
        <f>G82*1.08</f>
        <v>106.58628000000002</v>
      </c>
      <c r="I82" s="121">
        <f t="shared" si="7"/>
        <v>296070</v>
      </c>
      <c r="J82" s="121">
        <f t="shared" si="9"/>
        <v>319770</v>
      </c>
      <c r="K82" s="357" t="s">
        <v>749</v>
      </c>
      <c r="L82" s="127" t="s">
        <v>750</v>
      </c>
      <c r="M82" s="306">
        <v>657.94</v>
      </c>
      <c r="N82" s="108">
        <v>200</v>
      </c>
    </row>
    <row r="83" spans="2:20" ht="26.4">
      <c r="B83" s="295">
        <f t="shared" si="10"/>
        <v>80</v>
      </c>
      <c r="C83" s="120" t="s">
        <v>777</v>
      </c>
      <c r="D83" s="212"/>
      <c r="E83" s="290" t="s">
        <v>251</v>
      </c>
      <c r="F83" s="289">
        <v>500</v>
      </c>
      <c r="G83" s="121">
        <f>M83*1.5*20/N83</f>
        <v>79.574999999999989</v>
      </c>
      <c r="H83" s="121">
        <f>G83*1.08</f>
        <v>85.940999999999988</v>
      </c>
      <c r="I83" s="121">
        <f t="shared" si="7"/>
        <v>39790</v>
      </c>
      <c r="J83" s="121">
        <f t="shared" si="9"/>
        <v>42970</v>
      </c>
      <c r="K83" s="357" t="s">
        <v>749</v>
      </c>
      <c r="L83" s="127" t="s">
        <v>750</v>
      </c>
      <c r="M83" s="306">
        <v>106.1</v>
      </c>
      <c r="N83">
        <v>40</v>
      </c>
    </row>
    <row r="84" spans="2:20" ht="27" thickBot="1">
      <c r="B84" s="295">
        <f t="shared" si="10"/>
        <v>81</v>
      </c>
      <c r="C84" s="298" t="s">
        <v>778</v>
      </c>
      <c r="D84" s="299"/>
      <c r="E84" s="300" t="s">
        <v>225</v>
      </c>
      <c r="F84" s="301">
        <v>4</v>
      </c>
      <c r="G84" s="303">
        <f>M84*1.5*20/N84</f>
        <v>45000</v>
      </c>
      <c r="H84" s="303">
        <f>G84*1.2</f>
        <v>54000</v>
      </c>
      <c r="I84" s="303">
        <f t="shared" si="7"/>
        <v>180000</v>
      </c>
      <c r="J84" s="121">
        <f t="shared" si="9"/>
        <v>216000</v>
      </c>
      <c r="K84" s="357" t="s">
        <v>749</v>
      </c>
      <c r="L84" s="127" t="s">
        <v>750</v>
      </c>
      <c r="M84" s="309">
        <v>1500</v>
      </c>
      <c r="N84">
        <v>1</v>
      </c>
    </row>
    <row r="85" spans="2:20" ht="15" thickBot="1">
      <c r="B85" s="351"/>
      <c r="C85" s="194" t="s">
        <v>792</v>
      </c>
      <c r="D85" s="194"/>
      <c r="E85" s="194"/>
      <c r="F85" s="321"/>
      <c r="G85" s="194"/>
      <c r="H85" s="194"/>
      <c r="I85" s="348">
        <f>SUM(I4:I84)</f>
        <v>17826336.800000001</v>
      </c>
      <c r="J85" s="348">
        <f>SUM(J4:J84)</f>
        <v>19278002.399999999</v>
      </c>
      <c r="K85" s="358"/>
      <c r="L85" s="196"/>
    </row>
  </sheetData>
  <mergeCells count="1">
    <mergeCell ref="B1:L1"/>
  </mergeCells>
  <phoneticPr fontId="13" type="noConversion"/>
  <pageMargins left="0.75" right="0.75" top="1" bottom="1" header="0.5" footer="0.5"/>
  <pageSetup orientation="portrait" horizontalDpi="0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W86"/>
  <sheetViews>
    <sheetView workbookViewId="0">
      <selection activeCell="U5" sqref="U5"/>
    </sheetView>
  </sheetViews>
  <sheetFormatPr defaultRowHeight="14.4"/>
  <cols>
    <col min="1" max="1" width="1.44140625" customWidth="1"/>
    <col min="2" max="2" width="6.5546875" style="107" bestFit="1" customWidth="1"/>
    <col min="3" max="3" width="17.44140625" bestFit="1" customWidth="1"/>
    <col min="4" max="6" width="3.33203125" bestFit="1" customWidth="1"/>
    <col min="7" max="7" width="5.44140625" bestFit="1" customWidth="1"/>
    <col min="8" max="8" width="7" style="2" bestFit="1" customWidth="1"/>
    <col min="9" max="9" width="18.109375" bestFit="1" customWidth="1"/>
    <col min="10" max="10" width="19" bestFit="1" customWidth="1"/>
    <col min="13" max="14" width="12.6640625" bestFit="1" customWidth="1"/>
    <col min="15" max="15" width="4.44140625" customWidth="1"/>
    <col min="16" max="16" width="9.88671875" customWidth="1"/>
  </cols>
  <sheetData>
    <row r="1" spans="2:17" ht="93.75" customHeight="1">
      <c r="B1" s="291" t="s">
        <v>222</v>
      </c>
      <c r="C1" s="292" t="s">
        <v>90</v>
      </c>
      <c r="D1" s="292" t="s">
        <v>350</v>
      </c>
      <c r="E1" s="292" t="s">
        <v>92</v>
      </c>
      <c r="F1" s="292" t="s">
        <v>93</v>
      </c>
      <c r="G1" s="292" t="s">
        <v>94</v>
      </c>
      <c r="H1" s="293" t="s">
        <v>95</v>
      </c>
      <c r="I1" s="292" t="s">
        <v>96</v>
      </c>
      <c r="J1" s="292" t="s">
        <v>97</v>
      </c>
      <c r="K1" s="292" t="s">
        <v>98</v>
      </c>
      <c r="L1" s="292" t="s">
        <v>99</v>
      </c>
      <c r="M1" s="292" t="s">
        <v>211</v>
      </c>
      <c r="N1" s="292" t="s">
        <v>212</v>
      </c>
      <c r="O1" s="310" t="s">
        <v>100</v>
      </c>
      <c r="P1" s="304"/>
      <c r="Q1" s="108"/>
    </row>
    <row r="2" spans="2:17" ht="27" customHeight="1">
      <c r="B2" s="294">
        <v>1</v>
      </c>
      <c r="C2" s="282">
        <v>2</v>
      </c>
      <c r="D2" s="282">
        <v>3</v>
      </c>
      <c r="E2" s="282">
        <v>4</v>
      </c>
      <c r="F2" s="282">
        <v>5</v>
      </c>
      <c r="G2" s="282">
        <v>6</v>
      </c>
      <c r="H2" s="283">
        <v>7</v>
      </c>
      <c r="I2" s="282">
        <v>8</v>
      </c>
      <c r="J2" s="282">
        <v>9</v>
      </c>
      <c r="K2" s="282">
        <v>10</v>
      </c>
      <c r="L2" s="282">
        <v>11</v>
      </c>
      <c r="M2" s="282">
        <v>12</v>
      </c>
      <c r="N2" s="282">
        <v>13</v>
      </c>
      <c r="O2" s="311">
        <v>14</v>
      </c>
      <c r="P2" s="305"/>
      <c r="Q2" s="108"/>
    </row>
    <row r="3" spans="2:17" ht="30" customHeight="1">
      <c r="B3" s="526" t="s">
        <v>818</v>
      </c>
      <c r="C3" s="527"/>
      <c r="D3" s="527"/>
      <c r="E3" s="527"/>
      <c r="F3" s="527"/>
      <c r="G3" s="527"/>
      <c r="H3" s="527"/>
      <c r="I3" s="527"/>
      <c r="J3" s="527"/>
      <c r="K3" s="527"/>
      <c r="L3" s="527"/>
      <c r="M3" s="527"/>
      <c r="N3" s="527"/>
      <c r="O3" s="528"/>
      <c r="P3" s="305"/>
      <c r="Q3" s="108"/>
    </row>
    <row r="4" spans="2:17" ht="51">
      <c r="B4" s="295">
        <v>33696500</v>
      </c>
      <c r="C4" s="120" t="s">
        <v>250</v>
      </c>
      <c r="D4" s="284"/>
      <c r="E4" s="285" t="s">
        <v>749</v>
      </c>
      <c r="F4" s="285" t="s">
        <v>750</v>
      </c>
      <c r="G4" s="286" t="s">
        <v>251</v>
      </c>
      <c r="H4" s="287">
        <v>220000</v>
      </c>
      <c r="I4" s="288" t="s">
        <v>779</v>
      </c>
      <c r="J4" s="288" t="s">
        <v>780</v>
      </c>
      <c r="K4" s="121">
        <f>P4*1.2*28/Q4</f>
        <v>21.883399999999998</v>
      </c>
      <c r="L4" s="121">
        <f t="shared" ref="L4:L67" si="0">K4*1.08</f>
        <v>23.634072</v>
      </c>
      <c r="M4" s="121">
        <f t="shared" ref="M4:M67" si="1">ROUND(K4,2)*H4</f>
        <v>4813600</v>
      </c>
      <c r="N4" s="121">
        <f>ROUND(L4,2)*H4</f>
        <v>5198600</v>
      </c>
      <c r="O4" s="312"/>
      <c r="P4" s="306">
        <v>390.77499999999998</v>
      </c>
      <c r="Q4" s="108">
        <v>600</v>
      </c>
    </row>
    <row r="5" spans="2:17" ht="40.799999999999997">
      <c r="B5" s="295">
        <v>33696500</v>
      </c>
      <c r="C5" s="120" t="s">
        <v>252</v>
      </c>
      <c r="D5" s="284"/>
      <c r="E5" s="284"/>
      <c r="F5" s="284"/>
      <c r="G5" s="288" t="s">
        <v>251</v>
      </c>
      <c r="H5" s="289">
        <v>2000</v>
      </c>
      <c r="I5" s="288" t="s">
        <v>779</v>
      </c>
      <c r="J5" s="288" t="s">
        <v>780</v>
      </c>
      <c r="K5" s="121">
        <f>P5*1.5*21/Q5</f>
        <v>24.066157499999999</v>
      </c>
      <c r="L5" s="121">
        <f t="shared" si="0"/>
        <v>25.991450100000002</v>
      </c>
      <c r="M5" s="121">
        <f t="shared" si="1"/>
        <v>48140</v>
      </c>
      <c r="N5" s="121">
        <f>ROUND(L5,2)*H5</f>
        <v>51980</v>
      </c>
      <c r="O5" s="312"/>
      <c r="P5" s="306">
        <v>152.80099999999999</v>
      </c>
      <c r="Q5" s="108">
        <v>200</v>
      </c>
    </row>
    <row r="6" spans="2:17" ht="40.799999999999997">
      <c r="B6" s="295">
        <v>33696500</v>
      </c>
      <c r="C6" s="120" t="s">
        <v>253</v>
      </c>
      <c r="D6" s="284"/>
      <c r="E6" s="284"/>
      <c r="F6" s="284"/>
      <c r="G6" s="288" t="s">
        <v>251</v>
      </c>
      <c r="H6" s="289">
        <v>4000</v>
      </c>
      <c r="I6" s="288" t="s">
        <v>779</v>
      </c>
      <c r="J6" s="288" t="s">
        <v>780</v>
      </c>
      <c r="K6" s="121">
        <f t="shared" ref="K6:K69" si="2">P6*1.5*21/Q6</f>
        <v>28.728661500000001</v>
      </c>
      <c r="L6" s="121">
        <f t="shared" si="0"/>
        <v>31.026954420000003</v>
      </c>
      <c r="M6" s="121">
        <f t="shared" si="1"/>
        <v>114920</v>
      </c>
      <c r="N6" s="121">
        <f t="shared" ref="N6:N69" si="3">ROUND(L6,2)*H6</f>
        <v>124120</v>
      </c>
      <c r="O6" s="312"/>
      <c r="P6" s="306">
        <v>182.4042</v>
      </c>
      <c r="Q6" s="108">
        <v>200</v>
      </c>
    </row>
    <row r="7" spans="2:17" ht="40.799999999999997">
      <c r="B7" s="295">
        <v>33696500</v>
      </c>
      <c r="C7" s="120" t="s">
        <v>254</v>
      </c>
      <c r="D7" s="284"/>
      <c r="E7" s="284"/>
      <c r="F7" s="284"/>
      <c r="G7" s="288" t="s">
        <v>251</v>
      </c>
      <c r="H7" s="287">
        <v>6000</v>
      </c>
      <c r="I7" s="288" t="s">
        <v>779</v>
      </c>
      <c r="J7" s="288" t="s">
        <v>780</v>
      </c>
      <c r="K7" s="121">
        <f t="shared" si="2"/>
        <v>29.01504375</v>
      </c>
      <c r="L7" s="121">
        <f t="shared" si="0"/>
        <v>31.336247250000003</v>
      </c>
      <c r="M7" s="121">
        <f t="shared" si="1"/>
        <v>174120</v>
      </c>
      <c r="N7" s="121">
        <f t="shared" si="3"/>
        <v>188040</v>
      </c>
      <c r="O7" s="312"/>
      <c r="P7" s="306">
        <v>184.2225</v>
      </c>
      <c r="Q7" s="108">
        <v>200</v>
      </c>
    </row>
    <row r="8" spans="2:17" ht="40.799999999999997">
      <c r="B8" s="295">
        <v>33696500</v>
      </c>
      <c r="C8" s="120" t="s">
        <v>255</v>
      </c>
      <c r="D8" s="284"/>
      <c r="E8" s="284"/>
      <c r="F8" s="284"/>
      <c r="G8" s="288" t="s">
        <v>251</v>
      </c>
      <c r="H8" s="289">
        <v>400</v>
      </c>
      <c r="I8" s="288" t="s">
        <v>779</v>
      </c>
      <c r="J8" s="288" t="s">
        <v>780</v>
      </c>
      <c r="K8" s="121">
        <f t="shared" si="2"/>
        <v>26.862152625</v>
      </c>
      <c r="L8" s="121">
        <f t="shared" si="0"/>
        <v>29.011124835</v>
      </c>
      <c r="M8" s="121">
        <f t="shared" si="1"/>
        <v>10744</v>
      </c>
      <c r="N8" s="121">
        <f t="shared" si="3"/>
        <v>11604</v>
      </c>
      <c r="O8" s="312"/>
      <c r="P8" s="306">
        <v>170.55334999999999</v>
      </c>
      <c r="Q8" s="108">
        <v>200</v>
      </c>
    </row>
    <row r="9" spans="2:17" ht="40.799999999999997">
      <c r="B9" s="295">
        <v>33696500</v>
      </c>
      <c r="C9" s="120" t="s">
        <v>256</v>
      </c>
      <c r="D9" s="284"/>
      <c r="E9" s="284"/>
      <c r="F9" s="284"/>
      <c r="G9" s="288" t="s">
        <v>251</v>
      </c>
      <c r="H9" s="289">
        <v>1000</v>
      </c>
      <c r="I9" s="288" t="s">
        <v>779</v>
      </c>
      <c r="J9" s="288" t="s">
        <v>780</v>
      </c>
      <c r="K9" s="121">
        <f t="shared" si="2"/>
        <v>26.347166999999995</v>
      </c>
      <c r="L9" s="121">
        <f t="shared" si="0"/>
        <v>28.454940359999998</v>
      </c>
      <c r="M9" s="121">
        <f t="shared" si="1"/>
        <v>26350</v>
      </c>
      <c r="N9" s="121">
        <f t="shared" si="3"/>
        <v>28450</v>
      </c>
      <c r="O9" s="312"/>
      <c r="P9" s="306">
        <v>167.28359999999998</v>
      </c>
      <c r="Q9" s="108">
        <v>200</v>
      </c>
    </row>
    <row r="10" spans="2:17" ht="40.799999999999997">
      <c r="B10" s="295">
        <v>33696500</v>
      </c>
      <c r="C10" s="120" t="s">
        <v>257</v>
      </c>
      <c r="D10" s="284"/>
      <c r="E10" s="284"/>
      <c r="F10" s="284"/>
      <c r="G10" s="288" t="s">
        <v>251</v>
      </c>
      <c r="H10" s="289">
        <v>200</v>
      </c>
      <c r="I10" s="288" t="s">
        <v>779</v>
      </c>
      <c r="J10" s="288" t="s">
        <v>780</v>
      </c>
      <c r="K10" s="121">
        <f t="shared" si="2"/>
        <v>27.934829999999998</v>
      </c>
      <c r="L10" s="121">
        <f t="shared" si="0"/>
        <v>30.169616399999999</v>
      </c>
      <c r="M10" s="121">
        <f t="shared" si="1"/>
        <v>5586</v>
      </c>
      <c r="N10" s="121">
        <f t="shared" si="3"/>
        <v>6034</v>
      </c>
      <c r="O10" s="312"/>
      <c r="P10" s="306">
        <v>177.364</v>
      </c>
      <c r="Q10" s="108">
        <v>200</v>
      </c>
    </row>
    <row r="11" spans="2:17" ht="40.799999999999997">
      <c r="B11" s="295">
        <v>33696500</v>
      </c>
      <c r="C11" s="120" t="s">
        <v>258</v>
      </c>
      <c r="D11" s="284"/>
      <c r="E11" s="284"/>
      <c r="F11" s="284"/>
      <c r="G11" s="288" t="s">
        <v>251</v>
      </c>
      <c r="H11" s="289">
        <v>1000</v>
      </c>
      <c r="I11" s="288" t="s">
        <v>779</v>
      </c>
      <c r="J11" s="288" t="s">
        <v>780</v>
      </c>
      <c r="K11" s="121">
        <f t="shared" si="2"/>
        <v>23.835041999999998</v>
      </c>
      <c r="L11" s="121">
        <f t="shared" si="0"/>
        <v>25.741845359999999</v>
      </c>
      <c r="M11" s="121">
        <f t="shared" si="1"/>
        <v>23840</v>
      </c>
      <c r="N11" s="121">
        <f t="shared" si="3"/>
        <v>25740</v>
      </c>
      <c r="O11" s="312"/>
      <c r="P11" s="306">
        <v>151.33359999999999</v>
      </c>
      <c r="Q11" s="108">
        <v>200</v>
      </c>
    </row>
    <row r="12" spans="2:17" ht="40.799999999999997">
      <c r="B12" s="295">
        <v>33696500</v>
      </c>
      <c r="C12" s="120" t="s">
        <v>259</v>
      </c>
      <c r="D12" s="284"/>
      <c r="E12" s="284"/>
      <c r="F12" s="284"/>
      <c r="G12" s="288" t="s">
        <v>251</v>
      </c>
      <c r="H12" s="289">
        <v>8000</v>
      </c>
      <c r="I12" s="288" t="s">
        <v>779</v>
      </c>
      <c r="J12" s="288" t="s">
        <v>780</v>
      </c>
      <c r="K12" s="121">
        <f t="shared" si="2"/>
        <v>22.357912499999998</v>
      </c>
      <c r="L12" s="121">
        <f t="shared" si="0"/>
        <v>24.146545499999998</v>
      </c>
      <c r="M12" s="121">
        <f t="shared" si="1"/>
        <v>178880</v>
      </c>
      <c r="N12" s="121">
        <f t="shared" si="3"/>
        <v>193200</v>
      </c>
      <c r="O12" s="312"/>
      <c r="P12" s="306">
        <v>141.95499999999998</v>
      </c>
      <c r="Q12" s="108">
        <v>200</v>
      </c>
    </row>
    <row r="13" spans="2:17" ht="40.799999999999997">
      <c r="B13" s="295">
        <v>33696500</v>
      </c>
      <c r="C13" s="120" t="s">
        <v>260</v>
      </c>
      <c r="D13" s="284"/>
      <c r="E13" s="284"/>
      <c r="F13" s="284"/>
      <c r="G13" s="288" t="s">
        <v>251</v>
      </c>
      <c r="H13" s="289">
        <v>36000</v>
      </c>
      <c r="I13" s="288" t="s">
        <v>779</v>
      </c>
      <c r="J13" s="288" t="s">
        <v>780</v>
      </c>
      <c r="K13" s="121">
        <f t="shared" si="2"/>
        <v>28.701028124999997</v>
      </c>
      <c r="L13" s="121">
        <f t="shared" si="0"/>
        <v>30.997110374999998</v>
      </c>
      <c r="M13" s="121">
        <f t="shared" si="1"/>
        <v>1033200</v>
      </c>
      <c r="N13" s="121">
        <f t="shared" si="3"/>
        <v>1116000</v>
      </c>
      <c r="O13" s="312"/>
      <c r="P13" s="306">
        <v>182.22874999999999</v>
      </c>
      <c r="Q13" s="108">
        <v>200</v>
      </c>
    </row>
    <row r="14" spans="2:17" ht="40.799999999999997">
      <c r="B14" s="295">
        <v>33696500</v>
      </c>
      <c r="C14" s="120" t="s">
        <v>261</v>
      </c>
      <c r="D14" s="284"/>
      <c r="E14" s="284"/>
      <c r="F14" s="284"/>
      <c r="G14" s="288" t="s">
        <v>251</v>
      </c>
      <c r="H14" s="289">
        <v>200</v>
      </c>
      <c r="I14" s="288" t="s">
        <v>779</v>
      </c>
      <c r="J14" s="288" t="s">
        <v>780</v>
      </c>
      <c r="K14" s="121">
        <f t="shared" si="2"/>
        <v>35.923387499999997</v>
      </c>
      <c r="L14" s="121">
        <f t="shared" si="0"/>
        <v>38.797258499999998</v>
      </c>
      <c r="M14" s="121">
        <f t="shared" si="1"/>
        <v>7184</v>
      </c>
      <c r="N14" s="121">
        <f t="shared" si="3"/>
        <v>7759.9999999999991</v>
      </c>
      <c r="O14" s="312"/>
      <c r="P14" s="306">
        <v>228.08500000000001</v>
      </c>
      <c r="Q14" s="108">
        <v>200</v>
      </c>
    </row>
    <row r="15" spans="2:17" ht="40.799999999999997">
      <c r="B15" s="295">
        <v>33696500</v>
      </c>
      <c r="C15" s="120" t="s">
        <v>262</v>
      </c>
      <c r="D15" s="284"/>
      <c r="E15" s="284"/>
      <c r="F15" s="284"/>
      <c r="G15" s="288" t="s">
        <v>251</v>
      </c>
      <c r="H15" s="289">
        <v>200</v>
      </c>
      <c r="I15" s="288" t="s">
        <v>779</v>
      </c>
      <c r="J15" s="288" t="s">
        <v>780</v>
      </c>
      <c r="K15" s="121">
        <f t="shared" si="2"/>
        <v>24.16161825</v>
      </c>
      <c r="L15" s="121">
        <f t="shared" si="0"/>
        <v>26.094547710000001</v>
      </c>
      <c r="M15" s="121">
        <f t="shared" si="1"/>
        <v>4832</v>
      </c>
      <c r="N15" s="121">
        <f t="shared" si="3"/>
        <v>5218</v>
      </c>
      <c r="O15" s="312"/>
      <c r="P15" s="306">
        <v>153.40710000000001</v>
      </c>
      <c r="Q15" s="108">
        <v>200</v>
      </c>
    </row>
    <row r="16" spans="2:17" ht="40.799999999999997">
      <c r="B16" s="295">
        <v>33696500</v>
      </c>
      <c r="C16" s="120" t="s">
        <v>263</v>
      </c>
      <c r="D16" s="284"/>
      <c r="E16" s="284"/>
      <c r="F16" s="284"/>
      <c r="G16" s="288" t="s">
        <v>251</v>
      </c>
      <c r="H16" s="289">
        <v>2000</v>
      </c>
      <c r="I16" s="288" t="s">
        <v>779</v>
      </c>
      <c r="J16" s="288" t="s">
        <v>780</v>
      </c>
      <c r="K16" s="121">
        <f t="shared" si="2"/>
        <v>36.842825250000004</v>
      </c>
      <c r="L16" s="121">
        <f t="shared" si="0"/>
        <v>39.790251270000006</v>
      </c>
      <c r="M16" s="121">
        <f t="shared" si="1"/>
        <v>73680</v>
      </c>
      <c r="N16" s="121">
        <f t="shared" si="3"/>
        <v>79580</v>
      </c>
      <c r="O16" s="312"/>
      <c r="P16" s="306">
        <v>233.92269999999999</v>
      </c>
      <c r="Q16" s="108">
        <v>200</v>
      </c>
    </row>
    <row r="17" spans="2:17" ht="40.799999999999997">
      <c r="B17" s="295">
        <v>33696500</v>
      </c>
      <c r="C17" s="120" t="s">
        <v>264</v>
      </c>
      <c r="D17" s="284"/>
      <c r="E17" s="284"/>
      <c r="F17" s="284"/>
      <c r="G17" s="288" t="s">
        <v>251</v>
      </c>
      <c r="H17" s="289">
        <v>4000</v>
      </c>
      <c r="I17" s="288" t="s">
        <v>779</v>
      </c>
      <c r="J17" s="288" t="s">
        <v>780</v>
      </c>
      <c r="K17" s="121">
        <f t="shared" si="2"/>
        <v>30.019893750000001</v>
      </c>
      <c r="L17" s="121">
        <f t="shared" si="0"/>
        <v>32.421485250000003</v>
      </c>
      <c r="M17" s="121">
        <f t="shared" si="1"/>
        <v>120080</v>
      </c>
      <c r="N17" s="121">
        <f t="shared" si="3"/>
        <v>129680</v>
      </c>
      <c r="O17" s="312"/>
      <c r="P17" s="306">
        <v>190.60249999999999</v>
      </c>
      <c r="Q17" s="108">
        <v>200</v>
      </c>
    </row>
    <row r="18" spans="2:17" ht="40.799999999999997">
      <c r="B18" s="295">
        <v>33696500</v>
      </c>
      <c r="C18" s="120" t="s">
        <v>265</v>
      </c>
      <c r="D18" s="284"/>
      <c r="E18" s="284"/>
      <c r="F18" s="284"/>
      <c r="G18" s="288" t="s">
        <v>251</v>
      </c>
      <c r="H18" s="289">
        <v>3000</v>
      </c>
      <c r="I18" s="288" t="s">
        <v>779</v>
      </c>
      <c r="J18" s="288" t="s">
        <v>780</v>
      </c>
      <c r="K18" s="121">
        <f t="shared" si="2"/>
        <v>21.925827000000005</v>
      </c>
      <c r="L18" s="121">
        <f t="shared" si="0"/>
        <v>23.679893160000006</v>
      </c>
      <c r="M18" s="121">
        <f t="shared" si="1"/>
        <v>65790</v>
      </c>
      <c r="N18" s="121">
        <f t="shared" si="3"/>
        <v>71040</v>
      </c>
      <c r="O18" s="312"/>
      <c r="P18" s="306">
        <v>139.2116</v>
      </c>
      <c r="Q18" s="108">
        <v>200</v>
      </c>
    </row>
    <row r="19" spans="2:17" ht="40.799999999999997">
      <c r="B19" s="295">
        <v>33696500</v>
      </c>
      <c r="C19" s="120" t="s">
        <v>266</v>
      </c>
      <c r="D19" s="284"/>
      <c r="E19" s="284"/>
      <c r="F19" s="284"/>
      <c r="G19" s="288" t="s">
        <v>251</v>
      </c>
      <c r="H19" s="289">
        <v>1000</v>
      </c>
      <c r="I19" s="288" t="s">
        <v>779</v>
      </c>
      <c r="J19" s="288" t="s">
        <v>780</v>
      </c>
      <c r="K19" s="121">
        <f t="shared" si="2"/>
        <v>35.232553124999995</v>
      </c>
      <c r="L19" s="121">
        <f t="shared" si="0"/>
        <v>38.051157374999995</v>
      </c>
      <c r="M19" s="121">
        <f t="shared" si="1"/>
        <v>35230</v>
      </c>
      <c r="N19" s="121">
        <f t="shared" si="3"/>
        <v>38050</v>
      </c>
      <c r="O19" s="312"/>
      <c r="P19" s="306">
        <v>223.69874999999999</v>
      </c>
      <c r="Q19" s="108">
        <v>200</v>
      </c>
    </row>
    <row r="20" spans="2:17" ht="40.799999999999997">
      <c r="B20" s="295">
        <v>33696500</v>
      </c>
      <c r="C20" s="120" t="s">
        <v>267</v>
      </c>
      <c r="D20" s="284"/>
      <c r="E20" s="284"/>
      <c r="F20" s="284"/>
      <c r="G20" s="288" t="s">
        <v>251</v>
      </c>
      <c r="H20" s="289">
        <v>1000</v>
      </c>
      <c r="I20" s="288" t="s">
        <v>779</v>
      </c>
      <c r="J20" s="288" t="s">
        <v>780</v>
      </c>
      <c r="K20" s="121">
        <f t="shared" si="2"/>
        <v>72.537609374999988</v>
      </c>
      <c r="L20" s="121">
        <f t="shared" si="0"/>
        <v>78.340618124999992</v>
      </c>
      <c r="M20" s="121">
        <f t="shared" si="1"/>
        <v>72540</v>
      </c>
      <c r="N20" s="121">
        <f t="shared" si="3"/>
        <v>78340</v>
      </c>
      <c r="O20" s="312"/>
      <c r="P20" s="306">
        <v>460.55624999999998</v>
      </c>
      <c r="Q20" s="108">
        <v>200</v>
      </c>
    </row>
    <row r="21" spans="2:17" ht="40.799999999999997">
      <c r="B21" s="295">
        <v>33696500</v>
      </c>
      <c r="C21" s="120" t="s">
        <v>268</v>
      </c>
      <c r="D21" s="284"/>
      <c r="E21" s="284"/>
      <c r="F21" s="284"/>
      <c r="G21" s="288" t="s">
        <v>251</v>
      </c>
      <c r="H21" s="289">
        <v>4000</v>
      </c>
      <c r="I21" s="288" t="s">
        <v>779</v>
      </c>
      <c r="J21" s="288" t="s">
        <v>780</v>
      </c>
      <c r="K21" s="121">
        <f t="shared" si="2"/>
        <v>20.285409374999997</v>
      </c>
      <c r="L21" s="121">
        <f t="shared" si="0"/>
        <v>21.908242124999997</v>
      </c>
      <c r="M21" s="121">
        <f t="shared" si="1"/>
        <v>81160</v>
      </c>
      <c r="N21" s="121">
        <f t="shared" si="3"/>
        <v>87640</v>
      </c>
      <c r="O21" s="312"/>
      <c r="P21" s="306">
        <v>128.79624999999999</v>
      </c>
      <c r="Q21" s="108">
        <v>200</v>
      </c>
    </row>
    <row r="22" spans="2:17" ht="40.799999999999997">
      <c r="B22" s="295">
        <v>33696500</v>
      </c>
      <c r="C22" s="120" t="s">
        <v>269</v>
      </c>
      <c r="D22" s="284"/>
      <c r="E22" s="284"/>
      <c r="F22" s="284"/>
      <c r="G22" s="288" t="s">
        <v>251</v>
      </c>
      <c r="H22" s="289">
        <v>1400</v>
      </c>
      <c r="I22" s="288" t="s">
        <v>779</v>
      </c>
      <c r="J22" s="288" t="s">
        <v>780</v>
      </c>
      <c r="K22" s="121">
        <f t="shared" si="2"/>
        <v>33.913687499999995</v>
      </c>
      <c r="L22" s="121">
        <f t="shared" si="0"/>
        <v>36.626782499999997</v>
      </c>
      <c r="M22" s="121">
        <f t="shared" si="1"/>
        <v>47473.999999999993</v>
      </c>
      <c r="N22" s="121">
        <f t="shared" si="3"/>
        <v>51282</v>
      </c>
      <c r="O22" s="312"/>
      <c r="P22" s="306">
        <v>215.32499999999999</v>
      </c>
      <c r="Q22" s="108">
        <v>200</v>
      </c>
    </row>
    <row r="23" spans="2:17" ht="40.799999999999997">
      <c r="B23" s="295">
        <v>33696500</v>
      </c>
      <c r="C23" s="120" t="s">
        <v>270</v>
      </c>
      <c r="D23" s="284"/>
      <c r="E23" s="284"/>
      <c r="F23" s="284"/>
      <c r="G23" s="288" t="s">
        <v>251</v>
      </c>
      <c r="H23" s="289">
        <v>1000</v>
      </c>
      <c r="I23" s="288" t="s">
        <v>779</v>
      </c>
      <c r="J23" s="288" t="s">
        <v>780</v>
      </c>
      <c r="K23" s="121">
        <f t="shared" si="2"/>
        <v>48.986437499999994</v>
      </c>
      <c r="L23" s="121">
        <f t="shared" si="0"/>
        <v>52.905352499999999</v>
      </c>
      <c r="M23" s="121">
        <f t="shared" si="1"/>
        <v>48990</v>
      </c>
      <c r="N23" s="121">
        <f t="shared" si="3"/>
        <v>52910</v>
      </c>
      <c r="O23" s="312"/>
      <c r="P23" s="306">
        <v>311.02499999999998</v>
      </c>
      <c r="Q23" s="108">
        <v>200</v>
      </c>
    </row>
    <row r="24" spans="2:17" ht="40.799999999999997">
      <c r="B24" s="295">
        <v>33696500</v>
      </c>
      <c r="C24" s="120" t="s">
        <v>703</v>
      </c>
      <c r="D24" s="284"/>
      <c r="E24" s="284"/>
      <c r="F24" s="284"/>
      <c r="G24" s="288" t="s">
        <v>251</v>
      </c>
      <c r="H24" s="289">
        <v>2000</v>
      </c>
      <c r="I24" s="288" t="s">
        <v>779</v>
      </c>
      <c r="J24" s="288" t="s">
        <v>780</v>
      </c>
      <c r="K24" s="121">
        <f t="shared" si="2"/>
        <v>26.862152625</v>
      </c>
      <c r="L24" s="121">
        <f t="shared" si="0"/>
        <v>29.011124835</v>
      </c>
      <c r="M24" s="121">
        <f t="shared" si="1"/>
        <v>53720</v>
      </c>
      <c r="N24" s="121">
        <f t="shared" si="3"/>
        <v>58020</v>
      </c>
      <c r="O24" s="312"/>
      <c r="P24" s="306">
        <v>170.55334999999999</v>
      </c>
      <c r="Q24" s="108">
        <v>200</v>
      </c>
    </row>
    <row r="25" spans="2:17" ht="40.799999999999997">
      <c r="B25" s="295">
        <v>33696500</v>
      </c>
      <c r="C25" s="120" t="s">
        <v>271</v>
      </c>
      <c r="D25" s="284"/>
      <c r="E25" s="284"/>
      <c r="F25" s="284"/>
      <c r="G25" s="288" t="s">
        <v>251</v>
      </c>
      <c r="H25" s="289">
        <v>200</v>
      </c>
      <c r="I25" s="288" t="s">
        <v>779</v>
      </c>
      <c r="J25" s="288" t="s">
        <v>780</v>
      </c>
      <c r="K25" s="121">
        <f t="shared" si="2"/>
        <v>56.522812500000001</v>
      </c>
      <c r="L25" s="121">
        <f t="shared" si="0"/>
        <v>61.044637500000007</v>
      </c>
      <c r="M25" s="121">
        <f t="shared" si="1"/>
        <v>11304</v>
      </c>
      <c r="N25" s="121">
        <f t="shared" si="3"/>
        <v>12208</v>
      </c>
      <c r="O25" s="312"/>
      <c r="P25" s="306">
        <v>358.875</v>
      </c>
      <c r="Q25" s="108">
        <v>200</v>
      </c>
    </row>
    <row r="26" spans="2:17" ht="40.799999999999997">
      <c r="B26" s="295">
        <v>33696500</v>
      </c>
      <c r="C26" s="120" t="s">
        <v>272</v>
      </c>
      <c r="D26" s="284"/>
      <c r="E26" s="284"/>
      <c r="F26" s="284"/>
      <c r="G26" s="288" t="s">
        <v>251</v>
      </c>
      <c r="H26" s="289">
        <v>200</v>
      </c>
      <c r="I26" s="288" t="s">
        <v>779</v>
      </c>
      <c r="J26" s="288" t="s">
        <v>780</v>
      </c>
      <c r="K26" s="121">
        <f t="shared" si="2"/>
        <v>78.629512500000004</v>
      </c>
      <c r="L26" s="121">
        <f t="shared" si="0"/>
        <v>84.919873500000008</v>
      </c>
      <c r="M26" s="121">
        <f t="shared" si="1"/>
        <v>15726</v>
      </c>
      <c r="N26" s="121">
        <f t="shared" si="3"/>
        <v>16984</v>
      </c>
      <c r="O26" s="312"/>
      <c r="P26" s="306">
        <v>499.23500000000001</v>
      </c>
      <c r="Q26" s="108">
        <v>200</v>
      </c>
    </row>
    <row r="27" spans="2:17" ht="40.799999999999997">
      <c r="B27" s="295">
        <v>33696500</v>
      </c>
      <c r="C27" s="120" t="s">
        <v>273</v>
      </c>
      <c r="D27" s="284"/>
      <c r="E27" s="284"/>
      <c r="F27" s="284"/>
      <c r="G27" s="288" t="s">
        <v>251</v>
      </c>
      <c r="H27" s="289">
        <v>600</v>
      </c>
      <c r="I27" s="288" t="s">
        <v>779</v>
      </c>
      <c r="J27" s="288" t="s">
        <v>780</v>
      </c>
      <c r="K27" s="121">
        <f t="shared" si="2"/>
        <v>60.718061249999991</v>
      </c>
      <c r="L27" s="121">
        <f t="shared" si="0"/>
        <v>65.575506149999995</v>
      </c>
      <c r="M27" s="121">
        <f t="shared" si="1"/>
        <v>36432</v>
      </c>
      <c r="N27" s="121">
        <f t="shared" si="3"/>
        <v>39348</v>
      </c>
      <c r="O27" s="312"/>
      <c r="P27" s="306">
        <v>385.51149999999996</v>
      </c>
      <c r="Q27" s="108">
        <v>200</v>
      </c>
    </row>
    <row r="28" spans="2:17" ht="40.799999999999997">
      <c r="B28" s="295">
        <v>33696500</v>
      </c>
      <c r="C28" s="120" t="s">
        <v>274</v>
      </c>
      <c r="D28" s="284"/>
      <c r="E28" s="284"/>
      <c r="F28" s="284"/>
      <c r="G28" s="288" t="s">
        <v>251</v>
      </c>
      <c r="H28" s="289">
        <v>600</v>
      </c>
      <c r="I28" s="288" t="s">
        <v>779</v>
      </c>
      <c r="J28" s="288" t="s">
        <v>780</v>
      </c>
      <c r="K28" s="121">
        <f t="shared" si="2"/>
        <v>34.29050625</v>
      </c>
      <c r="L28" s="121">
        <f t="shared" si="0"/>
        <v>37.033746750000006</v>
      </c>
      <c r="M28" s="121">
        <f t="shared" si="1"/>
        <v>20574</v>
      </c>
      <c r="N28" s="121">
        <f t="shared" si="3"/>
        <v>22218</v>
      </c>
      <c r="O28" s="312"/>
      <c r="P28" s="306">
        <v>217.7175</v>
      </c>
      <c r="Q28" s="108">
        <v>200</v>
      </c>
    </row>
    <row r="29" spans="2:17" ht="40.799999999999997">
      <c r="B29" s="295">
        <v>33696500</v>
      </c>
      <c r="C29" s="120" t="s">
        <v>275</v>
      </c>
      <c r="D29" s="284"/>
      <c r="E29" s="284"/>
      <c r="F29" s="284"/>
      <c r="G29" s="288" t="s">
        <v>251</v>
      </c>
      <c r="H29" s="289">
        <v>4000</v>
      </c>
      <c r="I29" s="288" t="s">
        <v>779</v>
      </c>
      <c r="J29" s="288" t="s">
        <v>780</v>
      </c>
      <c r="K29" s="121">
        <f t="shared" si="2"/>
        <v>18.823352624999998</v>
      </c>
      <c r="L29" s="121">
        <f t="shared" si="0"/>
        <v>20.329220835000001</v>
      </c>
      <c r="M29" s="121">
        <f t="shared" si="1"/>
        <v>75280</v>
      </c>
      <c r="N29" s="121">
        <f t="shared" si="3"/>
        <v>81320</v>
      </c>
      <c r="O29" s="312"/>
      <c r="P29" s="306">
        <v>119.51335</v>
      </c>
      <c r="Q29" s="108">
        <v>200</v>
      </c>
    </row>
    <row r="30" spans="2:17" ht="40.799999999999997">
      <c r="B30" s="295">
        <v>33696500</v>
      </c>
      <c r="C30" s="120" t="s">
        <v>276</v>
      </c>
      <c r="D30" s="284"/>
      <c r="E30" s="284"/>
      <c r="F30" s="284"/>
      <c r="G30" s="288" t="s">
        <v>251</v>
      </c>
      <c r="H30" s="289">
        <v>600</v>
      </c>
      <c r="I30" s="288" t="s">
        <v>779</v>
      </c>
      <c r="J30" s="288" t="s">
        <v>780</v>
      </c>
      <c r="K30" s="121">
        <f t="shared" si="2"/>
        <v>24.350027625000003</v>
      </c>
      <c r="L30" s="121">
        <f t="shared" si="0"/>
        <v>26.298029835000005</v>
      </c>
      <c r="M30" s="121">
        <f t="shared" si="1"/>
        <v>14610</v>
      </c>
      <c r="N30" s="121">
        <f t="shared" si="3"/>
        <v>15780</v>
      </c>
      <c r="O30" s="312"/>
      <c r="P30" s="306">
        <v>154.60335000000001</v>
      </c>
      <c r="Q30" s="108">
        <v>200</v>
      </c>
    </row>
    <row r="31" spans="2:17" ht="40.799999999999997">
      <c r="B31" s="295">
        <v>33696500</v>
      </c>
      <c r="C31" s="120" t="s">
        <v>277</v>
      </c>
      <c r="D31" s="284"/>
      <c r="E31" s="284"/>
      <c r="F31" s="284"/>
      <c r="G31" s="288" t="s">
        <v>251</v>
      </c>
      <c r="H31" s="289">
        <v>1200</v>
      </c>
      <c r="I31" s="288" t="s">
        <v>779</v>
      </c>
      <c r="J31" s="288" t="s">
        <v>780</v>
      </c>
      <c r="K31" s="121">
        <f t="shared" si="2"/>
        <v>35.923387499999997</v>
      </c>
      <c r="L31" s="121">
        <f t="shared" si="0"/>
        <v>38.797258499999998</v>
      </c>
      <c r="M31" s="121">
        <f t="shared" si="1"/>
        <v>43104</v>
      </c>
      <c r="N31" s="121">
        <f t="shared" si="3"/>
        <v>46560</v>
      </c>
      <c r="O31" s="312"/>
      <c r="P31" s="306">
        <v>228.08500000000001</v>
      </c>
      <c r="Q31" s="108">
        <v>200</v>
      </c>
    </row>
    <row r="32" spans="2:17" ht="40.799999999999997">
      <c r="B32" s="295">
        <v>33696500</v>
      </c>
      <c r="C32" s="120" t="s">
        <v>278</v>
      </c>
      <c r="D32" s="284"/>
      <c r="E32" s="284"/>
      <c r="F32" s="284"/>
      <c r="G32" s="288" t="s">
        <v>251</v>
      </c>
      <c r="H32" s="289">
        <v>200</v>
      </c>
      <c r="I32" s="288" t="s">
        <v>779</v>
      </c>
      <c r="J32" s="288" t="s">
        <v>780</v>
      </c>
      <c r="K32" s="121">
        <f t="shared" si="2"/>
        <v>39.518238375000003</v>
      </c>
      <c r="L32" s="121">
        <f t="shared" si="0"/>
        <v>42.679697445000009</v>
      </c>
      <c r="M32" s="121">
        <f t="shared" si="1"/>
        <v>7904.0000000000009</v>
      </c>
      <c r="N32" s="121">
        <f t="shared" si="3"/>
        <v>8536</v>
      </c>
      <c r="O32" s="312"/>
      <c r="P32" s="306">
        <v>250.90944999999999</v>
      </c>
      <c r="Q32" s="108">
        <v>200</v>
      </c>
    </row>
    <row r="33" spans="2:17" ht="40.799999999999997">
      <c r="B33" s="295">
        <v>33696500</v>
      </c>
      <c r="C33" s="120" t="s">
        <v>279</v>
      </c>
      <c r="D33" s="284"/>
      <c r="E33" s="284"/>
      <c r="F33" s="284"/>
      <c r="G33" s="288" t="s">
        <v>251</v>
      </c>
      <c r="H33" s="289">
        <v>1800</v>
      </c>
      <c r="I33" s="288" t="s">
        <v>779</v>
      </c>
      <c r="J33" s="288" t="s">
        <v>780</v>
      </c>
      <c r="K33" s="121">
        <f t="shared" si="2"/>
        <v>23.299959375000004</v>
      </c>
      <c r="L33" s="121">
        <f t="shared" si="0"/>
        <v>25.163956125000006</v>
      </c>
      <c r="M33" s="121">
        <f t="shared" si="1"/>
        <v>41940</v>
      </c>
      <c r="N33" s="121">
        <f t="shared" si="3"/>
        <v>45288</v>
      </c>
      <c r="O33" s="312"/>
      <c r="P33" s="306">
        <v>147.93625</v>
      </c>
      <c r="Q33" s="108">
        <v>200</v>
      </c>
    </row>
    <row r="34" spans="2:17" ht="40.799999999999997">
      <c r="B34" s="295">
        <v>33696500</v>
      </c>
      <c r="C34" s="120" t="s">
        <v>280</v>
      </c>
      <c r="D34" s="284"/>
      <c r="E34" s="284"/>
      <c r="F34" s="284"/>
      <c r="G34" s="288" t="s">
        <v>251</v>
      </c>
      <c r="H34" s="289">
        <v>3000</v>
      </c>
      <c r="I34" s="288" t="s">
        <v>779</v>
      </c>
      <c r="J34" s="288" t="s">
        <v>780</v>
      </c>
      <c r="K34" s="121">
        <f t="shared" si="2"/>
        <v>12.108442500000001</v>
      </c>
      <c r="L34" s="121">
        <f t="shared" si="0"/>
        <v>13.077117900000001</v>
      </c>
      <c r="M34" s="121">
        <f t="shared" si="1"/>
        <v>36330</v>
      </c>
      <c r="N34" s="121">
        <f t="shared" si="3"/>
        <v>39240</v>
      </c>
      <c r="O34" s="312"/>
      <c r="P34" s="306">
        <v>76.879000000000005</v>
      </c>
      <c r="Q34" s="108">
        <v>200</v>
      </c>
    </row>
    <row r="35" spans="2:17" ht="40.799999999999997">
      <c r="B35" s="295">
        <v>33696500</v>
      </c>
      <c r="C35" s="120" t="s">
        <v>281</v>
      </c>
      <c r="D35" s="284"/>
      <c r="E35" s="284"/>
      <c r="F35" s="284"/>
      <c r="G35" s="288" t="s">
        <v>251</v>
      </c>
      <c r="H35" s="289">
        <v>5000</v>
      </c>
      <c r="I35" s="288" t="s">
        <v>779</v>
      </c>
      <c r="J35" s="288" t="s">
        <v>780</v>
      </c>
      <c r="K35" s="121">
        <f t="shared" si="2"/>
        <v>16.228327499999999</v>
      </c>
      <c r="L35" s="121">
        <f t="shared" si="0"/>
        <v>17.526593699999999</v>
      </c>
      <c r="M35" s="121">
        <f t="shared" si="1"/>
        <v>81150</v>
      </c>
      <c r="N35" s="121">
        <f t="shared" si="3"/>
        <v>87650</v>
      </c>
      <c r="O35" s="312"/>
      <c r="P35" s="306">
        <v>103.03699999999999</v>
      </c>
      <c r="Q35" s="108">
        <v>200</v>
      </c>
    </row>
    <row r="36" spans="2:17" ht="40.799999999999997">
      <c r="B36" s="295">
        <v>33696500</v>
      </c>
      <c r="C36" s="120" t="s">
        <v>282</v>
      </c>
      <c r="D36" s="284"/>
      <c r="E36" s="284"/>
      <c r="F36" s="284"/>
      <c r="G36" s="288" t="s">
        <v>251</v>
      </c>
      <c r="H36" s="289">
        <v>5000</v>
      </c>
      <c r="I36" s="288" t="s">
        <v>779</v>
      </c>
      <c r="J36" s="288" t="s">
        <v>780</v>
      </c>
      <c r="K36" s="121">
        <f t="shared" si="2"/>
        <v>26.862152625</v>
      </c>
      <c r="L36" s="121">
        <f t="shared" si="0"/>
        <v>29.011124835</v>
      </c>
      <c r="M36" s="121">
        <f t="shared" si="1"/>
        <v>134300</v>
      </c>
      <c r="N36" s="121">
        <f t="shared" si="3"/>
        <v>145050</v>
      </c>
      <c r="O36" s="312"/>
      <c r="P36" s="306">
        <v>170.55334999999999</v>
      </c>
      <c r="Q36" s="108">
        <v>200</v>
      </c>
    </row>
    <row r="37" spans="2:17" ht="40.799999999999997">
      <c r="B37" s="295">
        <v>33696500</v>
      </c>
      <c r="C37" s="120" t="s">
        <v>283</v>
      </c>
      <c r="D37" s="284"/>
      <c r="E37" s="284"/>
      <c r="F37" s="284"/>
      <c r="G37" s="288" t="s">
        <v>251</v>
      </c>
      <c r="H37" s="289">
        <v>400</v>
      </c>
      <c r="I37" s="288" t="s">
        <v>779</v>
      </c>
      <c r="J37" s="288" t="s">
        <v>780</v>
      </c>
      <c r="K37" s="121">
        <f t="shared" si="2"/>
        <v>35.848023749999996</v>
      </c>
      <c r="L37" s="121">
        <f t="shared" si="0"/>
        <v>38.715865649999998</v>
      </c>
      <c r="M37" s="121">
        <f t="shared" si="1"/>
        <v>14340</v>
      </c>
      <c r="N37" s="121">
        <f t="shared" si="3"/>
        <v>15488</v>
      </c>
      <c r="O37" s="312"/>
      <c r="P37" s="306">
        <v>227.60649999999998</v>
      </c>
      <c r="Q37" s="108">
        <v>200</v>
      </c>
    </row>
    <row r="38" spans="2:17" ht="40.799999999999997">
      <c r="B38" s="295">
        <v>33696500</v>
      </c>
      <c r="C38" s="120" t="s">
        <v>284</v>
      </c>
      <c r="D38" s="284"/>
      <c r="E38" s="284"/>
      <c r="F38" s="284"/>
      <c r="G38" s="288" t="s">
        <v>251</v>
      </c>
      <c r="H38" s="289">
        <v>2800</v>
      </c>
      <c r="I38" s="288" t="s">
        <v>779</v>
      </c>
      <c r="J38" s="288" t="s">
        <v>780</v>
      </c>
      <c r="K38" s="121">
        <f t="shared" si="2"/>
        <v>36.842825250000004</v>
      </c>
      <c r="L38" s="121">
        <f t="shared" si="0"/>
        <v>39.790251270000006</v>
      </c>
      <c r="M38" s="121">
        <f t="shared" si="1"/>
        <v>103152.00000000001</v>
      </c>
      <c r="N38" s="121">
        <f t="shared" si="3"/>
        <v>111412</v>
      </c>
      <c r="O38" s="312"/>
      <c r="P38" s="306">
        <v>233.92269999999999</v>
      </c>
      <c r="Q38" s="108">
        <v>200</v>
      </c>
    </row>
    <row r="39" spans="2:17" ht="40.799999999999997">
      <c r="B39" s="295">
        <v>33696500</v>
      </c>
      <c r="C39" s="120" t="s">
        <v>285</v>
      </c>
      <c r="D39" s="284"/>
      <c r="E39" s="284"/>
      <c r="F39" s="284"/>
      <c r="G39" s="288" t="s">
        <v>251</v>
      </c>
      <c r="H39" s="289">
        <v>1000</v>
      </c>
      <c r="I39" s="288" t="s">
        <v>779</v>
      </c>
      <c r="J39" s="288" t="s">
        <v>780</v>
      </c>
      <c r="K39" s="121">
        <f t="shared" si="2"/>
        <v>27.382162499999996</v>
      </c>
      <c r="L39" s="121">
        <f t="shared" si="0"/>
        <v>29.572735499999997</v>
      </c>
      <c r="M39" s="121">
        <f t="shared" si="1"/>
        <v>27380</v>
      </c>
      <c r="N39" s="121">
        <f t="shared" si="3"/>
        <v>29570</v>
      </c>
      <c r="O39" s="312"/>
      <c r="P39" s="306">
        <v>173.85499999999999</v>
      </c>
      <c r="Q39" s="108">
        <v>200</v>
      </c>
    </row>
    <row r="40" spans="2:17" ht="40.799999999999997">
      <c r="B40" s="295">
        <v>33696500</v>
      </c>
      <c r="C40" s="120" t="s">
        <v>286</v>
      </c>
      <c r="D40" s="284"/>
      <c r="E40" s="284"/>
      <c r="F40" s="284"/>
      <c r="G40" s="288" t="s">
        <v>251</v>
      </c>
      <c r="H40" s="289">
        <v>400</v>
      </c>
      <c r="I40" s="288" t="s">
        <v>779</v>
      </c>
      <c r="J40" s="288" t="s">
        <v>780</v>
      </c>
      <c r="K40" s="121">
        <f t="shared" si="2"/>
        <v>26.347166999999995</v>
      </c>
      <c r="L40" s="121">
        <f t="shared" si="0"/>
        <v>28.454940359999998</v>
      </c>
      <c r="M40" s="121">
        <f t="shared" si="1"/>
        <v>10540</v>
      </c>
      <c r="N40" s="121">
        <f t="shared" si="3"/>
        <v>11380</v>
      </c>
      <c r="O40" s="312"/>
      <c r="P40" s="306">
        <v>167.28359999999998</v>
      </c>
      <c r="Q40" s="108">
        <v>200</v>
      </c>
    </row>
    <row r="41" spans="2:17" ht="40.799999999999997">
      <c r="B41" s="295">
        <v>33696500</v>
      </c>
      <c r="C41" s="120" t="s">
        <v>287</v>
      </c>
      <c r="D41" s="284"/>
      <c r="E41" s="284"/>
      <c r="F41" s="284"/>
      <c r="G41" s="288" t="s">
        <v>251</v>
      </c>
      <c r="H41" s="289">
        <v>800</v>
      </c>
      <c r="I41" s="288" t="s">
        <v>779</v>
      </c>
      <c r="J41" s="288" t="s">
        <v>780</v>
      </c>
      <c r="K41" s="121">
        <f t="shared" si="2"/>
        <v>20.725031250000001</v>
      </c>
      <c r="L41" s="121">
        <f t="shared" si="0"/>
        <v>22.383033750000003</v>
      </c>
      <c r="M41" s="121">
        <f t="shared" si="1"/>
        <v>16584</v>
      </c>
      <c r="N41" s="121">
        <f t="shared" si="3"/>
        <v>17904</v>
      </c>
      <c r="O41" s="312"/>
      <c r="P41" s="306">
        <v>131.58750000000001</v>
      </c>
      <c r="Q41" s="108">
        <v>200</v>
      </c>
    </row>
    <row r="42" spans="2:17" ht="40.799999999999997">
      <c r="B42" s="295">
        <v>33696500</v>
      </c>
      <c r="C42" s="120" t="s">
        <v>288</v>
      </c>
      <c r="D42" s="284"/>
      <c r="E42" s="284"/>
      <c r="F42" s="284"/>
      <c r="G42" s="288" t="s">
        <v>251</v>
      </c>
      <c r="H42" s="289">
        <v>200</v>
      </c>
      <c r="I42" s="288" t="s">
        <v>779</v>
      </c>
      <c r="J42" s="288" t="s">
        <v>780</v>
      </c>
      <c r="K42" s="121">
        <f t="shared" si="2"/>
        <v>31.401562500000001</v>
      </c>
      <c r="L42" s="121">
        <f t="shared" si="0"/>
        <v>33.913687500000002</v>
      </c>
      <c r="M42" s="121">
        <f t="shared" si="1"/>
        <v>6280</v>
      </c>
      <c r="N42" s="121">
        <f t="shared" si="3"/>
        <v>6781.9999999999991</v>
      </c>
      <c r="O42" s="312"/>
      <c r="P42" s="306">
        <v>199.375</v>
      </c>
      <c r="Q42" s="108">
        <v>200</v>
      </c>
    </row>
    <row r="43" spans="2:17" ht="40.799999999999997">
      <c r="B43" s="295">
        <v>33696500</v>
      </c>
      <c r="C43" s="120" t="s">
        <v>289</v>
      </c>
      <c r="D43" s="284"/>
      <c r="E43" s="284"/>
      <c r="F43" s="284"/>
      <c r="G43" s="288" t="s">
        <v>251</v>
      </c>
      <c r="H43" s="289">
        <v>400</v>
      </c>
      <c r="I43" s="288" t="s">
        <v>779</v>
      </c>
      <c r="J43" s="288" t="s">
        <v>780</v>
      </c>
      <c r="K43" s="121">
        <f t="shared" si="2"/>
        <v>78.127087500000002</v>
      </c>
      <c r="L43" s="121">
        <f t="shared" si="0"/>
        <v>84.377254500000006</v>
      </c>
      <c r="M43" s="121">
        <f t="shared" si="1"/>
        <v>31252</v>
      </c>
      <c r="N43" s="121">
        <f t="shared" si="3"/>
        <v>33752</v>
      </c>
      <c r="O43" s="312"/>
      <c r="P43" s="306">
        <v>496.04500000000002</v>
      </c>
      <c r="Q43" s="108">
        <v>200</v>
      </c>
    </row>
    <row r="44" spans="2:17" ht="40.799999999999997">
      <c r="B44" s="295">
        <v>33696500</v>
      </c>
      <c r="C44" s="120" t="s">
        <v>290</v>
      </c>
      <c r="D44" s="284"/>
      <c r="E44" s="284"/>
      <c r="F44" s="284"/>
      <c r="G44" s="288" t="s">
        <v>251</v>
      </c>
      <c r="H44" s="289">
        <v>400</v>
      </c>
      <c r="I44" s="288" t="s">
        <v>779</v>
      </c>
      <c r="J44" s="288" t="s">
        <v>780</v>
      </c>
      <c r="K44" s="121">
        <f t="shared" si="2"/>
        <v>21.353062499999997</v>
      </c>
      <c r="L44" s="121">
        <f t="shared" si="0"/>
        <v>23.061307499999998</v>
      </c>
      <c r="M44" s="121">
        <f t="shared" si="1"/>
        <v>8540</v>
      </c>
      <c r="N44" s="121">
        <f t="shared" si="3"/>
        <v>9224</v>
      </c>
      <c r="O44" s="312"/>
      <c r="P44" s="306">
        <v>135.57499999999999</v>
      </c>
      <c r="Q44" s="108">
        <v>200</v>
      </c>
    </row>
    <row r="45" spans="2:17" ht="40.799999999999997">
      <c r="B45" s="295">
        <v>33696500</v>
      </c>
      <c r="C45" s="120" t="s">
        <v>291</v>
      </c>
      <c r="D45" s="284"/>
      <c r="E45" s="284"/>
      <c r="F45" s="284"/>
      <c r="G45" s="288" t="s">
        <v>251</v>
      </c>
      <c r="H45" s="289">
        <v>2000</v>
      </c>
      <c r="I45" s="288" t="s">
        <v>779</v>
      </c>
      <c r="J45" s="288" t="s">
        <v>780</v>
      </c>
      <c r="K45" s="121">
        <f t="shared" si="2"/>
        <v>73.843914374999997</v>
      </c>
      <c r="L45" s="121">
        <f t="shared" si="0"/>
        <v>79.751427524999997</v>
      </c>
      <c r="M45" s="121">
        <f t="shared" si="1"/>
        <v>147680</v>
      </c>
      <c r="N45" s="121">
        <f t="shared" si="3"/>
        <v>159500</v>
      </c>
      <c r="O45" s="312"/>
      <c r="P45" s="306">
        <v>468.85024999999996</v>
      </c>
      <c r="Q45" s="108">
        <v>200</v>
      </c>
    </row>
    <row r="46" spans="2:17" ht="40.799999999999997">
      <c r="B46" s="295">
        <v>33696500</v>
      </c>
      <c r="C46" s="120" t="s">
        <v>292</v>
      </c>
      <c r="D46" s="284"/>
      <c r="E46" s="284"/>
      <c r="F46" s="284"/>
      <c r="G46" s="288" t="s">
        <v>251</v>
      </c>
      <c r="H46" s="289">
        <v>200</v>
      </c>
      <c r="I46" s="288" t="s">
        <v>779</v>
      </c>
      <c r="J46" s="288" t="s">
        <v>780</v>
      </c>
      <c r="K46" s="121">
        <f t="shared" si="2"/>
        <v>48.310675874999994</v>
      </c>
      <c r="L46" s="121">
        <f t="shared" si="0"/>
        <v>52.175529944999994</v>
      </c>
      <c r="M46" s="121">
        <f t="shared" si="1"/>
        <v>9662</v>
      </c>
      <c r="N46" s="121">
        <f t="shared" si="3"/>
        <v>10436</v>
      </c>
      <c r="O46" s="312"/>
      <c r="P46" s="306">
        <v>306.73444999999998</v>
      </c>
      <c r="Q46" s="108">
        <v>200</v>
      </c>
    </row>
    <row r="47" spans="2:17" ht="40.799999999999997">
      <c r="B47" s="295">
        <v>33696500</v>
      </c>
      <c r="C47" s="120" t="s">
        <v>293</v>
      </c>
      <c r="D47" s="284"/>
      <c r="E47" s="284"/>
      <c r="F47" s="284"/>
      <c r="G47" s="288" t="s">
        <v>251</v>
      </c>
      <c r="H47" s="289">
        <v>200</v>
      </c>
      <c r="I47" s="288" t="s">
        <v>779</v>
      </c>
      <c r="J47" s="288" t="s">
        <v>780</v>
      </c>
      <c r="K47" s="121">
        <f t="shared" si="2"/>
        <v>57.856750874999996</v>
      </c>
      <c r="L47" s="121">
        <f t="shared" si="0"/>
        <v>62.485290945000003</v>
      </c>
      <c r="M47" s="121">
        <f t="shared" si="1"/>
        <v>11572</v>
      </c>
      <c r="N47" s="121">
        <f t="shared" si="3"/>
        <v>12498</v>
      </c>
      <c r="O47" s="312"/>
      <c r="P47" s="306">
        <v>367.34444999999999</v>
      </c>
      <c r="Q47" s="108">
        <v>200</v>
      </c>
    </row>
    <row r="48" spans="2:17" ht="40.799999999999997">
      <c r="B48" s="295">
        <v>33696500</v>
      </c>
      <c r="C48" s="120" t="s">
        <v>294</v>
      </c>
      <c r="D48" s="284"/>
      <c r="E48" s="284"/>
      <c r="F48" s="284"/>
      <c r="G48" s="288" t="s">
        <v>251</v>
      </c>
      <c r="H48" s="289">
        <v>400</v>
      </c>
      <c r="I48" s="288" t="s">
        <v>779</v>
      </c>
      <c r="J48" s="288" t="s">
        <v>780</v>
      </c>
      <c r="K48" s="121">
        <f t="shared" si="2"/>
        <v>98.857142999999994</v>
      </c>
      <c r="L48" s="121">
        <f t="shared" si="0"/>
        <v>106.76571444</v>
      </c>
      <c r="M48" s="121">
        <f t="shared" si="1"/>
        <v>39544</v>
      </c>
      <c r="N48" s="121">
        <f t="shared" si="3"/>
        <v>42708</v>
      </c>
      <c r="O48" s="312"/>
      <c r="P48" s="306">
        <v>627.6644</v>
      </c>
      <c r="Q48" s="108">
        <v>200</v>
      </c>
    </row>
    <row r="49" spans="2:17" ht="40.799999999999997">
      <c r="B49" s="295">
        <v>33696500</v>
      </c>
      <c r="C49" s="120" t="s">
        <v>295</v>
      </c>
      <c r="D49" s="284"/>
      <c r="E49" s="284"/>
      <c r="F49" s="284"/>
      <c r="G49" s="288" t="s">
        <v>251</v>
      </c>
      <c r="H49" s="289">
        <v>400</v>
      </c>
      <c r="I49" s="288" t="s">
        <v>779</v>
      </c>
      <c r="J49" s="288" t="s">
        <v>780</v>
      </c>
      <c r="K49" s="121">
        <f t="shared" si="2"/>
        <v>123.978393</v>
      </c>
      <c r="L49" s="121">
        <f t="shared" si="0"/>
        <v>133.89666444</v>
      </c>
      <c r="M49" s="121">
        <f t="shared" si="1"/>
        <v>49592</v>
      </c>
      <c r="N49" s="121">
        <f t="shared" si="3"/>
        <v>53560</v>
      </c>
      <c r="O49" s="312"/>
      <c r="P49" s="306">
        <v>787.1644</v>
      </c>
      <c r="Q49" s="108">
        <v>200</v>
      </c>
    </row>
    <row r="50" spans="2:17" ht="40.799999999999997">
      <c r="B50" s="295">
        <v>33696500</v>
      </c>
      <c r="C50" s="120" t="s">
        <v>296</v>
      </c>
      <c r="D50" s="284"/>
      <c r="E50" s="284"/>
      <c r="F50" s="284"/>
      <c r="G50" s="288" t="s">
        <v>251</v>
      </c>
      <c r="H50" s="289">
        <v>2000</v>
      </c>
      <c r="I50" s="288" t="s">
        <v>779</v>
      </c>
      <c r="J50" s="288" t="s">
        <v>780</v>
      </c>
      <c r="K50" s="121">
        <f t="shared" si="2"/>
        <v>26.523015749999999</v>
      </c>
      <c r="L50" s="121">
        <f t="shared" si="0"/>
        <v>28.644857009999999</v>
      </c>
      <c r="M50" s="121">
        <f t="shared" si="1"/>
        <v>53040</v>
      </c>
      <c r="N50" s="121">
        <f t="shared" si="3"/>
        <v>57280</v>
      </c>
      <c r="O50" s="312"/>
      <c r="P50" s="306">
        <v>168.40009999999998</v>
      </c>
      <c r="Q50" s="108">
        <v>200</v>
      </c>
    </row>
    <row r="51" spans="2:17" ht="40.799999999999997">
      <c r="B51" s="295">
        <v>33696500</v>
      </c>
      <c r="C51" s="120" t="s">
        <v>297</v>
      </c>
      <c r="D51" s="284"/>
      <c r="E51" s="284"/>
      <c r="F51" s="284"/>
      <c r="G51" s="288" t="s">
        <v>251</v>
      </c>
      <c r="H51" s="289">
        <v>1200</v>
      </c>
      <c r="I51" s="288" t="s">
        <v>779</v>
      </c>
      <c r="J51" s="288" t="s">
        <v>780</v>
      </c>
      <c r="K51" s="121">
        <f t="shared" si="2"/>
        <v>33.599671874999999</v>
      </c>
      <c r="L51" s="121">
        <f t="shared" si="0"/>
        <v>36.287645625000003</v>
      </c>
      <c r="M51" s="121">
        <f t="shared" si="1"/>
        <v>40320</v>
      </c>
      <c r="N51" s="121">
        <f t="shared" si="3"/>
        <v>43548</v>
      </c>
      <c r="O51" s="312"/>
      <c r="P51" s="306">
        <v>213.33124999999998</v>
      </c>
      <c r="Q51" s="108">
        <v>200</v>
      </c>
    </row>
    <row r="52" spans="2:17" ht="40.799999999999997">
      <c r="B52" s="295">
        <v>33696500</v>
      </c>
      <c r="C52" s="120" t="s">
        <v>298</v>
      </c>
      <c r="D52" s="284"/>
      <c r="E52" s="284"/>
      <c r="F52" s="284"/>
      <c r="G52" s="288" t="s">
        <v>251</v>
      </c>
      <c r="H52" s="287">
        <v>200</v>
      </c>
      <c r="I52" s="288" t="s">
        <v>779</v>
      </c>
      <c r="J52" s="288" t="s">
        <v>780</v>
      </c>
      <c r="K52" s="121">
        <f t="shared" si="2"/>
        <v>180.141971625</v>
      </c>
      <c r="L52" s="121">
        <f t="shared" si="0"/>
        <v>194.55332935500002</v>
      </c>
      <c r="M52" s="121">
        <f t="shared" si="1"/>
        <v>36028</v>
      </c>
      <c r="N52" s="121">
        <f t="shared" si="3"/>
        <v>38910</v>
      </c>
      <c r="O52" s="312"/>
      <c r="P52" s="306">
        <v>1143.75855</v>
      </c>
      <c r="Q52" s="108">
        <v>200</v>
      </c>
    </row>
    <row r="53" spans="2:17" ht="40.799999999999997">
      <c r="B53" s="295">
        <v>33696500</v>
      </c>
      <c r="C53" s="120" t="s">
        <v>299</v>
      </c>
      <c r="D53" s="284"/>
      <c r="E53" s="284"/>
      <c r="F53" s="284"/>
      <c r="G53" s="288" t="s">
        <v>251</v>
      </c>
      <c r="H53" s="289">
        <v>4000</v>
      </c>
      <c r="I53" s="288" t="s">
        <v>779</v>
      </c>
      <c r="J53" s="288" t="s">
        <v>780</v>
      </c>
      <c r="K53" s="121">
        <f t="shared" si="2"/>
        <v>17.032207499999998</v>
      </c>
      <c r="L53" s="121">
        <f t="shared" si="0"/>
        <v>18.394784099999999</v>
      </c>
      <c r="M53" s="121">
        <f t="shared" si="1"/>
        <v>68120</v>
      </c>
      <c r="N53" s="121">
        <f t="shared" si="3"/>
        <v>73560</v>
      </c>
      <c r="O53" s="312"/>
      <c r="P53" s="306">
        <v>108.14099999999999</v>
      </c>
      <c r="Q53" s="108">
        <v>200</v>
      </c>
    </row>
    <row r="54" spans="2:17" ht="40.799999999999997">
      <c r="B54" s="295">
        <v>33696500</v>
      </c>
      <c r="C54" s="120" t="s">
        <v>300</v>
      </c>
      <c r="D54" s="284"/>
      <c r="E54" s="284"/>
      <c r="F54" s="284"/>
      <c r="G54" s="288" t="s">
        <v>251</v>
      </c>
      <c r="H54" s="289">
        <v>800</v>
      </c>
      <c r="I54" s="288" t="s">
        <v>779</v>
      </c>
      <c r="J54" s="288" t="s">
        <v>780</v>
      </c>
      <c r="K54" s="121">
        <f t="shared" si="2"/>
        <v>238.65187499999999</v>
      </c>
      <c r="L54" s="121">
        <f t="shared" si="0"/>
        <v>257.74402500000002</v>
      </c>
      <c r="M54" s="121">
        <f t="shared" si="1"/>
        <v>190920</v>
      </c>
      <c r="N54" s="121">
        <f t="shared" si="3"/>
        <v>206192</v>
      </c>
      <c r="O54" s="312"/>
      <c r="P54" s="306">
        <v>1515.25</v>
      </c>
      <c r="Q54" s="108">
        <v>200</v>
      </c>
    </row>
    <row r="55" spans="2:17" ht="40.799999999999997">
      <c r="B55" s="295">
        <v>33696500</v>
      </c>
      <c r="C55" s="120" t="s">
        <v>301</v>
      </c>
      <c r="D55" s="284"/>
      <c r="E55" s="284"/>
      <c r="F55" s="284"/>
      <c r="G55" s="288" t="s">
        <v>251</v>
      </c>
      <c r="H55" s="289">
        <v>3000</v>
      </c>
      <c r="I55" s="288" t="s">
        <v>779</v>
      </c>
      <c r="J55" s="288" t="s">
        <v>780</v>
      </c>
      <c r="K55" s="121">
        <f t="shared" si="2"/>
        <v>36.842825250000004</v>
      </c>
      <c r="L55" s="121">
        <f t="shared" si="0"/>
        <v>39.790251270000006</v>
      </c>
      <c r="M55" s="121">
        <f t="shared" si="1"/>
        <v>110520.00000000001</v>
      </c>
      <c r="N55" s="121">
        <f t="shared" si="3"/>
        <v>119370</v>
      </c>
      <c r="O55" s="312"/>
      <c r="P55" s="306">
        <v>233.92269999999999</v>
      </c>
      <c r="Q55" s="108">
        <v>200</v>
      </c>
    </row>
    <row r="56" spans="2:17" ht="40.799999999999997">
      <c r="B56" s="295">
        <v>33696500</v>
      </c>
      <c r="C56" s="120" t="s">
        <v>302</v>
      </c>
      <c r="D56" s="284"/>
      <c r="E56" s="284"/>
      <c r="F56" s="284"/>
      <c r="G56" s="288" t="s">
        <v>251</v>
      </c>
      <c r="H56" s="289">
        <v>2000</v>
      </c>
      <c r="I56" s="288" t="s">
        <v>779</v>
      </c>
      <c r="J56" s="288" t="s">
        <v>780</v>
      </c>
      <c r="K56" s="121">
        <f t="shared" si="2"/>
        <v>25.701550875000002</v>
      </c>
      <c r="L56" s="121">
        <f t="shared" si="0"/>
        <v>27.757674945000005</v>
      </c>
      <c r="M56" s="121">
        <f t="shared" si="1"/>
        <v>51400</v>
      </c>
      <c r="N56" s="121">
        <f t="shared" si="3"/>
        <v>55520</v>
      </c>
      <c r="O56" s="312"/>
      <c r="P56" s="306">
        <v>163.18445</v>
      </c>
      <c r="Q56" s="108">
        <v>200</v>
      </c>
    </row>
    <row r="57" spans="2:17" ht="40.799999999999997">
      <c r="B57" s="295">
        <v>33696500</v>
      </c>
      <c r="C57" s="120" t="s">
        <v>303</v>
      </c>
      <c r="D57" s="284"/>
      <c r="E57" s="284"/>
      <c r="F57" s="284"/>
      <c r="G57" s="288" t="s">
        <v>251</v>
      </c>
      <c r="H57" s="289">
        <v>400</v>
      </c>
      <c r="I57" s="288" t="s">
        <v>779</v>
      </c>
      <c r="J57" s="288" t="s">
        <v>780</v>
      </c>
      <c r="K57" s="121">
        <f t="shared" si="2"/>
        <v>34.235239499999999</v>
      </c>
      <c r="L57" s="121">
        <f t="shared" si="0"/>
        <v>36.974058660000004</v>
      </c>
      <c r="M57" s="121">
        <f t="shared" si="1"/>
        <v>13696</v>
      </c>
      <c r="N57" s="121">
        <f t="shared" si="3"/>
        <v>14788</v>
      </c>
      <c r="O57" s="312"/>
      <c r="P57" s="306">
        <v>217.36660000000001</v>
      </c>
      <c r="Q57" s="108">
        <v>200</v>
      </c>
    </row>
    <row r="58" spans="2:17" ht="40.799999999999997">
      <c r="B58" s="295">
        <v>33696500</v>
      </c>
      <c r="C58" s="120" t="s">
        <v>304</v>
      </c>
      <c r="D58" s="284"/>
      <c r="E58" s="284"/>
      <c r="F58" s="284"/>
      <c r="G58" s="288" t="s">
        <v>251</v>
      </c>
      <c r="H58" s="289">
        <v>800</v>
      </c>
      <c r="I58" s="288" t="s">
        <v>779</v>
      </c>
      <c r="J58" s="288" t="s">
        <v>780</v>
      </c>
      <c r="K58" s="121">
        <f t="shared" si="2"/>
        <v>47.582159624999996</v>
      </c>
      <c r="L58" s="121">
        <f t="shared" si="0"/>
        <v>51.388732394999998</v>
      </c>
      <c r="M58" s="121">
        <f t="shared" si="1"/>
        <v>38064</v>
      </c>
      <c r="N58" s="121">
        <f t="shared" si="3"/>
        <v>41112</v>
      </c>
      <c r="O58" s="312"/>
      <c r="P58" s="306">
        <v>302.10894999999999</v>
      </c>
      <c r="Q58" s="108">
        <v>200</v>
      </c>
    </row>
    <row r="59" spans="2:17" ht="40.799999999999997">
      <c r="B59" s="295">
        <v>33696500</v>
      </c>
      <c r="C59" s="120" t="s">
        <v>305</v>
      </c>
      <c r="D59" s="284"/>
      <c r="E59" s="284"/>
      <c r="F59" s="284"/>
      <c r="G59" s="288" t="s">
        <v>251</v>
      </c>
      <c r="H59" s="289">
        <v>3000</v>
      </c>
      <c r="I59" s="288" t="s">
        <v>779</v>
      </c>
      <c r="J59" s="288" t="s">
        <v>780</v>
      </c>
      <c r="K59" s="121">
        <f t="shared" si="2"/>
        <v>17.333662499999999</v>
      </c>
      <c r="L59" s="121">
        <f t="shared" si="0"/>
        <v>18.7203555</v>
      </c>
      <c r="M59" s="121">
        <f t="shared" si="1"/>
        <v>51989.999999999993</v>
      </c>
      <c r="N59" s="121">
        <f t="shared" si="3"/>
        <v>56160</v>
      </c>
      <c r="O59" s="312"/>
      <c r="P59" s="306">
        <v>110.05499999999999</v>
      </c>
      <c r="Q59" s="108">
        <v>200</v>
      </c>
    </row>
    <row r="60" spans="2:17" ht="40.799999999999997">
      <c r="B60" s="295">
        <v>33696500</v>
      </c>
      <c r="C60" s="120" t="s">
        <v>306</v>
      </c>
      <c r="D60" s="284"/>
      <c r="E60" s="284"/>
      <c r="F60" s="284"/>
      <c r="G60" s="288" t="s">
        <v>251</v>
      </c>
      <c r="H60" s="289">
        <v>6000</v>
      </c>
      <c r="I60" s="288" t="s">
        <v>779</v>
      </c>
      <c r="J60" s="288" t="s">
        <v>780</v>
      </c>
      <c r="K60" s="121">
        <f t="shared" si="2"/>
        <v>20.833052625000001</v>
      </c>
      <c r="L60" s="121">
        <f t="shared" si="0"/>
        <v>22.499696835000002</v>
      </c>
      <c r="M60" s="121">
        <f t="shared" si="1"/>
        <v>124979.99999999999</v>
      </c>
      <c r="N60" s="121">
        <f t="shared" si="3"/>
        <v>135000</v>
      </c>
      <c r="O60" s="312"/>
      <c r="P60" s="306">
        <v>132.27335000000002</v>
      </c>
      <c r="Q60" s="108">
        <v>200</v>
      </c>
    </row>
    <row r="61" spans="2:17" ht="40.799999999999997">
      <c r="B61" s="295">
        <v>33696500</v>
      </c>
      <c r="C61" s="120" t="s">
        <v>307</v>
      </c>
      <c r="D61" s="284"/>
      <c r="E61" s="284"/>
      <c r="F61" s="284"/>
      <c r="G61" s="288" t="s">
        <v>251</v>
      </c>
      <c r="H61" s="289">
        <v>5000</v>
      </c>
      <c r="I61" s="288" t="s">
        <v>779</v>
      </c>
      <c r="J61" s="288" t="s">
        <v>780</v>
      </c>
      <c r="K61" s="121">
        <f t="shared" si="2"/>
        <v>23.299959375000004</v>
      </c>
      <c r="L61" s="121">
        <f t="shared" si="0"/>
        <v>25.163956125000006</v>
      </c>
      <c r="M61" s="121">
        <f t="shared" si="1"/>
        <v>116500</v>
      </c>
      <c r="N61" s="121">
        <f t="shared" si="3"/>
        <v>125800</v>
      </c>
      <c r="O61" s="312"/>
      <c r="P61" s="306">
        <v>147.93625</v>
      </c>
      <c r="Q61" s="108">
        <v>200</v>
      </c>
    </row>
    <row r="62" spans="2:17" ht="40.799999999999997">
      <c r="B62" s="295">
        <v>33696500</v>
      </c>
      <c r="C62" s="120" t="s">
        <v>308</v>
      </c>
      <c r="D62" s="284"/>
      <c r="E62" s="284"/>
      <c r="F62" s="284"/>
      <c r="G62" s="288" t="s">
        <v>251</v>
      </c>
      <c r="H62" s="289">
        <v>1000</v>
      </c>
      <c r="I62" s="288" t="s">
        <v>779</v>
      </c>
      <c r="J62" s="288" t="s">
        <v>780</v>
      </c>
      <c r="K62" s="121">
        <f t="shared" si="2"/>
        <v>110.701812375</v>
      </c>
      <c r="L62" s="121">
        <f t="shared" si="0"/>
        <v>119.55795736500001</v>
      </c>
      <c r="M62" s="121">
        <f t="shared" si="1"/>
        <v>110700</v>
      </c>
      <c r="N62" s="121">
        <f t="shared" si="3"/>
        <v>119560</v>
      </c>
      <c r="O62" s="312"/>
      <c r="P62" s="306">
        <v>702.86865</v>
      </c>
      <c r="Q62" s="108">
        <v>200</v>
      </c>
    </row>
    <row r="63" spans="2:17" ht="40.799999999999997">
      <c r="B63" s="295">
        <v>33696500</v>
      </c>
      <c r="C63" s="120" t="s">
        <v>309</v>
      </c>
      <c r="D63" s="284"/>
      <c r="E63" s="284"/>
      <c r="F63" s="284"/>
      <c r="G63" s="288" t="s">
        <v>251</v>
      </c>
      <c r="H63" s="289">
        <v>200</v>
      </c>
      <c r="I63" s="288" t="s">
        <v>779</v>
      </c>
      <c r="J63" s="288" t="s">
        <v>780</v>
      </c>
      <c r="K63" s="121">
        <f t="shared" si="2"/>
        <v>35.232553124999995</v>
      </c>
      <c r="L63" s="121">
        <f t="shared" si="0"/>
        <v>38.051157374999995</v>
      </c>
      <c r="M63" s="121">
        <f t="shared" si="1"/>
        <v>7045.9999999999991</v>
      </c>
      <c r="N63" s="121">
        <f t="shared" si="3"/>
        <v>7609.9999999999991</v>
      </c>
      <c r="O63" s="312"/>
      <c r="P63" s="306">
        <v>223.69874999999999</v>
      </c>
      <c r="Q63" s="108">
        <v>200</v>
      </c>
    </row>
    <row r="64" spans="2:17" ht="40.799999999999997">
      <c r="B64" s="295">
        <v>33696500</v>
      </c>
      <c r="C64" s="120" t="s">
        <v>704</v>
      </c>
      <c r="D64" s="284"/>
      <c r="E64" s="284"/>
      <c r="F64" s="284"/>
      <c r="G64" s="288" t="s">
        <v>251</v>
      </c>
      <c r="H64" s="289">
        <v>200</v>
      </c>
      <c r="I64" s="288" t="s">
        <v>779</v>
      </c>
      <c r="J64" s="288" t="s">
        <v>780</v>
      </c>
      <c r="K64" s="121">
        <f t="shared" si="2"/>
        <v>27.600717374999999</v>
      </c>
      <c r="L64" s="121">
        <f t="shared" si="0"/>
        <v>29.808774764999999</v>
      </c>
      <c r="M64" s="121">
        <f t="shared" si="1"/>
        <v>5520</v>
      </c>
      <c r="N64" s="121">
        <f t="shared" si="3"/>
        <v>5962</v>
      </c>
      <c r="O64" s="312"/>
      <c r="P64" s="306">
        <v>175.24265</v>
      </c>
      <c r="Q64" s="108">
        <v>200</v>
      </c>
    </row>
    <row r="65" spans="2:17" ht="40.799999999999997">
      <c r="B65" s="295">
        <v>33696500</v>
      </c>
      <c r="C65" s="120" t="s">
        <v>310</v>
      </c>
      <c r="D65" s="284"/>
      <c r="E65" s="284"/>
      <c r="F65" s="284"/>
      <c r="G65" s="288" t="s">
        <v>251</v>
      </c>
      <c r="H65" s="289">
        <v>200</v>
      </c>
      <c r="I65" s="288" t="s">
        <v>779</v>
      </c>
      <c r="J65" s="288" t="s">
        <v>780</v>
      </c>
      <c r="K65" s="121">
        <f t="shared" si="2"/>
        <v>26.862152625</v>
      </c>
      <c r="L65" s="121">
        <f t="shared" si="0"/>
        <v>29.011124835</v>
      </c>
      <c r="M65" s="121">
        <f t="shared" si="1"/>
        <v>5372</v>
      </c>
      <c r="N65" s="121">
        <f t="shared" si="3"/>
        <v>5802</v>
      </c>
      <c r="O65" s="312"/>
      <c r="P65" s="306">
        <v>170.55334999999999</v>
      </c>
      <c r="Q65" s="108">
        <v>200</v>
      </c>
    </row>
    <row r="66" spans="2:17" ht="40.799999999999997">
      <c r="B66" s="295">
        <v>33696500</v>
      </c>
      <c r="C66" s="120" t="s">
        <v>311</v>
      </c>
      <c r="D66" s="284"/>
      <c r="E66" s="284"/>
      <c r="F66" s="284"/>
      <c r="G66" s="288" t="s">
        <v>251</v>
      </c>
      <c r="H66" s="289">
        <v>800</v>
      </c>
      <c r="I66" s="288" t="s">
        <v>779</v>
      </c>
      <c r="J66" s="288" t="s">
        <v>780</v>
      </c>
      <c r="K66" s="121">
        <f t="shared" si="2"/>
        <v>17.177910749999999</v>
      </c>
      <c r="L66" s="121">
        <f t="shared" si="0"/>
        <v>18.552143610000002</v>
      </c>
      <c r="M66" s="121">
        <f t="shared" si="1"/>
        <v>13744</v>
      </c>
      <c r="N66" s="121">
        <f t="shared" si="3"/>
        <v>14840</v>
      </c>
      <c r="O66" s="312"/>
      <c r="P66" s="306">
        <v>109.06609999999999</v>
      </c>
      <c r="Q66" s="108">
        <v>200</v>
      </c>
    </row>
    <row r="67" spans="2:17" ht="40.799999999999997">
      <c r="B67" s="295">
        <v>33696500</v>
      </c>
      <c r="C67" s="120" t="s">
        <v>312</v>
      </c>
      <c r="D67" s="284"/>
      <c r="E67" s="284"/>
      <c r="F67" s="284"/>
      <c r="G67" s="288" t="s">
        <v>251</v>
      </c>
      <c r="H67" s="289">
        <v>1200</v>
      </c>
      <c r="I67" s="288" t="s">
        <v>779</v>
      </c>
      <c r="J67" s="288" t="s">
        <v>780</v>
      </c>
      <c r="K67" s="121">
        <f t="shared" si="2"/>
        <v>13.897075499999998</v>
      </c>
      <c r="L67" s="121">
        <f t="shared" si="0"/>
        <v>15.008841539999999</v>
      </c>
      <c r="M67" s="121">
        <f t="shared" si="1"/>
        <v>16680</v>
      </c>
      <c r="N67" s="121">
        <f t="shared" si="3"/>
        <v>18012</v>
      </c>
      <c r="O67" s="312"/>
      <c r="P67" s="306">
        <v>88.235399999999998</v>
      </c>
      <c r="Q67" s="108">
        <v>200</v>
      </c>
    </row>
    <row r="68" spans="2:17" ht="40.799999999999997">
      <c r="B68" s="295">
        <v>33696500</v>
      </c>
      <c r="C68" s="120" t="s">
        <v>313</v>
      </c>
      <c r="D68" s="284"/>
      <c r="E68" s="284"/>
      <c r="F68" s="284"/>
      <c r="G68" s="288" t="s">
        <v>251</v>
      </c>
      <c r="H68" s="289">
        <v>5000</v>
      </c>
      <c r="I68" s="288" t="s">
        <v>779</v>
      </c>
      <c r="J68" s="288" t="s">
        <v>780</v>
      </c>
      <c r="K68" s="121">
        <f t="shared" si="2"/>
        <v>32.167760625000007</v>
      </c>
      <c r="L68" s="121">
        <f t="shared" ref="L68:L78" si="4">K68*1.08</f>
        <v>34.741181475000012</v>
      </c>
      <c r="M68" s="121">
        <f t="shared" ref="M68:M80" si="5">ROUND(K68,2)*H68</f>
        <v>160850</v>
      </c>
      <c r="N68" s="121">
        <f t="shared" si="3"/>
        <v>173700</v>
      </c>
      <c r="O68" s="312"/>
      <c r="P68" s="306">
        <v>204.23975000000002</v>
      </c>
      <c r="Q68" s="108">
        <v>200</v>
      </c>
    </row>
    <row r="69" spans="2:17" ht="40.799999999999997">
      <c r="B69" s="295">
        <v>33696500</v>
      </c>
      <c r="C69" s="120" t="s">
        <v>314</v>
      </c>
      <c r="D69" s="284"/>
      <c r="E69" s="284"/>
      <c r="F69" s="284"/>
      <c r="G69" s="288" t="s">
        <v>251</v>
      </c>
      <c r="H69" s="289">
        <v>30000</v>
      </c>
      <c r="I69" s="288" t="s">
        <v>779</v>
      </c>
      <c r="J69" s="288" t="s">
        <v>780</v>
      </c>
      <c r="K69" s="121">
        <f t="shared" si="2"/>
        <v>14.721052500000001</v>
      </c>
      <c r="L69" s="121">
        <f t="shared" si="4"/>
        <v>15.898736700000002</v>
      </c>
      <c r="M69" s="121">
        <f t="shared" si="5"/>
        <v>441600</v>
      </c>
      <c r="N69" s="121">
        <f t="shared" si="3"/>
        <v>477000</v>
      </c>
      <c r="O69" s="312"/>
      <c r="P69" s="306">
        <v>93.466999999999999</v>
      </c>
      <c r="Q69" s="108">
        <v>200</v>
      </c>
    </row>
    <row r="70" spans="2:17" ht="40.799999999999997">
      <c r="B70" s="295">
        <v>33696500</v>
      </c>
      <c r="C70" s="120" t="s">
        <v>315</v>
      </c>
      <c r="D70" s="284"/>
      <c r="E70" s="284"/>
      <c r="F70" s="284"/>
      <c r="G70" s="288" t="s">
        <v>251</v>
      </c>
      <c r="H70" s="289">
        <v>35000</v>
      </c>
      <c r="I70" s="288" t="s">
        <v>779</v>
      </c>
      <c r="J70" s="288" t="s">
        <v>780</v>
      </c>
      <c r="K70" s="121">
        <f t="shared" ref="K70:K83" si="6">P70*1.5*21/Q70</f>
        <v>13.665959999999998</v>
      </c>
      <c r="L70" s="121">
        <f t="shared" si="4"/>
        <v>14.7592368</v>
      </c>
      <c r="M70" s="121">
        <f t="shared" si="5"/>
        <v>478450</v>
      </c>
      <c r="N70" s="121">
        <f t="shared" ref="N70:N84" si="7">ROUND(L70,2)*H70</f>
        <v>516600</v>
      </c>
      <c r="O70" s="312"/>
      <c r="P70" s="306">
        <v>86.768000000000001</v>
      </c>
      <c r="Q70" s="108">
        <v>200</v>
      </c>
    </row>
    <row r="71" spans="2:17" ht="40.799999999999997">
      <c r="B71" s="295">
        <v>33696500</v>
      </c>
      <c r="C71" s="120" t="s">
        <v>316</v>
      </c>
      <c r="D71" s="284"/>
      <c r="E71" s="284"/>
      <c r="F71" s="284"/>
      <c r="G71" s="288" t="s">
        <v>251</v>
      </c>
      <c r="H71" s="289">
        <v>7000</v>
      </c>
      <c r="I71" s="288" t="s">
        <v>779</v>
      </c>
      <c r="J71" s="288" t="s">
        <v>780</v>
      </c>
      <c r="K71" s="121">
        <f t="shared" si="6"/>
        <v>23.613975</v>
      </c>
      <c r="L71" s="121">
        <f t="shared" si="4"/>
        <v>25.503093000000003</v>
      </c>
      <c r="M71" s="121">
        <f t="shared" si="5"/>
        <v>165270</v>
      </c>
      <c r="N71" s="121">
        <f t="shared" si="7"/>
        <v>178500</v>
      </c>
      <c r="O71" s="312"/>
      <c r="P71" s="306">
        <v>149.93</v>
      </c>
      <c r="Q71" s="108">
        <v>200</v>
      </c>
    </row>
    <row r="72" spans="2:17" ht="40.799999999999997">
      <c r="B72" s="295">
        <v>33696500</v>
      </c>
      <c r="C72" s="120" t="s">
        <v>317</v>
      </c>
      <c r="D72" s="284"/>
      <c r="E72" s="284"/>
      <c r="F72" s="284"/>
      <c r="G72" s="288" t="s">
        <v>251</v>
      </c>
      <c r="H72" s="289">
        <v>200</v>
      </c>
      <c r="I72" s="288" t="s">
        <v>779</v>
      </c>
      <c r="J72" s="288" t="s">
        <v>780</v>
      </c>
      <c r="K72" s="121">
        <f t="shared" si="6"/>
        <v>47.730375000000002</v>
      </c>
      <c r="L72" s="121">
        <f t="shared" si="4"/>
        <v>51.548805000000009</v>
      </c>
      <c r="M72" s="121">
        <f t="shared" si="5"/>
        <v>9546</v>
      </c>
      <c r="N72" s="121">
        <f t="shared" si="7"/>
        <v>10310</v>
      </c>
      <c r="O72" s="312"/>
      <c r="P72" s="306">
        <v>303.05</v>
      </c>
      <c r="Q72" s="108">
        <v>200</v>
      </c>
    </row>
    <row r="73" spans="2:17" ht="40.799999999999997">
      <c r="B73" s="295">
        <v>33696500</v>
      </c>
      <c r="C73" s="120" t="s">
        <v>705</v>
      </c>
      <c r="D73" s="284"/>
      <c r="E73" s="284"/>
      <c r="F73" s="284"/>
      <c r="G73" s="288" t="s">
        <v>251</v>
      </c>
      <c r="H73" s="289">
        <v>200</v>
      </c>
      <c r="I73" s="288" t="s">
        <v>779</v>
      </c>
      <c r="J73" s="288" t="s">
        <v>780</v>
      </c>
      <c r="K73" s="121">
        <f t="shared" si="6"/>
        <v>34.29050625</v>
      </c>
      <c r="L73" s="121">
        <f t="shared" si="4"/>
        <v>37.033746750000006</v>
      </c>
      <c r="M73" s="121">
        <f t="shared" si="5"/>
        <v>6858</v>
      </c>
      <c r="N73" s="121">
        <f t="shared" si="7"/>
        <v>7406</v>
      </c>
      <c r="O73" s="312"/>
      <c r="P73" s="306">
        <v>217.7175</v>
      </c>
      <c r="Q73" s="108">
        <v>200</v>
      </c>
    </row>
    <row r="74" spans="2:17" ht="40.799999999999997">
      <c r="B74" s="295">
        <v>33696500</v>
      </c>
      <c r="C74" s="120" t="s">
        <v>318</v>
      </c>
      <c r="D74" s="284"/>
      <c r="E74" s="284"/>
      <c r="F74" s="284"/>
      <c r="G74" s="288" t="s">
        <v>251</v>
      </c>
      <c r="H74" s="289">
        <v>40000</v>
      </c>
      <c r="I74" s="288" t="s">
        <v>779</v>
      </c>
      <c r="J74" s="288" t="s">
        <v>780</v>
      </c>
      <c r="K74" s="121">
        <f t="shared" si="6"/>
        <v>12.2089275</v>
      </c>
      <c r="L74" s="121">
        <f t="shared" si="4"/>
        <v>13.1856417</v>
      </c>
      <c r="M74" s="121">
        <f t="shared" si="5"/>
        <v>488400.00000000006</v>
      </c>
      <c r="N74" s="121">
        <f t="shared" si="7"/>
        <v>527600</v>
      </c>
      <c r="O74" s="312"/>
      <c r="P74" s="306">
        <v>77.516999999999996</v>
      </c>
      <c r="Q74" s="108">
        <v>200</v>
      </c>
    </row>
    <row r="75" spans="2:17" ht="52.8">
      <c r="B75" s="295">
        <v>33696500</v>
      </c>
      <c r="C75" s="120" t="s">
        <v>706</v>
      </c>
      <c r="D75" s="284"/>
      <c r="E75" s="284"/>
      <c r="F75" s="284"/>
      <c r="G75" s="288" t="s">
        <v>251</v>
      </c>
      <c r="H75" s="289">
        <v>1200</v>
      </c>
      <c r="I75" s="288" t="s">
        <v>779</v>
      </c>
      <c r="J75" s="288" t="s">
        <v>780</v>
      </c>
      <c r="K75" s="121">
        <f t="shared" si="6"/>
        <v>29.01504375</v>
      </c>
      <c r="L75" s="121">
        <f t="shared" si="4"/>
        <v>31.336247250000003</v>
      </c>
      <c r="M75" s="121">
        <f t="shared" si="5"/>
        <v>34824</v>
      </c>
      <c r="N75" s="121">
        <f t="shared" si="7"/>
        <v>37608</v>
      </c>
      <c r="O75" s="312"/>
      <c r="P75" s="306">
        <v>184.2225</v>
      </c>
      <c r="Q75" s="108">
        <v>200</v>
      </c>
    </row>
    <row r="76" spans="2:17" ht="40.799999999999997">
      <c r="B76" s="295">
        <v>33696500</v>
      </c>
      <c r="C76" s="120" t="s">
        <v>319</v>
      </c>
      <c r="D76" s="284"/>
      <c r="E76" s="284"/>
      <c r="F76" s="284"/>
      <c r="G76" s="288" t="s">
        <v>251</v>
      </c>
      <c r="H76" s="289">
        <v>1000</v>
      </c>
      <c r="I76" s="288" t="s">
        <v>779</v>
      </c>
      <c r="J76" s="288" t="s">
        <v>780</v>
      </c>
      <c r="K76" s="121">
        <f t="shared" si="6"/>
        <v>33.411262499999999</v>
      </c>
      <c r="L76" s="121">
        <f t="shared" si="4"/>
        <v>36.084163500000003</v>
      </c>
      <c r="M76" s="121">
        <f t="shared" si="5"/>
        <v>33410</v>
      </c>
      <c r="N76" s="121">
        <f t="shared" si="7"/>
        <v>36080</v>
      </c>
      <c r="O76" s="312"/>
      <c r="P76" s="306">
        <v>212.13499999999999</v>
      </c>
      <c r="Q76" s="108">
        <v>200</v>
      </c>
    </row>
    <row r="77" spans="2:17" ht="40.799999999999997">
      <c r="B77" s="295">
        <v>33696500</v>
      </c>
      <c r="C77" s="122" t="s">
        <v>707</v>
      </c>
      <c r="D77" s="284"/>
      <c r="E77" s="284"/>
      <c r="F77" s="284"/>
      <c r="G77" s="288" t="s">
        <v>44</v>
      </c>
      <c r="H77" s="289">
        <v>300</v>
      </c>
      <c r="I77" s="288" t="s">
        <v>779</v>
      </c>
      <c r="J77" s="288" t="s">
        <v>780</v>
      </c>
      <c r="K77" s="121">
        <f t="shared" si="6"/>
        <v>842.54624999999987</v>
      </c>
      <c r="L77" s="121">
        <f t="shared" si="4"/>
        <v>909.94994999999994</v>
      </c>
      <c r="M77" s="121">
        <f t="shared" si="5"/>
        <v>252765</v>
      </c>
      <c r="N77" s="121">
        <f t="shared" si="7"/>
        <v>272985</v>
      </c>
      <c r="O77" s="312"/>
      <c r="P77" s="307">
        <v>26.747499999999999</v>
      </c>
      <c r="Q77" s="108">
        <v>1</v>
      </c>
    </row>
    <row r="78" spans="2:17" ht="40.799999999999997">
      <c r="B78" s="295">
        <v>33696500</v>
      </c>
      <c r="C78" s="122" t="s">
        <v>708</v>
      </c>
      <c r="D78" s="284"/>
      <c r="E78" s="284"/>
      <c r="F78" s="284"/>
      <c r="G78" s="288" t="s">
        <v>44</v>
      </c>
      <c r="H78" s="289">
        <v>60</v>
      </c>
      <c r="I78" s="288" t="s">
        <v>779</v>
      </c>
      <c r="J78" s="288" t="s">
        <v>780</v>
      </c>
      <c r="K78" s="121">
        <f t="shared" si="6"/>
        <v>1159.0740000000001</v>
      </c>
      <c r="L78" s="121">
        <f t="shared" si="4"/>
        <v>1251.7999200000002</v>
      </c>
      <c r="M78" s="121">
        <f t="shared" si="5"/>
        <v>69544.2</v>
      </c>
      <c r="N78" s="121">
        <f t="shared" si="7"/>
        <v>75108</v>
      </c>
      <c r="O78" s="312"/>
      <c r="P78" s="307">
        <v>36.795999999999999</v>
      </c>
      <c r="Q78" s="108">
        <v>1</v>
      </c>
    </row>
    <row r="79" spans="2:17" ht="40.799999999999997">
      <c r="B79" s="295">
        <v>33696500</v>
      </c>
      <c r="C79" s="122" t="s">
        <v>320</v>
      </c>
      <c r="D79" s="284"/>
      <c r="E79" s="284"/>
      <c r="F79" s="284"/>
      <c r="G79" s="288" t="s">
        <v>225</v>
      </c>
      <c r="H79" s="289">
        <v>30000</v>
      </c>
      <c r="I79" s="288" t="s">
        <v>779</v>
      </c>
      <c r="J79" s="288" t="s">
        <v>780</v>
      </c>
      <c r="K79" s="121">
        <f t="shared" si="6"/>
        <v>1.1520605249999998</v>
      </c>
      <c r="L79" s="121">
        <f>K79*1.2</f>
        <v>1.3824726299999996</v>
      </c>
      <c r="M79" s="121">
        <f t="shared" si="5"/>
        <v>34500</v>
      </c>
      <c r="N79" s="121">
        <f t="shared" si="7"/>
        <v>41400</v>
      </c>
      <c r="O79" s="312"/>
      <c r="P79" s="307">
        <v>36.573349999999998</v>
      </c>
      <c r="Q79" s="108">
        <v>1000</v>
      </c>
    </row>
    <row r="80" spans="2:17" ht="40.799999999999997">
      <c r="B80" s="295">
        <v>33696500</v>
      </c>
      <c r="C80" s="122" t="s">
        <v>321</v>
      </c>
      <c r="D80" s="284"/>
      <c r="E80" s="284"/>
      <c r="F80" s="284"/>
      <c r="G80" s="288" t="s">
        <v>44</v>
      </c>
      <c r="H80" s="289">
        <v>300</v>
      </c>
      <c r="I80" s="288" t="s">
        <v>779</v>
      </c>
      <c r="J80" s="288" t="s">
        <v>780</v>
      </c>
      <c r="K80" s="121">
        <f t="shared" si="6"/>
        <v>12432.301874999999</v>
      </c>
      <c r="L80" s="121">
        <f>K80*1.08</f>
        <v>13426.886025</v>
      </c>
      <c r="M80" s="121">
        <f t="shared" si="5"/>
        <v>3729690</v>
      </c>
      <c r="N80" s="121">
        <f t="shared" si="7"/>
        <v>4028067</v>
      </c>
      <c r="O80" s="312"/>
      <c r="P80" s="307">
        <v>394.67624999999998</v>
      </c>
      <c r="Q80" s="108">
        <v>1</v>
      </c>
    </row>
    <row r="81" spans="2:23" ht="40.799999999999997">
      <c r="B81" s="295">
        <v>33696500</v>
      </c>
      <c r="C81" s="3" t="s">
        <v>775</v>
      </c>
      <c r="D81" s="133"/>
      <c r="E81" s="134"/>
      <c r="F81" s="255"/>
      <c r="G81" s="255" t="s">
        <v>251</v>
      </c>
      <c r="H81" s="280">
        <v>100000</v>
      </c>
      <c r="I81" s="288" t="s">
        <v>779</v>
      </c>
      <c r="J81" s="288" t="s">
        <v>780</v>
      </c>
      <c r="K81" s="121">
        <v>28</v>
      </c>
      <c r="L81" s="121">
        <f>K81*1.08</f>
        <v>30.240000000000002</v>
      </c>
      <c r="M81" s="121">
        <f>ROUND(K81,2)*H81</f>
        <v>2800000</v>
      </c>
      <c r="N81" s="121">
        <f t="shared" si="7"/>
        <v>3024000</v>
      </c>
      <c r="O81" s="313"/>
      <c r="P81" s="308"/>
      <c r="Q81" s="281" t="s">
        <v>251</v>
      </c>
      <c r="R81" s="134"/>
      <c r="S81" s="257">
        <v>34.56</v>
      </c>
      <c r="T81" s="257">
        <v>37.324800000000003</v>
      </c>
      <c r="U81" s="255">
        <v>0</v>
      </c>
      <c r="V81" s="255">
        <v>0</v>
      </c>
      <c r="W81" s="123"/>
    </row>
    <row r="82" spans="2:23" ht="40.799999999999997">
      <c r="B82" s="295">
        <v>33696500</v>
      </c>
      <c r="C82" s="120" t="s">
        <v>776</v>
      </c>
      <c r="D82" s="212"/>
      <c r="E82" s="212"/>
      <c r="F82" s="212"/>
      <c r="G82" s="290" t="s">
        <v>251</v>
      </c>
      <c r="H82" s="280">
        <v>3000</v>
      </c>
      <c r="I82" s="288" t="s">
        <v>779</v>
      </c>
      <c r="J82" s="288" t="s">
        <v>780</v>
      </c>
      <c r="K82" s="121">
        <f t="shared" si="6"/>
        <v>103.62555</v>
      </c>
      <c r="L82" s="121">
        <f>K82*1.08</f>
        <v>111.91559400000001</v>
      </c>
      <c r="M82" s="121">
        <f>ROUND(K82,2)*H82</f>
        <v>310890</v>
      </c>
      <c r="N82" s="121">
        <f t="shared" si="7"/>
        <v>335760</v>
      </c>
      <c r="O82" s="312"/>
      <c r="P82" s="306">
        <v>657.94</v>
      </c>
      <c r="Q82" s="108">
        <v>200</v>
      </c>
    </row>
    <row r="83" spans="2:23" ht="40.799999999999997">
      <c r="B83" s="295">
        <v>33696500</v>
      </c>
      <c r="C83" s="120" t="s">
        <v>777</v>
      </c>
      <c r="D83" s="212"/>
      <c r="E83" s="212"/>
      <c r="F83" s="212"/>
      <c r="G83" s="290" t="s">
        <v>251</v>
      </c>
      <c r="H83" s="289">
        <v>500</v>
      </c>
      <c r="I83" s="288" t="s">
        <v>779</v>
      </c>
      <c r="J83" s="288" t="s">
        <v>780</v>
      </c>
      <c r="K83" s="121">
        <f t="shared" si="6"/>
        <v>83.553749999999994</v>
      </c>
      <c r="L83" s="121">
        <f>K83*1.08</f>
        <v>90.238050000000001</v>
      </c>
      <c r="M83" s="121">
        <f>ROUND(K83,2)*H83</f>
        <v>41775</v>
      </c>
      <c r="N83" s="121">
        <f t="shared" si="7"/>
        <v>45120</v>
      </c>
      <c r="O83" s="312"/>
      <c r="P83" s="306">
        <v>106.1</v>
      </c>
      <c r="Q83">
        <v>40</v>
      </c>
    </row>
    <row r="84" spans="2:23" ht="15" thickBot="1">
      <c r="B84" s="297"/>
      <c r="C84" s="298" t="s">
        <v>778</v>
      </c>
      <c r="D84" s="299"/>
      <c r="E84" s="299"/>
      <c r="F84" s="299"/>
      <c r="G84" s="300" t="s">
        <v>225</v>
      </c>
      <c r="H84" s="301">
        <v>4</v>
      </c>
      <c r="I84" s="299"/>
      <c r="J84" s="302"/>
      <c r="K84" s="303">
        <f>P84*1.5*20/Q84</f>
        <v>45000</v>
      </c>
      <c r="L84" s="303">
        <f>K84*1.2</f>
        <v>54000</v>
      </c>
      <c r="M84" s="303">
        <f>ROUND(K84,2)*H84</f>
        <v>180000</v>
      </c>
      <c r="N84" s="121">
        <f t="shared" si="7"/>
        <v>216000</v>
      </c>
      <c r="O84" s="314"/>
      <c r="P84" s="309">
        <v>1500</v>
      </c>
      <c r="Q84">
        <v>1</v>
      </c>
    </row>
    <row r="85" spans="2:23" ht="15" thickBot="1">
      <c r="B85" s="349"/>
      <c r="O85" s="350"/>
    </row>
    <row r="86" spans="2:23" ht="15" thickBot="1">
      <c r="B86" s="351"/>
      <c r="C86" s="194" t="s">
        <v>781</v>
      </c>
      <c r="D86" s="194"/>
      <c r="E86" s="194"/>
      <c r="F86" s="194"/>
      <c r="G86" s="194"/>
      <c r="H86" s="321"/>
      <c r="I86" s="194"/>
      <c r="J86" s="194"/>
      <c r="K86" s="194"/>
      <c r="L86" s="194"/>
      <c r="M86" s="348">
        <f>SUM(M4:M85)</f>
        <v>18327844.199999999</v>
      </c>
      <c r="N86" s="348">
        <f>SUM(N4:N85)</f>
        <v>19819954</v>
      </c>
      <c r="O86" s="196"/>
    </row>
  </sheetData>
  <mergeCells count="1">
    <mergeCell ref="B3:O3"/>
  </mergeCells>
  <phoneticPr fontId="13" type="noConversion"/>
  <pageMargins left="0.46" right="0.16" top="0.37" bottom="0.28999999999999998" header="0.17" footer="0.16"/>
  <pageSetup orientation="landscape" horizontalDpi="0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N7"/>
  <sheetViews>
    <sheetView workbookViewId="0">
      <selection activeCell="I23" sqref="I23"/>
    </sheetView>
  </sheetViews>
  <sheetFormatPr defaultRowHeight="14.4"/>
  <cols>
    <col min="1" max="1" width="1.88671875" bestFit="1" customWidth="1"/>
    <col min="2" max="2" width="10.5546875" customWidth="1"/>
    <col min="3" max="3" width="15.6640625" bestFit="1" customWidth="1"/>
    <col min="5" max="5" width="7.33203125" bestFit="1" customWidth="1"/>
    <col min="6" max="6" width="3.44140625" bestFit="1" customWidth="1"/>
    <col min="7" max="7" width="5.5546875" bestFit="1" customWidth="1"/>
    <col min="10" max="10" width="6.5546875" bestFit="1" customWidth="1"/>
    <col min="12" max="12" width="7.5546875" bestFit="1" customWidth="1"/>
    <col min="13" max="13" width="9.5546875" customWidth="1"/>
    <col min="14" max="14" width="11.33203125" customWidth="1"/>
  </cols>
  <sheetData>
    <row r="1" spans="1:14" ht="15" thickBot="1">
      <c r="A1" s="558" t="s">
        <v>825</v>
      </c>
      <c r="B1" s="559"/>
      <c r="C1" s="559"/>
      <c r="D1" s="559"/>
      <c r="E1" s="559"/>
      <c r="F1" s="559"/>
      <c r="G1" s="559"/>
      <c r="H1" s="559"/>
      <c r="I1" s="559"/>
      <c r="J1" s="559"/>
      <c r="K1" s="559"/>
      <c r="L1" s="559"/>
      <c r="M1" s="559"/>
      <c r="N1" s="560"/>
    </row>
    <row r="2" spans="1:14" ht="88.8">
      <c r="A2" s="131"/>
      <c r="B2" s="183" t="s">
        <v>101</v>
      </c>
      <c r="C2" s="183" t="s">
        <v>90</v>
      </c>
      <c r="D2" s="183" t="s">
        <v>92</v>
      </c>
      <c r="E2" s="183" t="s">
        <v>93</v>
      </c>
      <c r="F2" s="184" t="s">
        <v>94</v>
      </c>
      <c r="G2" s="185" t="s">
        <v>95</v>
      </c>
      <c r="H2" s="183" t="s">
        <v>96</v>
      </c>
      <c r="I2" s="183" t="s">
        <v>97</v>
      </c>
      <c r="J2" s="186" t="s">
        <v>98</v>
      </c>
      <c r="K2" s="186" t="s">
        <v>99</v>
      </c>
      <c r="L2" s="186" t="s">
        <v>211</v>
      </c>
      <c r="M2" s="186" t="s">
        <v>212</v>
      </c>
      <c r="N2" s="187" t="s">
        <v>100</v>
      </c>
    </row>
    <row r="3" spans="1:14" ht="15" thickBot="1">
      <c r="A3" s="128"/>
      <c r="B3" s="205">
        <v>1</v>
      </c>
      <c r="C3" s="205">
        <v>2</v>
      </c>
      <c r="D3" s="205">
        <v>4</v>
      </c>
      <c r="E3" s="205">
        <v>5</v>
      </c>
      <c r="F3" s="206">
        <v>6</v>
      </c>
      <c r="G3" s="207">
        <v>7</v>
      </c>
      <c r="H3" s="205">
        <v>8</v>
      </c>
      <c r="I3" s="205">
        <v>9</v>
      </c>
      <c r="J3" s="205">
        <v>10</v>
      </c>
      <c r="K3" s="205">
        <v>11</v>
      </c>
      <c r="L3" s="205">
        <v>12</v>
      </c>
      <c r="M3" s="205">
        <v>13</v>
      </c>
      <c r="N3" s="208">
        <v>14</v>
      </c>
    </row>
    <row r="4" spans="1:14">
      <c r="A4" s="176"/>
      <c r="B4" s="556" t="s">
        <v>725</v>
      </c>
      <c r="C4" s="556"/>
      <c r="D4" s="556"/>
      <c r="E4" s="556"/>
      <c r="F4" s="556"/>
      <c r="G4" s="556"/>
      <c r="H4" s="556"/>
      <c r="I4" s="556"/>
      <c r="J4" s="556"/>
      <c r="K4" s="556"/>
      <c r="L4" s="556"/>
      <c r="M4" s="556"/>
      <c r="N4" s="557"/>
    </row>
    <row r="5" spans="1:14" ht="61.2">
      <c r="A5" s="204">
        <v>1</v>
      </c>
      <c r="B5" s="188" t="s">
        <v>0</v>
      </c>
      <c r="C5" s="192" t="s">
        <v>826</v>
      </c>
      <c r="D5" s="188" t="s">
        <v>749</v>
      </c>
      <c r="E5" s="188" t="s">
        <v>750</v>
      </c>
      <c r="F5" s="190" t="s">
        <v>157</v>
      </c>
      <c r="G5" s="203">
        <v>1</v>
      </c>
      <c r="H5" s="192" t="s">
        <v>829</v>
      </c>
      <c r="I5" s="192" t="s">
        <v>829</v>
      </c>
      <c r="J5" s="193">
        <v>3580</v>
      </c>
      <c r="K5" s="193">
        <f>ROUND(J5,2)*1.2</f>
        <v>4296</v>
      </c>
      <c r="L5" s="193">
        <f>J5*G5</f>
        <v>3580</v>
      </c>
      <c r="M5" s="193">
        <f>K5*G5</f>
        <v>4296</v>
      </c>
      <c r="N5" s="179"/>
    </row>
    <row r="6" spans="1:14" ht="61.8" thickBot="1">
      <c r="A6" s="380">
        <v>2</v>
      </c>
      <c r="B6" s="188" t="s">
        <v>828</v>
      </c>
      <c r="C6" s="364" t="s">
        <v>827</v>
      </c>
      <c r="D6" s="188" t="s">
        <v>749</v>
      </c>
      <c r="E6" s="188" t="s">
        <v>750</v>
      </c>
      <c r="F6" s="190" t="s">
        <v>157</v>
      </c>
      <c r="G6" s="381">
        <v>48</v>
      </c>
      <c r="H6" s="192" t="s">
        <v>829</v>
      </c>
      <c r="I6" s="192" t="s">
        <v>829</v>
      </c>
      <c r="J6" s="382">
        <v>380</v>
      </c>
      <c r="K6" s="193">
        <f>ROUND(J6,2)*1.2</f>
        <v>456</v>
      </c>
      <c r="L6" s="193">
        <f>ROUND(K6,2)*1.2</f>
        <v>547.19999999999993</v>
      </c>
      <c r="M6" s="193">
        <f>ROUND(L6,2)*1.2</f>
        <v>656.64</v>
      </c>
      <c r="N6" s="193"/>
    </row>
    <row r="7" spans="1:14" ht="15" thickBot="1">
      <c r="A7" s="180"/>
      <c r="B7" s="210" t="s">
        <v>830</v>
      </c>
      <c r="C7" s="194"/>
      <c r="D7" s="194"/>
      <c r="E7" s="194"/>
      <c r="F7" s="194"/>
      <c r="G7" s="194"/>
      <c r="H7" s="194"/>
      <c r="I7" s="194"/>
      <c r="J7" s="194"/>
      <c r="K7" s="194"/>
      <c r="L7" s="209">
        <f>SUM(L5)</f>
        <v>3580</v>
      </c>
      <c r="M7" s="209">
        <f>SUM(M5)</f>
        <v>4296</v>
      </c>
      <c r="N7" s="196"/>
    </row>
  </sheetData>
  <mergeCells count="2">
    <mergeCell ref="A1:N1"/>
    <mergeCell ref="B4:N4"/>
  </mergeCells>
  <phoneticPr fontId="13" type="noConversion"/>
  <pageMargins left="0.66" right="1.05" top="1" bottom="1" header="0.5" footer="0.5"/>
  <pageSetup orientation="landscape" horizontalDpi="0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Q87"/>
  <sheetViews>
    <sheetView topLeftCell="A34" workbookViewId="0">
      <selection activeCell="K93" sqref="K93"/>
    </sheetView>
  </sheetViews>
  <sheetFormatPr defaultRowHeight="14.4"/>
  <cols>
    <col min="1" max="1" width="3.5546875" style="331" bestFit="1" customWidth="1"/>
    <col min="2" max="2" width="22.88671875" customWidth="1"/>
    <col min="3" max="3" width="9.44140625" style="340" customWidth="1"/>
    <col min="4" max="4" width="9.88671875" style="33" customWidth="1"/>
    <col min="5" max="5" width="4.88671875" style="2" customWidth="1"/>
    <col min="6" max="6" width="5.6640625" style="32" bestFit="1" customWidth="1"/>
    <col min="7" max="7" width="5.6640625" style="35" bestFit="1" customWidth="1"/>
    <col min="8" max="8" width="7.88671875" style="32" customWidth="1"/>
    <col min="9" max="9" width="7.44140625" style="32" bestFit="1" customWidth="1"/>
    <col min="10" max="11" width="11.5546875" style="32" bestFit="1" customWidth="1"/>
    <col min="12" max="12" width="8" bestFit="1" customWidth="1"/>
    <col min="13" max="13" width="7.33203125" customWidth="1"/>
  </cols>
  <sheetData>
    <row r="1" spans="1:17" ht="20.100000000000001" customHeight="1" thickBot="1">
      <c r="A1" s="343"/>
      <c r="B1" s="352" t="s">
        <v>788</v>
      </c>
      <c r="C1" s="335"/>
      <c r="D1" s="353"/>
      <c r="E1" s="353"/>
      <c r="F1" s="353"/>
      <c r="G1" s="353"/>
      <c r="H1" s="353"/>
      <c r="I1" s="353"/>
      <c r="J1" s="353"/>
      <c r="K1" s="353"/>
      <c r="L1" s="353"/>
      <c r="M1" s="354"/>
    </row>
    <row r="2" spans="1:17" ht="106.5" customHeight="1">
      <c r="A2" s="341"/>
      <c r="B2" s="42" t="s">
        <v>90</v>
      </c>
      <c r="C2" s="333" t="s">
        <v>101</v>
      </c>
      <c r="D2" s="44" t="s">
        <v>94</v>
      </c>
      <c r="E2" s="45" t="s">
        <v>196</v>
      </c>
      <c r="F2" s="139" t="s">
        <v>210</v>
      </c>
      <c r="G2" s="140" t="s">
        <v>206</v>
      </c>
      <c r="H2" s="139" t="s">
        <v>205</v>
      </c>
      <c r="I2" s="139" t="s">
        <v>99</v>
      </c>
      <c r="J2" s="160" t="s">
        <v>211</v>
      </c>
      <c r="K2" s="161" t="s">
        <v>212</v>
      </c>
      <c r="L2" s="95" t="s">
        <v>717</v>
      </c>
      <c r="M2" s="95" t="s">
        <v>718</v>
      </c>
      <c r="N2" s="162" t="s">
        <v>216</v>
      </c>
    </row>
    <row r="3" spans="1:17" ht="20.100000000000001" customHeight="1" thickBot="1">
      <c r="A3" s="342"/>
      <c r="B3" s="325">
        <v>1</v>
      </c>
      <c r="C3" s="334">
        <v>1</v>
      </c>
      <c r="D3" s="326">
        <v>3</v>
      </c>
      <c r="E3" s="327">
        <v>4</v>
      </c>
      <c r="F3" s="327">
        <v>5</v>
      </c>
      <c r="G3" s="327">
        <v>6</v>
      </c>
      <c r="H3" s="327">
        <v>9</v>
      </c>
      <c r="I3" s="327">
        <v>10</v>
      </c>
      <c r="J3" s="327">
        <v>11</v>
      </c>
      <c r="K3" s="328">
        <v>12</v>
      </c>
      <c r="L3" s="329">
        <v>14</v>
      </c>
      <c r="M3" s="329"/>
    </row>
    <row r="4" spans="1:17" ht="26.4">
      <c r="A4" s="344">
        <v>1</v>
      </c>
      <c r="B4" s="141" t="s">
        <v>180</v>
      </c>
      <c r="C4" s="336" t="s">
        <v>0</v>
      </c>
      <c r="D4" s="25" t="s">
        <v>1</v>
      </c>
      <c r="E4" s="26">
        <f>G4*N4</f>
        <v>7000</v>
      </c>
      <c r="F4" s="317">
        <f>P4*1.5*20/N4</f>
        <v>1.9110000000000003</v>
      </c>
      <c r="G4" s="34">
        <f>O4/N4</f>
        <v>14</v>
      </c>
      <c r="H4" s="38">
        <f t="shared" ref="H4:H35" si="0">ROUND(F4,2)*N4</f>
        <v>955</v>
      </c>
      <c r="I4" s="38">
        <f>H4*1.08</f>
        <v>1031.4000000000001</v>
      </c>
      <c r="J4" s="38">
        <f t="shared" ref="J4:J35" si="1">H4*G4</f>
        <v>13370</v>
      </c>
      <c r="K4" s="38">
        <f>I4*G4</f>
        <v>14439.600000000002</v>
      </c>
      <c r="L4" s="168" t="s">
        <v>719</v>
      </c>
      <c r="M4" s="158" t="s">
        <v>720</v>
      </c>
      <c r="N4">
        <v>500</v>
      </c>
      <c r="O4" s="26">
        <v>7000</v>
      </c>
      <c r="P4" s="37">
        <v>31.85</v>
      </c>
    </row>
    <row r="5" spans="1:17" ht="26.4">
      <c r="A5" s="345">
        <f>A4+1</f>
        <v>2</v>
      </c>
      <c r="B5" s="28" t="s">
        <v>179</v>
      </c>
      <c r="C5" s="336" t="s">
        <v>0</v>
      </c>
      <c r="D5" s="7" t="s">
        <v>1</v>
      </c>
      <c r="E5" s="5">
        <f>G5*N5</f>
        <v>7000</v>
      </c>
      <c r="F5" s="154">
        <f t="shared" ref="F5:F68" si="2">P5*1.5*20/N5</f>
        <v>1.9110000000000003</v>
      </c>
      <c r="G5" s="155">
        <f t="shared" ref="G5:G11" si="3">O5/N5</f>
        <v>14</v>
      </c>
      <c r="H5" s="156">
        <f t="shared" si="0"/>
        <v>955</v>
      </c>
      <c r="I5" s="156">
        <f t="shared" ref="I5:I68" si="4">H5*1.08</f>
        <v>1031.4000000000001</v>
      </c>
      <c r="J5" s="156">
        <f t="shared" si="1"/>
        <v>13370</v>
      </c>
      <c r="K5" s="156">
        <f t="shared" ref="K5:K35" si="5">I5*G5</f>
        <v>14439.600000000002</v>
      </c>
      <c r="L5" s="6" t="s">
        <v>719</v>
      </c>
      <c r="M5" s="159" t="s">
        <v>720</v>
      </c>
      <c r="N5">
        <v>500</v>
      </c>
      <c r="O5" s="5">
        <v>7000</v>
      </c>
      <c r="P5" s="37">
        <v>31.85</v>
      </c>
    </row>
    <row r="6" spans="1:17" ht="26.4">
      <c r="A6" s="345">
        <f t="shared" ref="A6:A66" si="6">A5+1</f>
        <v>3</v>
      </c>
      <c r="B6" s="29" t="s">
        <v>2</v>
      </c>
      <c r="C6" s="336" t="s">
        <v>0</v>
      </c>
      <c r="D6" s="9" t="s">
        <v>1</v>
      </c>
      <c r="E6" s="5">
        <v>5000</v>
      </c>
      <c r="F6" s="154">
        <f t="shared" si="2"/>
        <v>0.72750000000000004</v>
      </c>
      <c r="G6" s="155">
        <f t="shared" si="3"/>
        <v>12.5</v>
      </c>
      <c r="H6" s="156">
        <f t="shared" si="0"/>
        <v>292</v>
      </c>
      <c r="I6" s="156">
        <f t="shared" si="4"/>
        <v>315.36</v>
      </c>
      <c r="J6" s="156">
        <f t="shared" si="1"/>
        <v>3650</v>
      </c>
      <c r="K6" s="156">
        <f t="shared" si="5"/>
        <v>3942</v>
      </c>
      <c r="L6" s="6" t="s">
        <v>719</v>
      </c>
      <c r="M6" s="159" t="s">
        <v>720</v>
      </c>
      <c r="N6">
        <v>400</v>
      </c>
      <c r="O6" s="5">
        <v>5000</v>
      </c>
      <c r="P6" s="37">
        <v>9.6999999999999993</v>
      </c>
    </row>
    <row r="7" spans="1:17" ht="26.4">
      <c r="A7" s="345">
        <f t="shared" si="6"/>
        <v>4</v>
      </c>
      <c r="B7" s="29" t="s">
        <v>202</v>
      </c>
      <c r="C7" s="336" t="s">
        <v>0</v>
      </c>
      <c r="D7" s="9" t="s">
        <v>1</v>
      </c>
      <c r="E7" s="5">
        <f t="shared" ref="E7:E38" si="7">G7*N7</f>
        <v>7000</v>
      </c>
      <c r="F7" s="154">
        <f t="shared" si="2"/>
        <v>1.254</v>
      </c>
      <c r="G7" s="155">
        <f t="shared" si="3"/>
        <v>14</v>
      </c>
      <c r="H7" s="156">
        <f t="shared" si="0"/>
        <v>625</v>
      </c>
      <c r="I7" s="156">
        <f t="shared" si="4"/>
        <v>675</v>
      </c>
      <c r="J7" s="156">
        <f t="shared" si="1"/>
        <v>8750</v>
      </c>
      <c r="K7" s="156">
        <f t="shared" si="5"/>
        <v>9450</v>
      </c>
      <c r="L7" s="6" t="s">
        <v>719</v>
      </c>
      <c r="M7" s="159" t="s">
        <v>720</v>
      </c>
      <c r="N7">
        <v>500</v>
      </c>
      <c r="O7" s="5">
        <v>7000</v>
      </c>
      <c r="P7" s="37">
        <v>20.9</v>
      </c>
    </row>
    <row r="8" spans="1:17" ht="26.4">
      <c r="A8" s="345">
        <f t="shared" si="6"/>
        <v>5</v>
      </c>
      <c r="B8" s="29" t="s">
        <v>213</v>
      </c>
      <c r="C8" s="336" t="s">
        <v>0</v>
      </c>
      <c r="D8" s="9" t="s">
        <v>1</v>
      </c>
      <c r="E8" s="5">
        <f t="shared" si="7"/>
        <v>7000</v>
      </c>
      <c r="F8" s="154">
        <f t="shared" si="2"/>
        <v>12.288000000000002</v>
      </c>
      <c r="G8" s="155">
        <f t="shared" si="3"/>
        <v>14</v>
      </c>
      <c r="H8" s="156">
        <f t="shared" si="0"/>
        <v>6145</v>
      </c>
      <c r="I8" s="156">
        <f t="shared" si="4"/>
        <v>6636.6</v>
      </c>
      <c r="J8" s="156">
        <f t="shared" si="1"/>
        <v>86030</v>
      </c>
      <c r="K8" s="156">
        <f t="shared" si="5"/>
        <v>92912.400000000009</v>
      </c>
      <c r="L8" s="6" t="s">
        <v>719</v>
      </c>
      <c r="M8" s="159" t="s">
        <v>720</v>
      </c>
      <c r="N8">
        <v>500</v>
      </c>
      <c r="O8" s="5">
        <v>7000</v>
      </c>
      <c r="P8" s="37">
        <v>204.8</v>
      </c>
    </row>
    <row r="9" spans="1:17" ht="26.4">
      <c r="A9" s="345">
        <f t="shared" si="6"/>
        <v>6</v>
      </c>
      <c r="B9" s="29" t="s">
        <v>204</v>
      </c>
      <c r="C9" s="336" t="s">
        <v>0</v>
      </c>
      <c r="D9" s="9" t="s">
        <v>1</v>
      </c>
      <c r="E9" s="5">
        <f t="shared" si="7"/>
        <v>7000</v>
      </c>
      <c r="F9" s="154">
        <f t="shared" si="2"/>
        <v>16.754999999999999</v>
      </c>
      <c r="G9" s="155">
        <f t="shared" si="3"/>
        <v>70</v>
      </c>
      <c r="H9" s="156">
        <f t="shared" si="0"/>
        <v>1676.0000000000002</v>
      </c>
      <c r="I9" s="156">
        <f t="shared" si="4"/>
        <v>1810.0800000000004</v>
      </c>
      <c r="J9" s="156">
        <f t="shared" si="1"/>
        <v>117320.00000000001</v>
      </c>
      <c r="K9" s="156">
        <f t="shared" si="5"/>
        <v>126705.60000000002</v>
      </c>
      <c r="L9" s="6" t="s">
        <v>719</v>
      </c>
      <c r="M9" s="159" t="s">
        <v>720</v>
      </c>
      <c r="N9">
        <v>100</v>
      </c>
      <c r="O9" s="5">
        <v>7000</v>
      </c>
      <c r="P9" s="37">
        <v>55.85</v>
      </c>
    </row>
    <row r="10" spans="1:17" ht="26.4">
      <c r="A10" s="345">
        <f t="shared" si="6"/>
        <v>7</v>
      </c>
      <c r="B10" s="29" t="s">
        <v>199</v>
      </c>
      <c r="C10" s="336" t="s">
        <v>0</v>
      </c>
      <c r="D10" s="9" t="s">
        <v>1</v>
      </c>
      <c r="E10" s="5">
        <f t="shared" si="7"/>
        <v>7000</v>
      </c>
      <c r="F10" s="154">
        <f t="shared" si="2"/>
        <v>2.5950000000000002</v>
      </c>
      <c r="G10" s="155">
        <f t="shared" si="3"/>
        <v>14</v>
      </c>
      <c r="H10" s="156">
        <f t="shared" si="0"/>
        <v>1300</v>
      </c>
      <c r="I10" s="156">
        <f t="shared" si="4"/>
        <v>1404</v>
      </c>
      <c r="J10" s="156">
        <f t="shared" si="1"/>
        <v>18200</v>
      </c>
      <c r="K10" s="156">
        <f t="shared" si="5"/>
        <v>19656</v>
      </c>
      <c r="L10" s="6" t="s">
        <v>719</v>
      </c>
      <c r="M10" s="159" t="s">
        <v>720</v>
      </c>
      <c r="N10">
        <v>500</v>
      </c>
      <c r="O10" s="5">
        <v>7000</v>
      </c>
      <c r="P10" s="37">
        <v>43.25</v>
      </c>
    </row>
    <row r="11" spans="1:17" ht="26.4">
      <c r="A11" s="345">
        <f t="shared" si="6"/>
        <v>8</v>
      </c>
      <c r="B11" s="29" t="s">
        <v>203</v>
      </c>
      <c r="C11" s="336" t="s">
        <v>0</v>
      </c>
      <c r="D11" s="9" t="s">
        <v>1</v>
      </c>
      <c r="E11" s="5">
        <f t="shared" si="7"/>
        <v>7000</v>
      </c>
      <c r="F11" s="154">
        <f t="shared" si="2"/>
        <v>2.4060000000000001</v>
      </c>
      <c r="G11" s="155">
        <f t="shared" si="3"/>
        <v>14</v>
      </c>
      <c r="H11" s="156">
        <f t="shared" si="0"/>
        <v>1205</v>
      </c>
      <c r="I11" s="156">
        <f t="shared" si="4"/>
        <v>1301.4000000000001</v>
      </c>
      <c r="J11" s="156">
        <f t="shared" si="1"/>
        <v>16870</v>
      </c>
      <c r="K11" s="156">
        <f t="shared" si="5"/>
        <v>18219.600000000002</v>
      </c>
      <c r="L11" s="6" t="s">
        <v>719</v>
      </c>
      <c r="M11" s="159" t="s">
        <v>720</v>
      </c>
      <c r="N11">
        <v>500</v>
      </c>
      <c r="O11" s="5">
        <v>7000</v>
      </c>
      <c r="P11" s="37">
        <v>40.1</v>
      </c>
    </row>
    <row r="12" spans="1:17" ht="26.4">
      <c r="A12" s="345">
        <f t="shared" si="6"/>
        <v>9</v>
      </c>
      <c r="B12" s="29" t="s">
        <v>197</v>
      </c>
      <c r="C12" s="336" t="s">
        <v>0</v>
      </c>
      <c r="D12" s="9" t="s">
        <v>1</v>
      </c>
      <c r="E12" s="5">
        <f t="shared" si="7"/>
        <v>4800</v>
      </c>
      <c r="F12" s="154">
        <f t="shared" si="2"/>
        <v>1.40625</v>
      </c>
      <c r="G12" s="155">
        <v>12</v>
      </c>
      <c r="H12" s="156">
        <f t="shared" si="0"/>
        <v>564</v>
      </c>
      <c r="I12" s="156">
        <f t="shared" si="4"/>
        <v>609.12</v>
      </c>
      <c r="J12" s="156">
        <f t="shared" si="1"/>
        <v>6768</v>
      </c>
      <c r="K12" s="156">
        <f t="shared" si="5"/>
        <v>7309.4400000000005</v>
      </c>
      <c r="L12" s="6" t="s">
        <v>719</v>
      </c>
      <c r="M12" s="159" t="s">
        <v>720</v>
      </c>
      <c r="N12">
        <v>400</v>
      </c>
      <c r="O12" s="5">
        <v>5000</v>
      </c>
      <c r="P12" s="37">
        <v>18.75</v>
      </c>
    </row>
    <row r="13" spans="1:17" ht="26.4">
      <c r="A13" s="345">
        <f t="shared" si="6"/>
        <v>10</v>
      </c>
      <c r="B13" s="29" t="s">
        <v>3</v>
      </c>
      <c r="C13" s="336" t="s">
        <v>0</v>
      </c>
      <c r="D13" s="9" t="s">
        <v>1</v>
      </c>
      <c r="E13" s="5">
        <f t="shared" si="7"/>
        <v>6000</v>
      </c>
      <c r="F13" s="154">
        <f t="shared" si="2"/>
        <v>1.8862499999999998</v>
      </c>
      <c r="G13" s="155">
        <f t="shared" ref="G13:G22" si="8">O13/N13</f>
        <v>15</v>
      </c>
      <c r="H13" s="156">
        <f t="shared" si="0"/>
        <v>756</v>
      </c>
      <c r="I13" s="156">
        <f t="shared" si="4"/>
        <v>816.48</v>
      </c>
      <c r="J13" s="156">
        <f t="shared" si="1"/>
        <v>11340</v>
      </c>
      <c r="K13" s="156">
        <f t="shared" si="5"/>
        <v>12247.2</v>
      </c>
      <c r="L13" s="6" t="s">
        <v>719</v>
      </c>
      <c r="M13" s="159" t="s">
        <v>720</v>
      </c>
      <c r="N13">
        <v>400</v>
      </c>
      <c r="O13" s="5">
        <v>6000</v>
      </c>
      <c r="P13" s="37">
        <v>25.15</v>
      </c>
    </row>
    <row r="14" spans="1:17" ht="26.4">
      <c r="A14" s="345">
        <f t="shared" si="6"/>
        <v>11</v>
      </c>
      <c r="B14" s="29" t="s">
        <v>198</v>
      </c>
      <c r="C14" s="336" t="s">
        <v>0</v>
      </c>
      <c r="D14" s="9" t="s">
        <v>1</v>
      </c>
      <c r="E14" s="5">
        <f t="shared" si="7"/>
        <v>36</v>
      </c>
      <c r="F14" s="154">
        <f t="shared" si="2"/>
        <v>9.0833333333333339</v>
      </c>
      <c r="G14" s="155">
        <f t="shared" si="8"/>
        <v>12</v>
      </c>
      <c r="H14" s="156">
        <f t="shared" si="0"/>
        <v>27.240000000000002</v>
      </c>
      <c r="I14" s="156">
        <f t="shared" si="4"/>
        <v>29.419200000000004</v>
      </c>
      <c r="J14" s="156">
        <f t="shared" si="1"/>
        <v>326.88</v>
      </c>
      <c r="K14" s="156">
        <f t="shared" si="5"/>
        <v>353.03040000000004</v>
      </c>
      <c r="L14" s="6" t="s">
        <v>719</v>
      </c>
      <c r="M14" s="159" t="s">
        <v>720</v>
      </c>
      <c r="N14">
        <v>3</v>
      </c>
      <c r="O14" s="5">
        <v>36</v>
      </c>
      <c r="P14" s="37">
        <f>Q14/6</f>
        <v>0.90833333333333333</v>
      </c>
      <c r="Q14">
        <v>5.45</v>
      </c>
    </row>
    <row r="15" spans="1:17" ht="26.4">
      <c r="A15" s="345">
        <f t="shared" si="6"/>
        <v>12</v>
      </c>
      <c r="B15" s="29" t="s">
        <v>200</v>
      </c>
      <c r="C15" s="336" t="s">
        <v>0</v>
      </c>
      <c r="D15" s="9" t="s">
        <v>1</v>
      </c>
      <c r="E15" s="5">
        <f t="shared" si="7"/>
        <v>7000</v>
      </c>
      <c r="F15" s="154">
        <f t="shared" si="2"/>
        <v>0.81899999999999995</v>
      </c>
      <c r="G15" s="155">
        <f t="shared" si="8"/>
        <v>14</v>
      </c>
      <c r="H15" s="156">
        <f t="shared" si="0"/>
        <v>410</v>
      </c>
      <c r="I15" s="156">
        <f t="shared" si="4"/>
        <v>442.8</v>
      </c>
      <c r="J15" s="156">
        <f t="shared" si="1"/>
        <v>5740</v>
      </c>
      <c r="K15" s="156">
        <f t="shared" si="5"/>
        <v>6199.2</v>
      </c>
      <c r="L15" s="6" t="s">
        <v>719</v>
      </c>
      <c r="M15" s="159" t="s">
        <v>720</v>
      </c>
      <c r="N15">
        <v>500</v>
      </c>
      <c r="O15" s="5">
        <v>7000</v>
      </c>
      <c r="P15" s="37">
        <v>13.65</v>
      </c>
    </row>
    <row r="16" spans="1:17" ht="26.4">
      <c r="A16" s="345">
        <f t="shared" si="6"/>
        <v>13</v>
      </c>
      <c r="B16" s="29" t="s">
        <v>201</v>
      </c>
      <c r="C16" s="336" t="s">
        <v>0</v>
      </c>
      <c r="D16" s="9" t="s">
        <v>1</v>
      </c>
      <c r="E16" s="5">
        <f t="shared" si="7"/>
        <v>36</v>
      </c>
      <c r="F16" s="154">
        <f t="shared" si="2"/>
        <v>9.0833333333333339</v>
      </c>
      <c r="G16" s="155">
        <f t="shared" si="8"/>
        <v>12</v>
      </c>
      <c r="H16" s="156">
        <f t="shared" si="0"/>
        <v>27.240000000000002</v>
      </c>
      <c r="I16" s="156">
        <f t="shared" si="4"/>
        <v>29.419200000000004</v>
      </c>
      <c r="J16" s="156">
        <f t="shared" si="1"/>
        <v>326.88</v>
      </c>
      <c r="K16" s="156">
        <f t="shared" si="5"/>
        <v>353.03040000000004</v>
      </c>
      <c r="L16" s="6" t="s">
        <v>719</v>
      </c>
      <c r="M16" s="159" t="s">
        <v>720</v>
      </c>
      <c r="N16">
        <v>3</v>
      </c>
      <c r="O16" s="5">
        <v>36</v>
      </c>
      <c r="P16" s="37">
        <f>Q16/6</f>
        <v>0.90833333333333333</v>
      </c>
      <c r="Q16" s="37">
        <v>5.45</v>
      </c>
    </row>
    <row r="17" spans="1:17" ht="26.4">
      <c r="A17" s="345">
        <f t="shared" si="6"/>
        <v>14</v>
      </c>
      <c r="B17" s="29" t="s">
        <v>187</v>
      </c>
      <c r="C17" s="336" t="s">
        <v>0</v>
      </c>
      <c r="D17" s="9" t="s">
        <v>1</v>
      </c>
      <c r="E17" s="5">
        <f t="shared" si="7"/>
        <v>7000</v>
      </c>
      <c r="F17" s="154">
        <f t="shared" si="2"/>
        <v>2.5049999999999999</v>
      </c>
      <c r="G17" s="155">
        <f t="shared" si="8"/>
        <v>14</v>
      </c>
      <c r="H17" s="156">
        <f t="shared" si="0"/>
        <v>1255</v>
      </c>
      <c r="I17" s="156">
        <f t="shared" si="4"/>
        <v>1355.4</v>
      </c>
      <c r="J17" s="156">
        <f t="shared" si="1"/>
        <v>17570</v>
      </c>
      <c r="K17" s="156">
        <f t="shared" si="5"/>
        <v>18975.600000000002</v>
      </c>
      <c r="L17" s="6" t="s">
        <v>719</v>
      </c>
      <c r="M17" s="159" t="s">
        <v>720</v>
      </c>
      <c r="N17">
        <v>500</v>
      </c>
      <c r="O17" s="5">
        <v>7000</v>
      </c>
      <c r="P17" s="37">
        <v>41.75</v>
      </c>
    </row>
    <row r="18" spans="1:17" ht="26.4">
      <c r="A18" s="345">
        <f t="shared" si="6"/>
        <v>15</v>
      </c>
      <c r="B18" s="29" t="s">
        <v>188</v>
      </c>
      <c r="C18" s="336" t="s">
        <v>0</v>
      </c>
      <c r="D18" s="9" t="s">
        <v>1</v>
      </c>
      <c r="E18" s="5">
        <f t="shared" si="7"/>
        <v>8000</v>
      </c>
      <c r="F18" s="154">
        <f t="shared" si="2"/>
        <v>2.0939999999999999</v>
      </c>
      <c r="G18" s="155">
        <f t="shared" si="8"/>
        <v>16</v>
      </c>
      <c r="H18" s="156">
        <f t="shared" si="0"/>
        <v>1045</v>
      </c>
      <c r="I18" s="156">
        <f t="shared" si="4"/>
        <v>1128.6000000000001</v>
      </c>
      <c r="J18" s="156">
        <f t="shared" si="1"/>
        <v>16720</v>
      </c>
      <c r="K18" s="156">
        <f t="shared" si="5"/>
        <v>18057.600000000002</v>
      </c>
      <c r="L18" s="6" t="s">
        <v>719</v>
      </c>
      <c r="M18" s="159" t="s">
        <v>720</v>
      </c>
      <c r="N18">
        <v>500</v>
      </c>
      <c r="O18" s="5">
        <v>8000</v>
      </c>
      <c r="P18" s="37">
        <v>34.9</v>
      </c>
    </row>
    <row r="19" spans="1:17" ht="26.4">
      <c r="A19" s="345">
        <f t="shared" si="6"/>
        <v>16</v>
      </c>
      <c r="B19" s="29" t="s">
        <v>189</v>
      </c>
      <c r="C19" s="336" t="s">
        <v>0</v>
      </c>
      <c r="D19" s="9" t="s">
        <v>1</v>
      </c>
      <c r="E19" s="5">
        <f t="shared" si="7"/>
        <v>18</v>
      </c>
      <c r="F19" s="154">
        <f t="shared" si="2"/>
        <v>9.0833333333333339</v>
      </c>
      <c r="G19" s="155">
        <f t="shared" si="8"/>
        <v>6</v>
      </c>
      <c r="H19" s="156">
        <f t="shared" si="0"/>
        <v>27.240000000000002</v>
      </c>
      <c r="I19" s="156">
        <f t="shared" si="4"/>
        <v>29.419200000000004</v>
      </c>
      <c r="J19" s="156">
        <f t="shared" si="1"/>
        <v>163.44</v>
      </c>
      <c r="K19" s="156">
        <f t="shared" si="5"/>
        <v>176.51520000000002</v>
      </c>
      <c r="L19" s="6" t="s">
        <v>719</v>
      </c>
      <c r="M19" s="159" t="s">
        <v>720</v>
      </c>
      <c r="N19">
        <v>3</v>
      </c>
      <c r="O19" s="5">
        <v>18</v>
      </c>
      <c r="P19" s="37">
        <f>Q19/6</f>
        <v>0.90833333333333333</v>
      </c>
      <c r="Q19">
        <v>5.45</v>
      </c>
    </row>
    <row r="20" spans="1:17" ht="26.4">
      <c r="A20" s="345">
        <f t="shared" si="6"/>
        <v>17</v>
      </c>
      <c r="B20" s="29" t="s">
        <v>190</v>
      </c>
      <c r="C20" s="336" t="s">
        <v>0</v>
      </c>
      <c r="D20" s="9" t="s">
        <v>1</v>
      </c>
      <c r="E20" s="5">
        <f t="shared" si="7"/>
        <v>7000</v>
      </c>
      <c r="F20" s="154">
        <f t="shared" si="2"/>
        <v>2.0070000000000001</v>
      </c>
      <c r="G20" s="155">
        <f t="shared" si="8"/>
        <v>14</v>
      </c>
      <c r="H20" s="156">
        <f t="shared" si="0"/>
        <v>1004.9999999999999</v>
      </c>
      <c r="I20" s="156">
        <f t="shared" si="4"/>
        <v>1085.3999999999999</v>
      </c>
      <c r="J20" s="156">
        <f t="shared" si="1"/>
        <v>14069.999999999998</v>
      </c>
      <c r="K20" s="156">
        <f t="shared" si="5"/>
        <v>15195.599999999999</v>
      </c>
      <c r="L20" s="6" t="s">
        <v>719</v>
      </c>
      <c r="M20" s="159" t="s">
        <v>720</v>
      </c>
      <c r="N20">
        <v>500</v>
      </c>
      <c r="O20" s="5">
        <v>7000</v>
      </c>
      <c r="P20" s="37">
        <v>33.450000000000003</v>
      </c>
    </row>
    <row r="21" spans="1:17" ht="26.4">
      <c r="A21" s="345">
        <f t="shared" si="6"/>
        <v>18</v>
      </c>
      <c r="B21" s="29" t="s">
        <v>191</v>
      </c>
      <c r="C21" s="336" t="s">
        <v>0</v>
      </c>
      <c r="D21" s="9" t="s">
        <v>1</v>
      </c>
      <c r="E21" s="5">
        <f t="shared" si="7"/>
        <v>6000</v>
      </c>
      <c r="F21" s="154">
        <f t="shared" si="2"/>
        <v>1.9079999999999999</v>
      </c>
      <c r="G21" s="155">
        <f t="shared" si="8"/>
        <v>12</v>
      </c>
      <c r="H21" s="156">
        <f t="shared" si="0"/>
        <v>955</v>
      </c>
      <c r="I21" s="156">
        <f t="shared" si="4"/>
        <v>1031.4000000000001</v>
      </c>
      <c r="J21" s="156">
        <f t="shared" si="1"/>
        <v>11460</v>
      </c>
      <c r="K21" s="156">
        <f t="shared" si="5"/>
        <v>12376.800000000001</v>
      </c>
      <c r="L21" s="6" t="s">
        <v>719</v>
      </c>
      <c r="M21" s="159" t="s">
        <v>720</v>
      </c>
      <c r="N21">
        <v>500</v>
      </c>
      <c r="O21" s="5">
        <v>6000</v>
      </c>
      <c r="P21" s="37">
        <v>31.8</v>
      </c>
    </row>
    <row r="22" spans="1:17" ht="26.4">
      <c r="A22" s="345">
        <f t="shared" si="6"/>
        <v>19</v>
      </c>
      <c r="B22" s="29" t="s">
        <v>193</v>
      </c>
      <c r="C22" s="336" t="s">
        <v>0</v>
      </c>
      <c r="D22" s="9" t="s">
        <v>1</v>
      </c>
      <c r="E22" s="5">
        <f t="shared" si="7"/>
        <v>5000</v>
      </c>
      <c r="F22" s="154">
        <f t="shared" si="2"/>
        <v>15.15</v>
      </c>
      <c r="G22" s="155">
        <f t="shared" si="8"/>
        <v>50</v>
      </c>
      <c r="H22" s="156">
        <f t="shared" si="0"/>
        <v>1515</v>
      </c>
      <c r="I22" s="156">
        <f t="shared" si="4"/>
        <v>1636.2</v>
      </c>
      <c r="J22" s="156">
        <f t="shared" si="1"/>
        <v>75750</v>
      </c>
      <c r="K22" s="156">
        <f t="shared" si="5"/>
        <v>81810</v>
      </c>
      <c r="L22" s="6" t="s">
        <v>719</v>
      </c>
      <c r="M22" s="159" t="s">
        <v>720</v>
      </c>
      <c r="N22">
        <v>100</v>
      </c>
      <c r="O22" s="5">
        <v>5000</v>
      </c>
      <c r="P22" s="37">
        <v>50.5</v>
      </c>
    </row>
    <row r="23" spans="1:17" ht="26.4">
      <c r="A23" s="345">
        <f t="shared" si="6"/>
        <v>20</v>
      </c>
      <c r="B23" s="29" t="s">
        <v>192</v>
      </c>
      <c r="C23" s="336" t="s">
        <v>0</v>
      </c>
      <c r="D23" s="9" t="s">
        <v>1</v>
      </c>
      <c r="E23" s="5">
        <f t="shared" si="7"/>
        <v>2800</v>
      </c>
      <c r="F23" s="154">
        <f t="shared" si="2"/>
        <v>1.40625</v>
      </c>
      <c r="G23" s="155">
        <v>7</v>
      </c>
      <c r="H23" s="156">
        <f t="shared" si="0"/>
        <v>564</v>
      </c>
      <c r="I23" s="156">
        <f t="shared" si="4"/>
        <v>609.12</v>
      </c>
      <c r="J23" s="156">
        <f t="shared" si="1"/>
        <v>3948</v>
      </c>
      <c r="K23" s="156">
        <f t="shared" si="5"/>
        <v>4263.84</v>
      </c>
      <c r="L23" s="6" t="s">
        <v>719</v>
      </c>
      <c r="M23" s="159" t="s">
        <v>720</v>
      </c>
      <c r="N23">
        <v>400</v>
      </c>
      <c r="O23" s="5">
        <v>3000</v>
      </c>
      <c r="P23" s="37">
        <v>18.75</v>
      </c>
    </row>
    <row r="24" spans="1:17" ht="26.4">
      <c r="A24" s="345">
        <f t="shared" si="6"/>
        <v>21</v>
      </c>
      <c r="B24" s="29" t="s">
        <v>4</v>
      </c>
      <c r="C24" s="336" t="s">
        <v>0</v>
      </c>
      <c r="D24" s="9" t="s">
        <v>1</v>
      </c>
      <c r="E24" s="5">
        <f t="shared" si="7"/>
        <v>6000</v>
      </c>
      <c r="F24" s="154">
        <f t="shared" si="2"/>
        <v>0.81899999999999995</v>
      </c>
      <c r="G24" s="155">
        <f t="shared" ref="G24:G30" si="9">O24/N24</f>
        <v>12</v>
      </c>
      <c r="H24" s="156">
        <f t="shared" si="0"/>
        <v>410</v>
      </c>
      <c r="I24" s="156">
        <f t="shared" si="4"/>
        <v>442.8</v>
      </c>
      <c r="J24" s="156">
        <f t="shared" si="1"/>
        <v>4920</v>
      </c>
      <c r="K24" s="156">
        <f t="shared" si="5"/>
        <v>5313.6</v>
      </c>
      <c r="L24" s="6" t="s">
        <v>719</v>
      </c>
      <c r="M24" s="159" t="s">
        <v>720</v>
      </c>
      <c r="N24">
        <v>500</v>
      </c>
      <c r="O24" s="5">
        <v>6000</v>
      </c>
      <c r="P24" s="37">
        <v>13.65</v>
      </c>
    </row>
    <row r="25" spans="1:17" ht="26.4">
      <c r="A25" s="345">
        <f t="shared" si="6"/>
        <v>22</v>
      </c>
      <c r="B25" s="29" t="s">
        <v>5</v>
      </c>
      <c r="C25" s="336" t="s">
        <v>0</v>
      </c>
      <c r="D25" s="9" t="s">
        <v>1</v>
      </c>
      <c r="E25" s="5">
        <f t="shared" si="7"/>
        <v>36</v>
      </c>
      <c r="F25" s="154">
        <f t="shared" si="2"/>
        <v>9.0833333333333339</v>
      </c>
      <c r="G25" s="155">
        <f t="shared" si="9"/>
        <v>12</v>
      </c>
      <c r="H25" s="156">
        <f t="shared" si="0"/>
        <v>27.240000000000002</v>
      </c>
      <c r="I25" s="156">
        <f t="shared" si="4"/>
        <v>29.419200000000004</v>
      </c>
      <c r="J25" s="156">
        <f t="shared" si="1"/>
        <v>326.88</v>
      </c>
      <c r="K25" s="156">
        <f t="shared" si="5"/>
        <v>353.03040000000004</v>
      </c>
      <c r="L25" s="6" t="s">
        <v>719</v>
      </c>
      <c r="M25" s="159" t="s">
        <v>720</v>
      </c>
      <c r="N25">
        <v>3</v>
      </c>
      <c r="O25" s="5">
        <v>36</v>
      </c>
      <c r="P25" s="37">
        <f>Q25/6</f>
        <v>0.90833333333333333</v>
      </c>
      <c r="Q25">
        <v>5.45</v>
      </c>
    </row>
    <row r="26" spans="1:17" ht="26.4">
      <c r="A26" s="345">
        <f t="shared" si="6"/>
        <v>23</v>
      </c>
      <c r="B26" s="29" t="s">
        <v>6</v>
      </c>
      <c r="C26" s="336" t="s">
        <v>0</v>
      </c>
      <c r="D26" s="9" t="s">
        <v>1</v>
      </c>
      <c r="E26" s="5">
        <f t="shared" si="7"/>
        <v>36</v>
      </c>
      <c r="F26" s="154">
        <f t="shared" si="2"/>
        <v>11.333333333333334</v>
      </c>
      <c r="G26" s="155">
        <f t="shared" si="9"/>
        <v>12</v>
      </c>
      <c r="H26" s="156">
        <f t="shared" si="0"/>
        <v>33.99</v>
      </c>
      <c r="I26" s="156">
        <f t="shared" si="4"/>
        <v>36.709200000000003</v>
      </c>
      <c r="J26" s="156">
        <f t="shared" si="1"/>
        <v>407.88</v>
      </c>
      <c r="K26" s="156">
        <f t="shared" si="5"/>
        <v>440.5104</v>
      </c>
      <c r="L26" s="6" t="s">
        <v>719</v>
      </c>
      <c r="M26" s="159" t="s">
        <v>720</v>
      </c>
      <c r="N26">
        <v>3</v>
      </c>
      <c r="O26" s="5">
        <v>36</v>
      </c>
      <c r="P26" s="37">
        <f>Q26/6</f>
        <v>1.1333333333333333</v>
      </c>
      <c r="Q26">
        <v>6.8</v>
      </c>
    </row>
    <row r="27" spans="1:17" ht="26.4">
      <c r="A27" s="345">
        <f t="shared" si="6"/>
        <v>24</v>
      </c>
      <c r="B27" s="29" t="s">
        <v>66</v>
      </c>
      <c r="C27" s="336" t="s">
        <v>0</v>
      </c>
      <c r="D27" s="9" t="s">
        <v>1</v>
      </c>
      <c r="E27" s="5">
        <f t="shared" si="7"/>
        <v>4000</v>
      </c>
      <c r="F27" s="154">
        <f t="shared" si="2"/>
        <v>3.1237499999999998</v>
      </c>
      <c r="G27" s="155">
        <f t="shared" si="9"/>
        <v>10</v>
      </c>
      <c r="H27" s="156">
        <f t="shared" si="0"/>
        <v>1248</v>
      </c>
      <c r="I27" s="156">
        <f t="shared" si="4"/>
        <v>1347.8400000000001</v>
      </c>
      <c r="J27" s="156">
        <f t="shared" si="1"/>
        <v>12480</v>
      </c>
      <c r="K27" s="156">
        <f t="shared" si="5"/>
        <v>13478.400000000001</v>
      </c>
      <c r="L27" s="6" t="s">
        <v>719</v>
      </c>
      <c r="M27" s="159" t="s">
        <v>720</v>
      </c>
      <c r="N27">
        <v>400</v>
      </c>
      <c r="O27" s="5">
        <v>4000</v>
      </c>
      <c r="P27" s="37">
        <v>41.65</v>
      </c>
    </row>
    <row r="28" spans="1:17" ht="26.4">
      <c r="A28" s="345">
        <f t="shared" si="6"/>
        <v>25</v>
      </c>
      <c r="B28" s="29" t="s">
        <v>7</v>
      </c>
      <c r="C28" s="336" t="s">
        <v>0</v>
      </c>
      <c r="D28" s="9" t="s">
        <v>1</v>
      </c>
      <c r="E28" s="5">
        <f t="shared" si="7"/>
        <v>6000</v>
      </c>
      <c r="F28" s="154">
        <f t="shared" si="2"/>
        <v>1.875</v>
      </c>
      <c r="G28" s="155">
        <f t="shared" si="9"/>
        <v>12</v>
      </c>
      <c r="H28" s="156">
        <f t="shared" si="0"/>
        <v>940</v>
      </c>
      <c r="I28" s="156">
        <f t="shared" si="4"/>
        <v>1015.2</v>
      </c>
      <c r="J28" s="156">
        <f t="shared" si="1"/>
        <v>11280</v>
      </c>
      <c r="K28" s="156">
        <f t="shared" si="5"/>
        <v>12182.400000000001</v>
      </c>
      <c r="L28" s="6" t="s">
        <v>719</v>
      </c>
      <c r="M28" s="159" t="s">
        <v>720</v>
      </c>
      <c r="N28">
        <v>500</v>
      </c>
      <c r="O28" s="5">
        <v>6000</v>
      </c>
      <c r="P28" s="37">
        <v>31.25</v>
      </c>
    </row>
    <row r="29" spans="1:17" ht="26.4">
      <c r="A29" s="345">
        <f t="shared" si="6"/>
        <v>26</v>
      </c>
      <c r="B29" s="29" t="s">
        <v>194</v>
      </c>
      <c r="C29" s="336" t="s">
        <v>0</v>
      </c>
      <c r="D29" s="9" t="s">
        <v>1</v>
      </c>
      <c r="E29" s="5">
        <f t="shared" si="7"/>
        <v>36</v>
      </c>
      <c r="F29" s="154">
        <f t="shared" si="2"/>
        <v>9.0833333333333339</v>
      </c>
      <c r="G29" s="155">
        <f t="shared" si="9"/>
        <v>12</v>
      </c>
      <c r="H29" s="156">
        <f t="shared" si="0"/>
        <v>27.240000000000002</v>
      </c>
      <c r="I29" s="156">
        <f t="shared" si="4"/>
        <v>29.419200000000004</v>
      </c>
      <c r="J29" s="156">
        <f t="shared" si="1"/>
        <v>326.88</v>
      </c>
      <c r="K29" s="156">
        <f t="shared" si="5"/>
        <v>353.03040000000004</v>
      </c>
      <c r="L29" s="6" t="s">
        <v>719</v>
      </c>
      <c r="M29" s="159" t="s">
        <v>720</v>
      </c>
      <c r="N29">
        <v>3</v>
      </c>
      <c r="O29" s="5">
        <v>36</v>
      </c>
      <c r="P29" s="37">
        <f>Q29/6</f>
        <v>0.90833333333333333</v>
      </c>
      <c r="Q29">
        <v>5.45</v>
      </c>
    </row>
    <row r="30" spans="1:17" ht="26.4">
      <c r="A30" s="345">
        <f t="shared" si="6"/>
        <v>27</v>
      </c>
      <c r="B30" s="29" t="s">
        <v>121</v>
      </c>
      <c r="C30" s="336" t="s">
        <v>0</v>
      </c>
      <c r="D30" s="9" t="s">
        <v>1</v>
      </c>
      <c r="E30" s="5">
        <f t="shared" si="7"/>
        <v>4000</v>
      </c>
      <c r="F30" s="154">
        <f t="shared" si="2"/>
        <v>3.2129999999999996</v>
      </c>
      <c r="G30" s="155">
        <f t="shared" si="9"/>
        <v>8</v>
      </c>
      <c r="H30" s="156">
        <f t="shared" si="0"/>
        <v>1605</v>
      </c>
      <c r="I30" s="156">
        <f t="shared" si="4"/>
        <v>1733.4</v>
      </c>
      <c r="J30" s="156">
        <f t="shared" si="1"/>
        <v>12840</v>
      </c>
      <c r="K30" s="156">
        <f t="shared" si="5"/>
        <v>13867.2</v>
      </c>
      <c r="L30" s="6" t="s">
        <v>719</v>
      </c>
      <c r="M30" s="159" t="s">
        <v>720</v>
      </c>
      <c r="N30">
        <v>500</v>
      </c>
      <c r="O30" s="5">
        <v>4000</v>
      </c>
      <c r="P30" s="37">
        <v>53.55</v>
      </c>
    </row>
    <row r="31" spans="1:17" ht="26.4">
      <c r="A31" s="345">
        <f t="shared" si="6"/>
        <v>28</v>
      </c>
      <c r="B31" s="29" t="s">
        <v>8</v>
      </c>
      <c r="C31" s="336" t="s">
        <v>0</v>
      </c>
      <c r="D31" s="9" t="s">
        <v>1</v>
      </c>
      <c r="E31" s="5">
        <f t="shared" si="7"/>
        <v>1440</v>
      </c>
      <c r="F31" s="154">
        <f t="shared" si="2"/>
        <v>73</v>
      </c>
      <c r="G31" s="155">
        <v>16</v>
      </c>
      <c r="H31" s="156">
        <f t="shared" si="0"/>
        <v>6570</v>
      </c>
      <c r="I31" s="156">
        <f t="shared" si="4"/>
        <v>7095.6</v>
      </c>
      <c r="J31" s="156">
        <f t="shared" si="1"/>
        <v>105120</v>
      </c>
      <c r="K31" s="156">
        <f t="shared" si="5"/>
        <v>113529.60000000001</v>
      </c>
      <c r="L31" s="6" t="s">
        <v>719</v>
      </c>
      <c r="M31" s="159" t="s">
        <v>720</v>
      </c>
      <c r="N31">
        <v>90</v>
      </c>
      <c r="O31" s="5">
        <v>1500</v>
      </c>
      <c r="P31" s="37">
        <v>219</v>
      </c>
    </row>
    <row r="32" spans="1:17" ht="26.4">
      <c r="A32" s="345">
        <f t="shared" si="6"/>
        <v>29</v>
      </c>
      <c r="B32" s="29" t="s">
        <v>9</v>
      </c>
      <c r="C32" s="336" t="s">
        <v>0</v>
      </c>
      <c r="D32" s="9" t="s">
        <v>1</v>
      </c>
      <c r="E32" s="5">
        <f t="shared" si="7"/>
        <v>5</v>
      </c>
      <c r="F32" s="154">
        <f t="shared" si="2"/>
        <v>523.20000000000005</v>
      </c>
      <c r="G32" s="155">
        <v>1</v>
      </c>
      <c r="H32" s="156">
        <f t="shared" si="0"/>
        <v>2616</v>
      </c>
      <c r="I32" s="156">
        <f t="shared" si="4"/>
        <v>2825.28</v>
      </c>
      <c r="J32" s="156">
        <f t="shared" si="1"/>
        <v>2616</v>
      </c>
      <c r="K32" s="156">
        <f t="shared" si="5"/>
        <v>2825.28</v>
      </c>
      <c r="L32" s="6" t="s">
        <v>719</v>
      </c>
      <c r="M32" s="159" t="s">
        <v>720</v>
      </c>
      <c r="N32">
        <v>5</v>
      </c>
      <c r="O32" s="5">
        <v>5</v>
      </c>
      <c r="P32" s="37">
        <v>87.2</v>
      </c>
      <c r="Q32" s="37"/>
    </row>
    <row r="33" spans="1:17" ht="26.4">
      <c r="A33" s="345">
        <f t="shared" si="6"/>
        <v>30</v>
      </c>
      <c r="B33" s="29" t="s">
        <v>10</v>
      </c>
      <c r="C33" s="336" t="s">
        <v>0</v>
      </c>
      <c r="D33" s="9" t="s">
        <v>1</v>
      </c>
      <c r="E33" s="5">
        <f t="shared" si="7"/>
        <v>2000</v>
      </c>
      <c r="F33" s="154">
        <f t="shared" si="2"/>
        <v>27.738</v>
      </c>
      <c r="G33" s="155">
        <v>4</v>
      </c>
      <c r="H33" s="156">
        <f t="shared" si="0"/>
        <v>13870</v>
      </c>
      <c r="I33" s="156">
        <f t="shared" si="4"/>
        <v>14979.6</v>
      </c>
      <c r="J33" s="156">
        <f t="shared" si="1"/>
        <v>55480</v>
      </c>
      <c r="K33" s="156">
        <f t="shared" si="5"/>
        <v>59918.400000000001</v>
      </c>
      <c r="L33" s="6" t="s">
        <v>719</v>
      </c>
      <c r="M33" s="159" t="s">
        <v>720</v>
      </c>
      <c r="N33">
        <v>500</v>
      </c>
      <c r="O33" s="5">
        <v>2200</v>
      </c>
      <c r="P33" s="37">
        <v>462.3</v>
      </c>
    </row>
    <row r="34" spans="1:17" ht="26.4">
      <c r="A34" s="345">
        <f t="shared" si="6"/>
        <v>31</v>
      </c>
      <c r="B34" s="29" t="s">
        <v>11</v>
      </c>
      <c r="C34" s="336" t="s">
        <v>0</v>
      </c>
      <c r="D34" s="9" t="s">
        <v>1</v>
      </c>
      <c r="E34" s="5">
        <f t="shared" si="7"/>
        <v>2000</v>
      </c>
      <c r="F34" s="154">
        <f t="shared" si="2"/>
        <v>17.100000000000001</v>
      </c>
      <c r="G34" s="155">
        <v>4</v>
      </c>
      <c r="H34" s="156">
        <f t="shared" si="0"/>
        <v>8550</v>
      </c>
      <c r="I34" s="156">
        <f t="shared" si="4"/>
        <v>9234</v>
      </c>
      <c r="J34" s="156">
        <f t="shared" si="1"/>
        <v>34200</v>
      </c>
      <c r="K34" s="156">
        <f t="shared" si="5"/>
        <v>36936</v>
      </c>
      <c r="L34" s="6" t="s">
        <v>719</v>
      </c>
      <c r="M34" s="159" t="s">
        <v>720</v>
      </c>
      <c r="N34">
        <v>500</v>
      </c>
      <c r="O34" s="5">
        <v>2200</v>
      </c>
      <c r="P34" s="37">
        <v>285</v>
      </c>
    </row>
    <row r="35" spans="1:17" ht="26.4">
      <c r="A35" s="345">
        <f t="shared" si="6"/>
        <v>32</v>
      </c>
      <c r="B35" s="29" t="s">
        <v>12</v>
      </c>
      <c r="C35" s="336" t="s">
        <v>0</v>
      </c>
      <c r="D35" s="9" t="s">
        <v>1</v>
      </c>
      <c r="E35" s="5">
        <f t="shared" si="7"/>
        <v>30</v>
      </c>
      <c r="F35" s="154">
        <f t="shared" si="2"/>
        <v>354.5</v>
      </c>
      <c r="G35" s="155">
        <f>O35/N35</f>
        <v>10</v>
      </c>
      <c r="H35" s="156">
        <f t="shared" si="0"/>
        <v>1063.5</v>
      </c>
      <c r="I35" s="156">
        <f t="shared" si="4"/>
        <v>1148.5800000000002</v>
      </c>
      <c r="J35" s="156">
        <f t="shared" si="1"/>
        <v>10635</v>
      </c>
      <c r="K35" s="156">
        <f t="shared" si="5"/>
        <v>11485.800000000001</v>
      </c>
      <c r="L35" s="6" t="s">
        <v>719</v>
      </c>
      <c r="M35" s="159" t="s">
        <v>720</v>
      </c>
      <c r="N35">
        <v>3</v>
      </c>
      <c r="O35" s="5">
        <v>30</v>
      </c>
      <c r="P35" s="37">
        <f>Q35/3</f>
        <v>35.449999999999996</v>
      </c>
      <c r="Q35">
        <v>106.35</v>
      </c>
    </row>
    <row r="36" spans="1:17" ht="26.4">
      <c r="A36" s="345">
        <f t="shared" si="6"/>
        <v>33</v>
      </c>
      <c r="B36" s="29" t="s">
        <v>13</v>
      </c>
      <c r="C36" s="336" t="s">
        <v>0</v>
      </c>
      <c r="D36" s="9" t="s">
        <v>1</v>
      </c>
      <c r="E36" s="5">
        <f t="shared" si="7"/>
        <v>576</v>
      </c>
      <c r="F36" s="154">
        <f t="shared" si="2"/>
        <v>19.765625</v>
      </c>
      <c r="G36" s="155">
        <v>6</v>
      </c>
      <c r="H36" s="156">
        <f t="shared" ref="H36:H69" si="10">ROUND(F36,2)*N36</f>
        <v>1897.92</v>
      </c>
      <c r="I36" s="156">
        <f t="shared" si="4"/>
        <v>2049.7536</v>
      </c>
      <c r="J36" s="156">
        <f t="shared" ref="J36:J69" si="11">H36*G36</f>
        <v>11387.52</v>
      </c>
      <c r="K36" s="156">
        <f t="shared" ref="K36:K69" si="12">I36*G36</f>
        <v>12298.5216</v>
      </c>
      <c r="L36" s="6" t="s">
        <v>719</v>
      </c>
      <c r="M36" s="159" t="s">
        <v>720</v>
      </c>
      <c r="N36">
        <v>96</v>
      </c>
      <c r="O36" s="5">
        <v>600</v>
      </c>
      <c r="P36" s="37">
        <v>63.25</v>
      </c>
    </row>
    <row r="37" spans="1:17" ht="26.4">
      <c r="A37" s="345">
        <f t="shared" si="6"/>
        <v>34</v>
      </c>
      <c r="B37" s="29" t="s">
        <v>14</v>
      </c>
      <c r="C37" s="336" t="s">
        <v>0</v>
      </c>
      <c r="D37" s="9" t="s">
        <v>1</v>
      </c>
      <c r="E37" s="5">
        <f t="shared" si="7"/>
        <v>576</v>
      </c>
      <c r="F37" s="154">
        <f t="shared" si="2"/>
        <v>12.1875</v>
      </c>
      <c r="G37" s="155">
        <v>6</v>
      </c>
      <c r="H37" s="156">
        <f t="shared" si="10"/>
        <v>1170.24</v>
      </c>
      <c r="I37" s="156">
        <f t="shared" si="4"/>
        <v>1263.8592000000001</v>
      </c>
      <c r="J37" s="156">
        <f t="shared" si="11"/>
        <v>7021.4400000000005</v>
      </c>
      <c r="K37" s="156">
        <f t="shared" si="12"/>
        <v>7583.1552000000011</v>
      </c>
      <c r="L37" s="6" t="s">
        <v>719</v>
      </c>
      <c r="M37" s="159" t="s">
        <v>720</v>
      </c>
      <c r="N37">
        <v>96</v>
      </c>
      <c r="O37" s="5">
        <v>600</v>
      </c>
      <c r="P37" s="37">
        <v>39</v>
      </c>
    </row>
    <row r="38" spans="1:17" ht="26.4">
      <c r="A38" s="345">
        <f t="shared" si="6"/>
        <v>35</v>
      </c>
      <c r="B38" s="29" t="s">
        <v>15</v>
      </c>
      <c r="C38" s="336" t="s">
        <v>0</v>
      </c>
      <c r="D38" s="9" t="s">
        <v>1</v>
      </c>
      <c r="E38" s="5">
        <f t="shared" si="7"/>
        <v>12</v>
      </c>
      <c r="F38" s="154">
        <f t="shared" si="2"/>
        <v>310</v>
      </c>
      <c r="G38" s="155">
        <v>2</v>
      </c>
      <c r="H38" s="156">
        <f t="shared" si="10"/>
        <v>1860</v>
      </c>
      <c r="I38" s="156">
        <f t="shared" si="4"/>
        <v>2008.8000000000002</v>
      </c>
      <c r="J38" s="156">
        <f t="shared" si="11"/>
        <v>3720</v>
      </c>
      <c r="K38" s="156">
        <f t="shared" si="12"/>
        <v>4017.6000000000004</v>
      </c>
      <c r="L38" s="6" t="s">
        <v>719</v>
      </c>
      <c r="M38" s="159" t="s">
        <v>720</v>
      </c>
      <c r="N38">
        <v>6</v>
      </c>
      <c r="O38" s="5">
        <v>15</v>
      </c>
      <c r="P38" s="37">
        <v>62</v>
      </c>
      <c r="Q38" s="37"/>
    </row>
    <row r="39" spans="1:17" ht="26.4">
      <c r="A39" s="345">
        <f t="shared" si="6"/>
        <v>36</v>
      </c>
      <c r="B39" s="29" t="s">
        <v>16</v>
      </c>
      <c r="C39" s="336" t="s">
        <v>0</v>
      </c>
      <c r="D39" s="9" t="s">
        <v>1</v>
      </c>
      <c r="E39" s="5">
        <f t="shared" ref="E39:E69" si="13">G39*N39</f>
        <v>2976</v>
      </c>
      <c r="F39" s="154">
        <f t="shared" si="2"/>
        <v>17.593749999999996</v>
      </c>
      <c r="G39" s="155">
        <v>31</v>
      </c>
      <c r="H39" s="156">
        <f t="shared" si="10"/>
        <v>1688.6399999999999</v>
      </c>
      <c r="I39" s="156">
        <f t="shared" si="4"/>
        <v>1823.7311999999999</v>
      </c>
      <c r="J39" s="156">
        <f t="shared" si="11"/>
        <v>52347.839999999997</v>
      </c>
      <c r="K39" s="156">
        <f t="shared" si="12"/>
        <v>56535.667199999996</v>
      </c>
      <c r="L39" s="6" t="s">
        <v>719</v>
      </c>
      <c r="M39" s="159" t="s">
        <v>720</v>
      </c>
      <c r="N39">
        <v>96</v>
      </c>
      <c r="O39" s="5">
        <v>2000</v>
      </c>
      <c r="P39" s="37">
        <v>56.3</v>
      </c>
    </row>
    <row r="40" spans="1:17" ht="26.4">
      <c r="A40" s="345">
        <f t="shared" si="6"/>
        <v>37</v>
      </c>
      <c r="B40" s="29" t="s">
        <v>17</v>
      </c>
      <c r="C40" s="336" t="s">
        <v>0</v>
      </c>
      <c r="D40" s="9" t="s">
        <v>1</v>
      </c>
      <c r="E40" s="5">
        <f t="shared" si="13"/>
        <v>2976</v>
      </c>
      <c r="F40" s="154">
        <f t="shared" si="2"/>
        <v>13.046875</v>
      </c>
      <c r="G40" s="155">
        <v>31</v>
      </c>
      <c r="H40" s="156">
        <f t="shared" si="10"/>
        <v>1252.8000000000002</v>
      </c>
      <c r="I40" s="156">
        <f t="shared" si="4"/>
        <v>1353.0240000000003</v>
      </c>
      <c r="J40" s="156">
        <f t="shared" si="11"/>
        <v>38836.800000000003</v>
      </c>
      <c r="K40" s="156">
        <f t="shared" si="12"/>
        <v>41943.744000000013</v>
      </c>
      <c r="L40" s="6" t="s">
        <v>719</v>
      </c>
      <c r="M40" s="159" t="s">
        <v>720</v>
      </c>
      <c r="N40">
        <v>96</v>
      </c>
      <c r="O40" s="5">
        <v>2000</v>
      </c>
      <c r="P40" s="37">
        <v>41.75</v>
      </c>
    </row>
    <row r="41" spans="1:17" ht="26.4">
      <c r="A41" s="345">
        <f t="shared" si="6"/>
        <v>38</v>
      </c>
      <c r="B41" s="29" t="s">
        <v>18</v>
      </c>
      <c r="C41" s="336" t="s">
        <v>0</v>
      </c>
      <c r="D41" s="9" t="s">
        <v>1</v>
      </c>
      <c r="E41" s="5">
        <f t="shared" si="13"/>
        <v>2976</v>
      </c>
      <c r="F41" s="154">
        <f t="shared" si="2"/>
        <v>20.281250000000004</v>
      </c>
      <c r="G41" s="155">
        <v>31</v>
      </c>
      <c r="H41" s="156">
        <f t="shared" si="10"/>
        <v>1946.88</v>
      </c>
      <c r="I41" s="156">
        <f t="shared" si="4"/>
        <v>2102.6304000000005</v>
      </c>
      <c r="J41" s="156">
        <f t="shared" si="11"/>
        <v>60353.280000000006</v>
      </c>
      <c r="K41" s="156">
        <f t="shared" si="12"/>
        <v>65181.542400000013</v>
      </c>
      <c r="L41" s="6" t="s">
        <v>719</v>
      </c>
      <c r="M41" s="159" t="s">
        <v>720</v>
      </c>
      <c r="N41">
        <v>96</v>
      </c>
      <c r="O41" s="5">
        <v>2000</v>
      </c>
      <c r="P41" s="37">
        <v>64.900000000000006</v>
      </c>
    </row>
    <row r="42" spans="1:17" ht="26.4">
      <c r="A42" s="345">
        <f t="shared" si="6"/>
        <v>39</v>
      </c>
      <c r="B42" s="29" t="s">
        <v>19</v>
      </c>
      <c r="C42" s="336" t="s">
        <v>0</v>
      </c>
      <c r="D42" s="9" t="s">
        <v>1</v>
      </c>
      <c r="E42" s="5">
        <f t="shared" si="13"/>
        <v>20</v>
      </c>
      <c r="F42" s="154">
        <f t="shared" si="2"/>
        <v>458.1</v>
      </c>
      <c r="G42" s="155">
        <v>4</v>
      </c>
      <c r="H42" s="156">
        <f t="shared" si="10"/>
        <v>2290.5</v>
      </c>
      <c r="I42" s="156">
        <f t="shared" si="4"/>
        <v>2473.7400000000002</v>
      </c>
      <c r="J42" s="156">
        <f t="shared" si="11"/>
        <v>9162</v>
      </c>
      <c r="K42" s="156">
        <f t="shared" si="12"/>
        <v>9894.9600000000009</v>
      </c>
      <c r="L42" s="6" t="s">
        <v>719</v>
      </c>
      <c r="M42" s="159" t="s">
        <v>720</v>
      </c>
      <c r="N42">
        <v>5</v>
      </c>
      <c r="O42" s="5">
        <v>10</v>
      </c>
      <c r="P42" s="37">
        <v>76.349999999999994</v>
      </c>
      <c r="Q42" s="37"/>
    </row>
    <row r="43" spans="1:17" ht="26.4">
      <c r="A43" s="345">
        <f t="shared" si="6"/>
        <v>40</v>
      </c>
      <c r="B43" s="29" t="s">
        <v>122</v>
      </c>
      <c r="C43" s="336" t="s">
        <v>0</v>
      </c>
      <c r="D43" s="9" t="s">
        <v>1</v>
      </c>
      <c r="E43" s="5">
        <f t="shared" si="13"/>
        <v>40</v>
      </c>
      <c r="F43" s="154">
        <f t="shared" si="2"/>
        <v>148.19999999999999</v>
      </c>
      <c r="G43" s="155">
        <v>4</v>
      </c>
      <c r="H43" s="156">
        <f t="shared" si="10"/>
        <v>1482</v>
      </c>
      <c r="I43" s="156">
        <f t="shared" si="4"/>
        <v>1600.5600000000002</v>
      </c>
      <c r="J43" s="156">
        <f t="shared" si="11"/>
        <v>5928</v>
      </c>
      <c r="K43" s="156">
        <f t="shared" si="12"/>
        <v>6402.2400000000007</v>
      </c>
      <c r="L43" s="6" t="s">
        <v>719</v>
      </c>
      <c r="M43" s="159" t="s">
        <v>720</v>
      </c>
      <c r="N43">
        <v>10</v>
      </c>
      <c r="O43" s="5">
        <v>20</v>
      </c>
      <c r="P43" s="37">
        <v>49.4</v>
      </c>
    </row>
    <row r="44" spans="1:17" ht="26.4">
      <c r="A44" s="345">
        <f t="shared" si="6"/>
        <v>41</v>
      </c>
      <c r="B44" s="29" t="s">
        <v>123</v>
      </c>
      <c r="C44" s="336" t="s">
        <v>0</v>
      </c>
      <c r="D44" s="9" t="s">
        <v>1</v>
      </c>
      <c r="E44" s="5">
        <f t="shared" si="13"/>
        <v>20</v>
      </c>
      <c r="F44" s="154">
        <f t="shared" si="2"/>
        <v>165</v>
      </c>
      <c r="G44" s="155">
        <v>4</v>
      </c>
      <c r="H44" s="156">
        <f t="shared" si="10"/>
        <v>825</v>
      </c>
      <c r="I44" s="156">
        <f t="shared" si="4"/>
        <v>891.00000000000011</v>
      </c>
      <c r="J44" s="156">
        <f t="shared" si="11"/>
        <v>3300</v>
      </c>
      <c r="K44" s="156">
        <f t="shared" si="12"/>
        <v>3564.0000000000005</v>
      </c>
      <c r="L44" s="6" t="s">
        <v>719</v>
      </c>
      <c r="M44" s="159" t="s">
        <v>720</v>
      </c>
      <c r="N44">
        <v>5</v>
      </c>
      <c r="O44" s="5">
        <v>8</v>
      </c>
      <c r="P44" s="37">
        <v>27.5</v>
      </c>
      <c r="Q44" s="37"/>
    </row>
    <row r="45" spans="1:17" ht="26.4">
      <c r="A45" s="345">
        <f t="shared" si="6"/>
        <v>42</v>
      </c>
      <c r="B45" s="29" t="s">
        <v>21</v>
      </c>
      <c r="C45" s="336" t="s">
        <v>0</v>
      </c>
      <c r="D45" s="9" t="s">
        <v>1</v>
      </c>
      <c r="E45" s="5">
        <f t="shared" si="13"/>
        <v>540</v>
      </c>
      <c r="F45" s="154">
        <f t="shared" si="2"/>
        <v>136.85</v>
      </c>
      <c r="G45" s="155">
        <v>6</v>
      </c>
      <c r="H45" s="156">
        <f t="shared" si="10"/>
        <v>12316.5</v>
      </c>
      <c r="I45" s="156">
        <f t="shared" si="4"/>
        <v>13301.820000000002</v>
      </c>
      <c r="J45" s="156">
        <f t="shared" si="11"/>
        <v>73899</v>
      </c>
      <c r="K45" s="156">
        <f t="shared" si="12"/>
        <v>79810.920000000013</v>
      </c>
      <c r="L45" s="6" t="s">
        <v>719</v>
      </c>
      <c r="M45" s="159" t="s">
        <v>720</v>
      </c>
      <c r="N45">
        <v>90</v>
      </c>
      <c r="O45" s="5">
        <v>500</v>
      </c>
      <c r="P45" s="37">
        <v>410.55</v>
      </c>
    </row>
    <row r="46" spans="1:17" ht="26.4">
      <c r="A46" s="345">
        <f t="shared" si="6"/>
        <v>43</v>
      </c>
      <c r="B46" s="29" t="s">
        <v>124</v>
      </c>
      <c r="C46" s="336" t="s">
        <v>0</v>
      </c>
      <c r="D46" s="9" t="s">
        <v>1</v>
      </c>
      <c r="E46" s="5">
        <f t="shared" si="13"/>
        <v>10</v>
      </c>
      <c r="F46" s="154">
        <f t="shared" si="2"/>
        <v>427.2</v>
      </c>
      <c r="G46" s="155">
        <v>2</v>
      </c>
      <c r="H46" s="156">
        <f t="shared" si="10"/>
        <v>2136</v>
      </c>
      <c r="I46" s="156">
        <f t="shared" si="4"/>
        <v>2306.88</v>
      </c>
      <c r="J46" s="156">
        <f t="shared" si="11"/>
        <v>4272</v>
      </c>
      <c r="K46" s="156">
        <f t="shared" si="12"/>
        <v>4613.76</v>
      </c>
      <c r="L46" s="6" t="s">
        <v>719</v>
      </c>
      <c r="M46" s="159" t="s">
        <v>720</v>
      </c>
      <c r="N46">
        <v>5</v>
      </c>
      <c r="O46" s="5">
        <v>8</v>
      </c>
      <c r="P46" s="37">
        <v>71.2</v>
      </c>
    </row>
    <row r="47" spans="1:17" ht="26.4">
      <c r="A47" s="345">
        <f t="shared" si="6"/>
        <v>44</v>
      </c>
      <c r="B47" s="29" t="s">
        <v>22</v>
      </c>
      <c r="C47" s="336" t="s">
        <v>0</v>
      </c>
      <c r="D47" s="9" t="s">
        <v>1</v>
      </c>
      <c r="E47" s="5">
        <f t="shared" si="13"/>
        <v>1632</v>
      </c>
      <c r="F47" s="154">
        <f t="shared" si="2"/>
        <v>21.796875</v>
      </c>
      <c r="G47" s="155">
        <v>17</v>
      </c>
      <c r="H47" s="156">
        <f t="shared" si="10"/>
        <v>2092.8000000000002</v>
      </c>
      <c r="I47" s="156">
        <f t="shared" si="4"/>
        <v>2260.2240000000002</v>
      </c>
      <c r="J47" s="156">
        <f t="shared" si="11"/>
        <v>35577.600000000006</v>
      </c>
      <c r="K47" s="156">
        <f t="shared" si="12"/>
        <v>38423.808000000005</v>
      </c>
      <c r="L47" s="6" t="s">
        <v>719</v>
      </c>
      <c r="M47" s="159" t="s">
        <v>720</v>
      </c>
      <c r="N47">
        <v>96</v>
      </c>
      <c r="O47" s="5">
        <v>1600</v>
      </c>
      <c r="P47" s="37">
        <v>69.75</v>
      </c>
    </row>
    <row r="48" spans="1:17" ht="26.4">
      <c r="A48" s="345">
        <f t="shared" si="6"/>
        <v>45</v>
      </c>
      <c r="B48" s="29" t="s">
        <v>23</v>
      </c>
      <c r="C48" s="336" t="s">
        <v>0</v>
      </c>
      <c r="D48" s="9" t="s">
        <v>1</v>
      </c>
      <c r="E48" s="5">
        <f t="shared" si="13"/>
        <v>1632</v>
      </c>
      <c r="F48" s="154">
        <f t="shared" si="2"/>
        <v>16.71875</v>
      </c>
      <c r="G48" s="155">
        <v>17</v>
      </c>
      <c r="H48" s="156">
        <f t="shared" si="10"/>
        <v>1605.12</v>
      </c>
      <c r="I48" s="156">
        <f t="shared" si="4"/>
        <v>1733.5296000000001</v>
      </c>
      <c r="J48" s="156">
        <f t="shared" si="11"/>
        <v>27287.039999999997</v>
      </c>
      <c r="K48" s="156">
        <f t="shared" si="12"/>
        <v>29470.003200000003</v>
      </c>
      <c r="L48" s="6" t="s">
        <v>719</v>
      </c>
      <c r="M48" s="159" t="s">
        <v>720</v>
      </c>
      <c r="N48">
        <v>96</v>
      </c>
      <c r="O48" s="5">
        <v>1600</v>
      </c>
      <c r="P48" s="37">
        <v>53.5</v>
      </c>
    </row>
    <row r="49" spans="1:17" ht="26.4">
      <c r="A49" s="345">
        <f t="shared" si="6"/>
        <v>46</v>
      </c>
      <c r="B49" s="29" t="s">
        <v>24</v>
      </c>
      <c r="C49" s="336" t="s">
        <v>0</v>
      </c>
      <c r="D49" s="9" t="s">
        <v>1</v>
      </c>
      <c r="E49" s="5">
        <f t="shared" si="13"/>
        <v>1632</v>
      </c>
      <c r="F49" s="154">
        <f t="shared" si="2"/>
        <v>21.796875</v>
      </c>
      <c r="G49" s="155">
        <v>17</v>
      </c>
      <c r="H49" s="156">
        <f t="shared" si="10"/>
        <v>2092.8000000000002</v>
      </c>
      <c r="I49" s="156">
        <f t="shared" si="4"/>
        <v>2260.2240000000002</v>
      </c>
      <c r="J49" s="156">
        <f t="shared" si="11"/>
        <v>35577.600000000006</v>
      </c>
      <c r="K49" s="156">
        <f t="shared" si="12"/>
        <v>38423.808000000005</v>
      </c>
      <c r="L49" s="6" t="s">
        <v>719</v>
      </c>
      <c r="M49" s="159" t="s">
        <v>720</v>
      </c>
      <c r="N49">
        <v>96</v>
      </c>
      <c r="O49" s="5">
        <v>1600</v>
      </c>
      <c r="P49" s="37">
        <v>69.75</v>
      </c>
    </row>
    <row r="50" spans="1:17" ht="26.4">
      <c r="A50" s="345">
        <v>49</v>
      </c>
      <c r="B50" s="29" t="s">
        <v>181</v>
      </c>
      <c r="C50" s="336" t="s">
        <v>0</v>
      </c>
      <c r="D50" s="9" t="s">
        <v>1</v>
      </c>
      <c r="E50" s="5">
        <f t="shared" si="13"/>
        <v>15</v>
      </c>
      <c r="F50" s="154">
        <f t="shared" si="2"/>
        <v>708</v>
      </c>
      <c r="G50" s="155">
        <f>O50/N50</f>
        <v>3</v>
      </c>
      <c r="H50" s="156">
        <f t="shared" si="10"/>
        <v>3540</v>
      </c>
      <c r="I50" s="156">
        <f t="shared" si="4"/>
        <v>3823.2000000000003</v>
      </c>
      <c r="J50" s="156">
        <f t="shared" si="11"/>
        <v>10620</v>
      </c>
      <c r="K50" s="156">
        <f t="shared" si="12"/>
        <v>11469.6</v>
      </c>
      <c r="L50" s="6" t="s">
        <v>719</v>
      </c>
      <c r="M50" s="159" t="s">
        <v>720</v>
      </c>
      <c r="N50">
        <v>5</v>
      </c>
      <c r="O50" s="5">
        <v>15</v>
      </c>
      <c r="P50" s="37">
        <v>118</v>
      </c>
    </row>
    <row r="51" spans="1:17" ht="26.4">
      <c r="A51" s="345">
        <f t="shared" si="6"/>
        <v>50</v>
      </c>
      <c r="B51" s="31" t="s">
        <v>104</v>
      </c>
      <c r="C51" s="336" t="s">
        <v>0</v>
      </c>
      <c r="D51" s="9" t="s">
        <v>1</v>
      </c>
      <c r="E51" s="5">
        <f t="shared" si="13"/>
        <v>90</v>
      </c>
      <c r="F51" s="154">
        <f t="shared" si="2"/>
        <v>47.550000000000004</v>
      </c>
      <c r="G51" s="155">
        <f>O51/N51</f>
        <v>30</v>
      </c>
      <c r="H51" s="156">
        <f t="shared" si="10"/>
        <v>142.64999999999998</v>
      </c>
      <c r="I51" s="156">
        <f t="shared" si="4"/>
        <v>154.06199999999998</v>
      </c>
      <c r="J51" s="156">
        <f t="shared" si="11"/>
        <v>4279.4999999999991</v>
      </c>
      <c r="K51" s="156">
        <f t="shared" si="12"/>
        <v>4621.8599999999997</v>
      </c>
      <c r="L51" s="6" t="s">
        <v>719</v>
      </c>
      <c r="M51" s="159" t="s">
        <v>720</v>
      </c>
      <c r="N51">
        <v>3</v>
      </c>
      <c r="O51" s="5">
        <v>90</v>
      </c>
      <c r="P51">
        <f>Q51/20</f>
        <v>4.7549999999999999</v>
      </c>
      <c r="Q51" s="37">
        <v>95.1</v>
      </c>
    </row>
    <row r="52" spans="1:17" ht="26.4">
      <c r="A52" s="345">
        <f t="shared" si="6"/>
        <v>51</v>
      </c>
      <c r="B52" s="31" t="s">
        <v>102</v>
      </c>
      <c r="C52" s="336" t="s">
        <v>0</v>
      </c>
      <c r="D52" s="9" t="s">
        <v>1</v>
      </c>
      <c r="E52" s="5">
        <f t="shared" si="13"/>
        <v>400</v>
      </c>
      <c r="F52" s="154">
        <f t="shared" si="2"/>
        <v>34.515000000000001</v>
      </c>
      <c r="G52" s="155">
        <f>O52/N52</f>
        <v>80</v>
      </c>
      <c r="H52" s="156">
        <f t="shared" si="10"/>
        <v>172.60000000000002</v>
      </c>
      <c r="I52" s="156">
        <f t="shared" si="4"/>
        <v>186.40800000000004</v>
      </c>
      <c r="J52" s="156">
        <f t="shared" si="11"/>
        <v>13808.000000000002</v>
      </c>
      <c r="K52" s="156">
        <f t="shared" si="12"/>
        <v>14912.640000000003</v>
      </c>
      <c r="L52" s="6" t="s">
        <v>719</v>
      </c>
      <c r="M52" s="159" t="s">
        <v>720</v>
      </c>
      <c r="N52">
        <v>5</v>
      </c>
      <c r="O52" s="5">
        <v>400</v>
      </c>
      <c r="P52">
        <f>Q52/20</f>
        <v>5.7524999999999995</v>
      </c>
      <c r="Q52" s="37">
        <v>115.05</v>
      </c>
    </row>
    <row r="53" spans="1:17" ht="26.4">
      <c r="A53" s="345">
        <f t="shared" si="6"/>
        <v>52</v>
      </c>
      <c r="B53" s="29" t="s">
        <v>103</v>
      </c>
      <c r="C53" s="336" t="s">
        <v>0</v>
      </c>
      <c r="D53" s="9" t="s">
        <v>1</v>
      </c>
      <c r="E53" s="5">
        <f t="shared" si="13"/>
        <v>400</v>
      </c>
      <c r="F53" s="154">
        <f t="shared" si="2"/>
        <v>37.349999999999994</v>
      </c>
      <c r="G53" s="155">
        <f>O53/N53</f>
        <v>80</v>
      </c>
      <c r="H53" s="156">
        <f t="shared" si="10"/>
        <v>186.75</v>
      </c>
      <c r="I53" s="156">
        <f t="shared" si="4"/>
        <v>201.69000000000003</v>
      </c>
      <c r="J53" s="156">
        <f t="shared" si="11"/>
        <v>14940</v>
      </c>
      <c r="K53" s="156">
        <f t="shared" si="12"/>
        <v>16135.200000000003</v>
      </c>
      <c r="L53" s="6" t="s">
        <v>719</v>
      </c>
      <c r="M53" s="159" t="s">
        <v>720</v>
      </c>
      <c r="N53">
        <v>5</v>
      </c>
      <c r="O53" s="5">
        <v>400</v>
      </c>
      <c r="P53">
        <f>Q53/20</f>
        <v>6.2249999999999996</v>
      </c>
      <c r="Q53" s="37">
        <v>124.5</v>
      </c>
    </row>
    <row r="54" spans="1:17" ht="27" customHeight="1">
      <c r="A54" s="345">
        <f t="shared" si="6"/>
        <v>53</v>
      </c>
      <c r="B54" s="29" t="s">
        <v>182</v>
      </c>
      <c r="C54" s="336" t="s">
        <v>0</v>
      </c>
      <c r="D54" s="9" t="s">
        <v>1</v>
      </c>
      <c r="E54" s="5">
        <f t="shared" si="13"/>
        <v>12</v>
      </c>
      <c r="F54" s="154">
        <f t="shared" si="2"/>
        <v>474</v>
      </c>
      <c r="G54" s="155">
        <v>4</v>
      </c>
      <c r="H54" s="156">
        <f t="shared" si="10"/>
        <v>1422</v>
      </c>
      <c r="I54" s="156">
        <f t="shared" si="4"/>
        <v>1535.76</v>
      </c>
      <c r="J54" s="156">
        <f t="shared" si="11"/>
        <v>5688</v>
      </c>
      <c r="K54" s="156">
        <f t="shared" si="12"/>
        <v>6143.04</v>
      </c>
      <c r="L54" s="6" t="s">
        <v>719</v>
      </c>
      <c r="M54" s="159" t="s">
        <v>720</v>
      </c>
      <c r="N54">
        <v>3</v>
      </c>
      <c r="O54" s="5">
        <v>12</v>
      </c>
      <c r="P54" s="37">
        <v>47.4</v>
      </c>
      <c r="Q54" s="37"/>
    </row>
    <row r="55" spans="1:17" ht="26.4">
      <c r="A55" s="345">
        <f t="shared" si="6"/>
        <v>54</v>
      </c>
      <c r="B55" s="29" t="s">
        <v>183</v>
      </c>
      <c r="C55" s="336" t="s">
        <v>0</v>
      </c>
      <c r="D55" s="9" t="s">
        <v>1</v>
      </c>
      <c r="E55" s="5">
        <f t="shared" si="13"/>
        <v>12</v>
      </c>
      <c r="F55" s="154">
        <f t="shared" si="2"/>
        <v>536.5</v>
      </c>
      <c r="G55" s="155">
        <v>4</v>
      </c>
      <c r="H55" s="156">
        <f t="shared" si="10"/>
        <v>1609.5</v>
      </c>
      <c r="I55" s="156">
        <f t="shared" si="4"/>
        <v>1738.2600000000002</v>
      </c>
      <c r="J55" s="156">
        <f t="shared" si="11"/>
        <v>6438</v>
      </c>
      <c r="K55" s="156">
        <f t="shared" si="12"/>
        <v>6953.0400000000009</v>
      </c>
      <c r="L55" s="6" t="s">
        <v>719</v>
      </c>
      <c r="M55" s="159" t="s">
        <v>720</v>
      </c>
      <c r="N55">
        <v>3</v>
      </c>
      <c r="O55" s="5">
        <v>12</v>
      </c>
      <c r="P55" s="37">
        <v>53.65</v>
      </c>
      <c r="Q55" s="37"/>
    </row>
    <row r="56" spans="1:17" ht="26.4">
      <c r="A56" s="345">
        <f t="shared" si="6"/>
        <v>55</v>
      </c>
      <c r="B56" s="29" t="s">
        <v>26</v>
      </c>
      <c r="C56" s="336" t="s">
        <v>0</v>
      </c>
      <c r="D56" s="9" t="s">
        <v>1</v>
      </c>
      <c r="E56" s="5">
        <f t="shared" si="13"/>
        <v>1000</v>
      </c>
      <c r="F56" s="154">
        <f t="shared" si="2"/>
        <v>6.3570000000000002</v>
      </c>
      <c r="G56" s="155">
        <f>O56/N56</f>
        <v>2</v>
      </c>
      <c r="H56" s="156">
        <f t="shared" si="10"/>
        <v>3180</v>
      </c>
      <c r="I56" s="156">
        <f t="shared" si="4"/>
        <v>3434.4</v>
      </c>
      <c r="J56" s="156">
        <f t="shared" si="11"/>
        <v>6360</v>
      </c>
      <c r="K56" s="156">
        <f t="shared" si="12"/>
        <v>6868.8</v>
      </c>
      <c r="L56" s="6" t="s">
        <v>719</v>
      </c>
      <c r="M56" s="159" t="s">
        <v>720</v>
      </c>
      <c r="N56">
        <v>500</v>
      </c>
      <c r="O56" s="5">
        <v>1000</v>
      </c>
      <c r="P56" s="37">
        <v>105.95</v>
      </c>
    </row>
    <row r="57" spans="1:17" ht="26.4">
      <c r="A57" s="345">
        <f t="shared" si="6"/>
        <v>56</v>
      </c>
      <c r="B57" s="29" t="s">
        <v>27</v>
      </c>
      <c r="C57" s="336" t="s">
        <v>0</v>
      </c>
      <c r="D57" s="9" t="s">
        <v>1</v>
      </c>
      <c r="E57" s="5">
        <f t="shared" si="13"/>
        <v>192</v>
      </c>
      <c r="F57" s="154">
        <f t="shared" si="2"/>
        <v>25.1875</v>
      </c>
      <c r="G57" s="155">
        <v>2</v>
      </c>
      <c r="H57" s="156">
        <f t="shared" si="10"/>
        <v>2418.2400000000002</v>
      </c>
      <c r="I57" s="156">
        <f t="shared" si="4"/>
        <v>2611.6992000000005</v>
      </c>
      <c r="J57" s="156">
        <f t="shared" si="11"/>
        <v>4836.4800000000005</v>
      </c>
      <c r="K57" s="156">
        <f t="shared" si="12"/>
        <v>5223.3984000000009</v>
      </c>
      <c r="L57" s="6" t="s">
        <v>719</v>
      </c>
      <c r="M57" s="159" t="s">
        <v>720</v>
      </c>
      <c r="N57">
        <v>96</v>
      </c>
      <c r="O57" s="5">
        <v>150</v>
      </c>
      <c r="P57" s="37">
        <v>80.599999999999994</v>
      </c>
    </row>
    <row r="58" spans="1:17" ht="26.4">
      <c r="A58" s="345">
        <f t="shared" si="6"/>
        <v>57</v>
      </c>
      <c r="B58" s="29" t="s">
        <v>28</v>
      </c>
      <c r="C58" s="336" t="s">
        <v>0</v>
      </c>
      <c r="D58" s="9" t="s">
        <v>1</v>
      </c>
      <c r="E58" s="5">
        <f t="shared" si="13"/>
        <v>192</v>
      </c>
      <c r="F58" s="154">
        <f t="shared" si="2"/>
        <v>25.1875</v>
      </c>
      <c r="G58" s="155">
        <v>2</v>
      </c>
      <c r="H58" s="156">
        <f t="shared" si="10"/>
        <v>2418.2400000000002</v>
      </c>
      <c r="I58" s="156">
        <f t="shared" si="4"/>
        <v>2611.6992000000005</v>
      </c>
      <c r="J58" s="156">
        <f t="shared" si="11"/>
        <v>4836.4800000000005</v>
      </c>
      <c r="K58" s="156">
        <f t="shared" si="12"/>
        <v>5223.3984000000009</v>
      </c>
      <c r="L58" s="6" t="s">
        <v>719</v>
      </c>
      <c r="M58" s="159" t="s">
        <v>720</v>
      </c>
      <c r="N58">
        <v>96</v>
      </c>
      <c r="O58" s="5">
        <v>150</v>
      </c>
      <c r="P58" s="37">
        <v>80.599999999999994</v>
      </c>
    </row>
    <row r="59" spans="1:17" ht="26.4">
      <c r="A59" s="345">
        <f t="shared" si="6"/>
        <v>58</v>
      </c>
      <c r="B59" s="29" t="s">
        <v>215</v>
      </c>
      <c r="C59" s="336" t="s">
        <v>0</v>
      </c>
      <c r="D59" s="9" t="s">
        <v>1</v>
      </c>
      <c r="E59" s="5">
        <f t="shared" si="13"/>
        <v>10</v>
      </c>
      <c r="F59" s="154">
        <f t="shared" si="2"/>
        <v>708</v>
      </c>
      <c r="G59" s="155">
        <v>2</v>
      </c>
      <c r="H59" s="156">
        <f t="shared" si="10"/>
        <v>3540</v>
      </c>
      <c r="I59" s="156">
        <f t="shared" si="4"/>
        <v>3823.2000000000003</v>
      </c>
      <c r="J59" s="156">
        <f t="shared" si="11"/>
        <v>7080</v>
      </c>
      <c r="K59" s="156">
        <f t="shared" si="12"/>
        <v>7646.4000000000005</v>
      </c>
      <c r="L59" s="6" t="s">
        <v>719</v>
      </c>
      <c r="M59" s="159" t="s">
        <v>720</v>
      </c>
      <c r="N59">
        <v>5</v>
      </c>
      <c r="O59" s="5">
        <v>15</v>
      </c>
      <c r="P59" s="37">
        <v>118</v>
      </c>
    </row>
    <row r="60" spans="1:17" ht="26.4">
      <c r="A60" s="345">
        <f t="shared" si="6"/>
        <v>59</v>
      </c>
      <c r="B60" s="29" t="s">
        <v>29</v>
      </c>
      <c r="C60" s="336" t="s">
        <v>0</v>
      </c>
      <c r="D60" s="9" t="s">
        <v>1</v>
      </c>
      <c r="E60" s="5">
        <f t="shared" si="13"/>
        <v>768</v>
      </c>
      <c r="F60" s="154">
        <f t="shared" si="2"/>
        <v>23.515625</v>
      </c>
      <c r="G60" s="155">
        <v>8</v>
      </c>
      <c r="H60" s="156">
        <f t="shared" si="10"/>
        <v>2257.92</v>
      </c>
      <c r="I60" s="156">
        <f t="shared" si="4"/>
        <v>2438.5536000000002</v>
      </c>
      <c r="J60" s="156">
        <f t="shared" si="11"/>
        <v>18063.36</v>
      </c>
      <c r="K60" s="156">
        <f t="shared" si="12"/>
        <v>19508.428800000002</v>
      </c>
      <c r="L60" s="6" t="s">
        <v>719</v>
      </c>
      <c r="M60" s="159" t="s">
        <v>720</v>
      </c>
      <c r="N60">
        <v>96</v>
      </c>
      <c r="O60" s="5">
        <v>800</v>
      </c>
      <c r="P60" s="37">
        <v>75.25</v>
      </c>
    </row>
    <row r="61" spans="1:17" ht="24.75" customHeight="1">
      <c r="A61" s="345">
        <f t="shared" si="6"/>
        <v>60</v>
      </c>
      <c r="B61" s="29" t="s">
        <v>30</v>
      </c>
      <c r="C61" s="336" t="s">
        <v>0</v>
      </c>
      <c r="D61" s="9" t="s">
        <v>1</v>
      </c>
      <c r="E61" s="5">
        <f t="shared" si="13"/>
        <v>1000</v>
      </c>
      <c r="F61" s="154">
        <f t="shared" si="2"/>
        <v>25.375</v>
      </c>
      <c r="G61" s="155">
        <f t="shared" ref="G61:G80" si="14">O61/N61</f>
        <v>10.416666666666666</v>
      </c>
      <c r="H61" s="156">
        <f t="shared" si="10"/>
        <v>2436.48</v>
      </c>
      <c r="I61" s="156">
        <f t="shared" si="4"/>
        <v>2631.3984</v>
      </c>
      <c r="J61" s="156">
        <f t="shared" si="11"/>
        <v>25380</v>
      </c>
      <c r="K61" s="156">
        <f t="shared" si="12"/>
        <v>27410.399999999998</v>
      </c>
      <c r="L61" s="6" t="s">
        <v>719</v>
      </c>
      <c r="M61" s="159" t="s">
        <v>720</v>
      </c>
      <c r="N61">
        <v>96</v>
      </c>
      <c r="O61" s="5">
        <v>1000</v>
      </c>
      <c r="P61" s="37">
        <v>81.2</v>
      </c>
    </row>
    <row r="62" spans="1:17" ht="26.4">
      <c r="A62" s="345">
        <f t="shared" si="6"/>
        <v>61</v>
      </c>
      <c r="B62" s="29" t="s">
        <v>31</v>
      </c>
      <c r="C62" s="336" t="s">
        <v>0</v>
      </c>
      <c r="D62" s="9" t="s">
        <v>1</v>
      </c>
      <c r="E62" s="5">
        <f t="shared" si="13"/>
        <v>400</v>
      </c>
      <c r="F62" s="154">
        <f t="shared" si="2"/>
        <v>6.84</v>
      </c>
      <c r="G62" s="155">
        <f t="shared" si="14"/>
        <v>4</v>
      </c>
      <c r="H62" s="156">
        <f t="shared" si="10"/>
        <v>684</v>
      </c>
      <c r="I62" s="156">
        <f t="shared" si="4"/>
        <v>738.72</v>
      </c>
      <c r="J62" s="156">
        <f t="shared" si="11"/>
        <v>2736</v>
      </c>
      <c r="K62" s="156">
        <f t="shared" si="12"/>
        <v>2954.88</v>
      </c>
      <c r="L62" s="6" t="s">
        <v>719</v>
      </c>
      <c r="M62" s="159" t="s">
        <v>720</v>
      </c>
      <c r="N62">
        <v>100</v>
      </c>
      <c r="O62" s="5">
        <v>400</v>
      </c>
      <c r="P62" s="37">
        <v>22.8</v>
      </c>
    </row>
    <row r="63" spans="1:17" ht="26.4">
      <c r="A63" s="345">
        <f t="shared" si="6"/>
        <v>62</v>
      </c>
      <c r="B63" s="29" t="s">
        <v>32</v>
      </c>
      <c r="C63" s="336" t="s">
        <v>0</v>
      </c>
      <c r="D63" s="9" t="s">
        <v>1</v>
      </c>
      <c r="E63" s="5">
        <f t="shared" si="13"/>
        <v>500</v>
      </c>
      <c r="F63" s="154">
        <f t="shared" si="2"/>
        <v>4.95</v>
      </c>
      <c r="G63" s="155">
        <v>5</v>
      </c>
      <c r="H63" s="156">
        <f t="shared" si="10"/>
        <v>495</v>
      </c>
      <c r="I63" s="156">
        <f t="shared" si="4"/>
        <v>534.6</v>
      </c>
      <c r="J63" s="156">
        <f t="shared" si="11"/>
        <v>2475</v>
      </c>
      <c r="K63" s="156">
        <f t="shared" si="12"/>
        <v>2673</v>
      </c>
      <c r="L63" s="6" t="s">
        <v>719</v>
      </c>
      <c r="M63" s="159" t="s">
        <v>720</v>
      </c>
      <c r="N63">
        <v>100</v>
      </c>
      <c r="O63" s="5">
        <v>100</v>
      </c>
      <c r="P63" s="37">
        <v>16.5</v>
      </c>
    </row>
    <row r="64" spans="1:17" ht="26.4">
      <c r="A64" s="345">
        <f t="shared" si="6"/>
        <v>63</v>
      </c>
      <c r="B64" s="29" t="s">
        <v>126</v>
      </c>
      <c r="C64" s="336" t="s">
        <v>0</v>
      </c>
      <c r="D64" s="9" t="s">
        <v>1</v>
      </c>
      <c r="E64" s="5">
        <f t="shared" si="13"/>
        <v>100</v>
      </c>
      <c r="F64" s="154">
        <f t="shared" si="2"/>
        <v>29.235000000000003</v>
      </c>
      <c r="G64" s="155">
        <f t="shared" si="14"/>
        <v>20</v>
      </c>
      <c r="H64" s="156">
        <f t="shared" si="10"/>
        <v>146.19999999999999</v>
      </c>
      <c r="I64" s="156">
        <f t="shared" si="4"/>
        <v>157.89599999999999</v>
      </c>
      <c r="J64" s="156">
        <f t="shared" si="11"/>
        <v>2924</v>
      </c>
      <c r="K64" s="156">
        <f t="shared" si="12"/>
        <v>3157.9199999999996</v>
      </c>
      <c r="L64" s="6" t="s">
        <v>719</v>
      </c>
      <c r="M64" s="159" t="s">
        <v>720</v>
      </c>
      <c r="N64">
        <v>5</v>
      </c>
      <c r="O64" s="5">
        <v>100</v>
      </c>
      <c r="P64">
        <f>Q64/20</f>
        <v>4.8725000000000005</v>
      </c>
      <c r="Q64" s="37">
        <v>97.45</v>
      </c>
    </row>
    <row r="65" spans="1:17" ht="26.4">
      <c r="A65" s="345">
        <f t="shared" si="6"/>
        <v>64</v>
      </c>
      <c r="B65" s="29" t="s">
        <v>33</v>
      </c>
      <c r="C65" s="336" t="s">
        <v>0</v>
      </c>
      <c r="D65" s="9" t="s">
        <v>1</v>
      </c>
      <c r="E65" s="5">
        <f t="shared" si="13"/>
        <v>1000.0000000000001</v>
      </c>
      <c r="F65" s="154">
        <f t="shared" si="2"/>
        <v>17.55</v>
      </c>
      <c r="G65" s="155">
        <f t="shared" si="14"/>
        <v>8.3333333333333339</v>
      </c>
      <c r="H65" s="156">
        <f t="shared" si="10"/>
        <v>2106</v>
      </c>
      <c r="I65" s="156">
        <f t="shared" si="4"/>
        <v>2274.48</v>
      </c>
      <c r="J65" s="156">
        <f t="shared" si="11"/>
        <v>17550</v>
      </c>
      <c r="K65" s="156">
        <f t="shared" si="12"/>
        <v>18954</v>
      </c>
      <c r="L65" s="6" t="s">
        <v>719</v>
      </c>
      <c r="M65" s="159" t="s">
        <v>720</v>
      </c>
      <c r="N65">
        <v>120</v>
      </c>
      <c r="O65" s="16">
        <v>1000</v>
      </c>
      <c r="P65" s="37">
        <v>70.2</v>
      </c>
    </row>
    <row r="66" spans="1:17" ht="42" customHeight="1">
      <c r="A66" s="345">
        <f t="shared" si="6"/>
        <v>65</v>
      </c>
      <c r="B66" s="29" t="s">
        <v>721</v>
      </c>
      <c r="C66" s="336"/>
      <c r="D66" s="9" t="s">
        <v>1</v>
      </c>
      <c r="E66" s="163">
        <f t="shared" si="13"/>
        <v>5</v>
      </c>
      <c r="F66" s="154">
        <f t="shared" si="2"/>
        <v>808.80000000000007</v>
      </c>
      <c r="G66" s="164">
        <f t="shared" si="14"/>
        <v>1</v>
      </c>
      <c r="H66" s="165">
        <f t="shared" si="10"/>
        <v>4044</v>
      </c>
      <c r="I66" s="165">
        <f t="shared" si="4"/>
        <v>4367.5200000000004</v>
      </c>
      <c r="J66" s="165">
        <f t="shared" si="11"/>
        <v>4044</v>
      </c>
      <c r="K66" s="165">
        <f t="shared" si="12"/>
        <v>4367.5200000000004</v>
      </c>
      <c r="L66" s="6" t="s">
        <v>719</v>
      </c>
      <c r="M66" s="159" t="s">
        <v>720</v>
      </c>
      <c r="N66">
        <v>5</v>
      </c>
      <c r="O66" s="20">
        <v>5</v>
      </c>
      <c r="P66" s="37">
        <v>134.80000000000001</v>
      </c>
    </row>
    <row r="67" spans="1:17" ht="26.4">
      <c r="A67" s="345">
        <f>A66+1</f>
        <v>66</v>
      </c>
      <c r="B67" s="29" t="s">
        <v>184</v>
      </c>
      <c r="C67" s="336" t="s">
        <v>0</v>
      </c>
      <c r="D67" s="9" t="s">
        <v>1</v>
      </c>
      <c r="E67" s="5">
        <f t="shared" si="13"/>
        <v>9</v>
      </c>
      <c r="F67" s="154">
        <f t="shared" si="2"/>
        <v>309.5</v>
      </c>
      <c r="G67" s="155">
        <f t="shared" si="14"/>
        <v>3</v>
      </c>
      <c r="H67" s="156">
        <f t="shared" si="10"/>
        <v>928.5</v>
      </c>
      <c r="I67" s="156">
        <f>H67*1.08</f>
        <v>1002.7800000000001</v>
      </c>
      <c r="J67" s="156">
        <f t="shared" si="11"/>
        <v>2785.5</v>
      </c>
      <c r="K67" s="156">
        <f t="shared" si="12"/>
        <v>3008.34</v>
      </c>
      <c r="L67" s="6" t="s">
        <v>719</v>
      </c>
      <c r="M67" s="159" t="s">
        <v>720</v>
      </c>
      <c r="N67">
        <v>3</v>
      </c>
      <c r="O67" s="5">
        <v>9</v>
      </c>
      <c r="P67" s="37">
        <v>30.95</v>
      </c>
    </row>
    <row r="68" spans="1:17" ht="26.4">
      <c r="A68" s="345">
        <f t="shared" ref="A68:A80" si="15">A67+1</f>
        <v>67</v>
      </c>
      <c r="B68" s="29" t="s">
        <v>185</v>
      </c>
      <c r="C68" s="336" t="s">
        <v>0</v>
      </c>
      <c r="D68" s="9" t="s">
        <v>1</v>
      </c>
      <c r="E68" s="5">
        <f t="shared" si="13"/>
        <v>9</v>
      </c>
      <c r="F68" s="154">
        <f t="shared" si="2"/>
        <v>380</v>
      </c>
      <c r="G68" s="155">
        <f t="shared" si="14"/>
        <v>3</v>
      </c>
      <c r="H68" s="156">
        <f t="shared" si="10"/>
        <v>1140</v>
      </c>
      <c r="I68" s="156">
        <f t="shared" si="4"/>
        <v>1231.2</v>
      </c>
      <c r="J68" s="156">
        <f t="shared" si="11"/>
        <v>3420</v>
      </c>
      <c r="K68" s="156">
        <f t="shared" si="12"/>
        <v>3693.6000000000004</v>
      </c>
      <c r="L68" s="6" t="s">
        <v>719</v>
      </c>
      <c r="M68" s="159" t="s">
        <v>720</v>
      </c>
      <c r="N68">
        <v>3</v>
      </c>
      <c r="O68" s="5">
        <v>9</v>
      </c>
      <c r="P68" s="37">
        <v>38</v>
      </c>
    </row>
    <row r="69" spans="1:17" ht="26.4">
      <c r="A69" s="345">
        <f t="shared" si="15"/>
        <v>68</v>
      </c>
      <c r="B69" s="29" t="s">
        <v>34</v>
      </c>
      <c r="C69" s="336" t="s">
        <v>0</v>
      </c>
      <c r="D69" s="9" t="s">
        <v>1</v>
      </c>
      <c r="E69" s="5">
        <f t="shared" si="13"/>
        <v>100</v>
      </c>
      <c r="F69" s="154">
        <f t="shared" ref="F69:F80" si="16">P69*1.5*20/N69</f>
        <v>16.5625</v>
      </c>
      <c r="G69" s="155">
        <f t="shared" si="14"/>
        <v>1.0416666666666667</v>
      </c>
      <c r="H69" s="156">
        <f t="shared" si="10"/>
        <v>1589.7599999999998</v>
      </c>
      <c r="I69" s="156">
        <f t="shared" ref="I69:I80" si="17">H69*1.08</f>
        <v>1716.9407999999999</v>
      </c>
      <c r="J69" s="156">
        <f t="shared" si="11"/>
        <v>1655.9999999999998</v>
      </c>
      <c r="K69" s="156">
        <f t="shared" si="12"/>
        <v>1788.48</v>
      </c>
      <c r="L69" s="6" t="s">
        <v>719</v>
      </c>
      <c r="M69" s="159" t="s">
        <v>720</v>
      </c>
      <c r="N69">
        <v>96</v>
      </c>
      <c r="O69" s="5">
        <v>100</v>
      </c>
      <c r="P69" s="37">
        <v>53</v>
      </c>
    </row>
    <row r="70" spans="1:17" ht="26.4">
      <c r="A70" s="345">
        <v>69</v>
      </c>
      <c r="B70" s="29" t="s">
        <v>782</v>
      </c>
      <c r="C70" s="336" t="s">
        <v>0</v>
      </c>
      <c r="D70" s="9"/>
      <c r="E70" s="5"/>
      <c r="F70" s="154"/>
      <c r="G70" s="155"/>
      <c r="H70" s="156"/>
      <c r="I70" s="156"/>
      <c r="J70" s="156"/>
      <c r="K70" s="156"/>
      <c r="L70" s="6"/>
      <c r="M70" s="159"/>
      <c r="O70" s="5"/>
      <c r="P70" s="37"/>
    </row>
    <row r="71" spans="1:17" ht="15" customHeight="1">
      <c r="A71" s="345">
        <v>69</v>
      </c>
      <c r="B71" s="29" t="s">
        <v>35</v>
      </c>
      <c r="C71" s="336" t="s">
        <v>0</v>
      </c>
      <c r="D71" s="9" t="s">
        <v>1</v>
      </c>
      <c r="E71" s="5">
        <f t="shared" ref="E71:E80" si="18">G71*N71</f>
        <v>3</v>
      </c>
      <c r="F71" s="154">
        <f t="shared" si="16"/>
        <v>536.5</v>
      </c>
      <c r="G71" s="155">
        <v>1</v>
      </c>
      <c r="H71" s="156">
        <f t="shared" ref="H71:H80" si="19">ROUND(F71,2)*N71</f>
        <v>1609.5</v>
      </c>
      <c r="I71" s="156">
        <f>H71*1.08</f>
        <v>1738.2600000000002</v>
      </c>
      <c r="J71" s="156">
        <f t="shared" ref="J71:J80" si="20">H71*G71</f>
        <v>1609.5</v>
      </c>
      <c r="K71" s="156">
        <f t="shared" ref="K71:K80" si="21">I71*G71</f>
        <v>1738.2600000000002</v>
      </c>
      <c r="L71" s="6" t="s">
        <v>719</v>
      </c>
      <c r="M71" s="159" t="s">
        <v>720</v>
      </c>
      <c r="N71">
        <v>3</v>
      </c>
      <c r="O71" s="5">
        <v>3</v>
      </c>
      <c r="P71" s="37">
        <v>53.65</v>
      </c>
    </row>
    <row r="72" spans="1:17" ht="26.4">
      <c r="A72" s="345">
        <v>71</v>
      </c>
      <c r="B72" s="29" t="s">
        <v>125</v>
      </c>
      <c r="C72" s="336" t="s">
        <v>0</v>
      </c>
      <c r="D72" s="9" t="s">
        <v>1</v>
      </c>
      <c r="E72" s="5">
        <f t="shared" si="18"/>
        <v>10</v>
      </c>
      <c r="F72" s="154">
        <f t="shared" si="16"/>
        <v>336.29999999999995</v>
      </c>
      <c r="G72" s="155">
        <f t="shared" si="14"/>
        <v>2</v>
      </c>
      <c r="H72" s="156">
        <f t="shared" si="19"/>
        <v>1681.5</v>
      </c>
      <c r="I72" s="156">
        <f t="shared" si="17"/>
        <v>1816.0200000000002</v>
      </c>
      <c r="J72" s="156">
        <f t="shared" si="20"/>
        <v>3363</v>
      </c>
      <c r="K72" s="156">
        <f t="shared" si="21"/>
        <v>3632.0400000000004</v>
      </c>
      <c r="L72" s="6" t="s">
        <v>719</v>
      </c>
      <c r="M72" s="159" t="s">
        <v>720</v>
      </c>
      <c r="N72">
        <v>5</v>
      </c>
      <c r="O72" s="5">
        <v>10</v>
      </c>
      <c r="P72" s="37">
        <v>56.05</v>
      </c>
    </row>
    <row r="73" spans="1:17" ht="26.4">
      <c r="A73" s="345">
        <f>A72+1</f>
        <v>72</v>
      </c>
      <c r="B73" s="31" t="s">
        <v>36</v>
      </c>
      <c r="C73" s="336" t="s">
        <v>0</v>
      </c>
      <c r="D73" s="9" t="s">
        <v>1</v>
      </c>
      <c r="E73" s="5">
        <f t="shared" si="18"/>
        <v>500</v>
      </c>
      <c r="F73" s="154">
        <f t="shared" si="16"/>
        <v>16.754999999999999</v>
      </c>
      <c r="G73" s="155">
        <f t="shared" si="14"/>
        <v>5</v>
      </c>
      <c r="H73" s="156">
        <f t="shared" si="19"/>
        <v>1676.0000000000002</v>
      </c>
      <c r="I73" s="156">
        <f t="shared" si="17"/>
        <v>1810.0800000000004</v>
      </c>
      <c r="J73" s="156">
        <f t="shared" si="20"/>
        <v>8380.0000000000018</v>
      </c>
      <c r="K73" s="156">
        <f t="shared" si="21"/>
        <v>9050.4000000000015</v>
      </c>
      <c r="L73" s="6" t="s">
        <v>719</v>
      </c>
      <c r="M73" s="159" t="s">
        <v>720</v>
      </c>
      <c r="N73">
        <v>100</v>
      </c>
      <c r="O73" s="16">
        <v>500</v>
      </c>
      <c r="P73" s="37">
        <v>55.85</v>
      </c>
    </row>
    <row r="74" spans="1:17" ht="26.4">
      <c r="A74" s="345">
        <v>77</v>
      </c>
      <c r="B74" s="31" t="s">
        <v>37</v>
      </c>
      <c r="C74" s="336" t="s">
        <v>0</v>
      </c>
      <c r="D74" s="9" t="s">
        <v>1</v>
      </c>
      <c r="E74" s="5">
        <f t="shared" si="18"/>
        <v>1000</v>
      </c>
      <c r="F74" s="154">
        <f t="shared" si="16"/>
        <v>0.78900000000000003</v>
      </c>
      <c r="G74" s="155">
        <f t="shared" si="14"/>
        <v>2</v>
      </c>
      <c r="H74" s="156">
        <f t="shared" si="19"/>
        <v>395</v>
      </c>
      <c r="I74" s="156">
        <f t="shared" si="17"/>
        <v>426.6</v>
      </c>
      <c r="J74" s="156">
        <f t="shared" si="20"/>
        <v>790</v>
      </c>
      <c r="K74" s="156">
        <f t="shared" si="21"/>
        <v>853.2</v>
      </c>
      <c r="L74" s="6" t="s">
        <v>719</v>
      </c>
      <c r="M74" s="159" t="s">
        <v>720</v>
      </c>
      <c r="N74">
        <v>500</v>
      </c>
      <c r="O74" s="16">
        <v>1000</v>
      </c>
      <c r="P74" s="37">
        <v>13.15</v>
      </c>
    </row>
    <row r="75" spans="1:17" ht="26.4">
      <c r="A75" s="345">
        <v>89</v>
      </c>
      <c r="B75" s="29" t="s">
        <v>38</v>
      </c>
      <c r="C75" s="336" t="s">
        <v>0</v>
      </c>
      <c r="D75" s="9" t="s">
        <v>1</v>
      </c>
      <c r="E75" s="5">
        <f t="shared" si="18"/>
        <v>405</v>
      </c>
      <c r="F75" s="154">
        <f t="shared" si="16"/>
        <v>15.555555555555555</v>
      </c>
      <c r="G75" s="155">
        <v>3</v>
      </c>
      <c r="H75" s="156">
        <f t="shared" si="19"/>
        <v>2100.6</v>
      </c>
      <c r="I75" s="156">
        <f t="shared" si="17"/>
        <v>2268.6480000000001</v>
      </c>
      <c r="J75" s="156">
        <f t="shared" si="20"/>
        <v>6301.7999999999993</v>
      </c>
      <c r="K75" s="156">
        <f t="shared" si="21"/>
        <v>6805.9440000000004</v>
      </c>
      <c r="L75" s="6" t="s">
        <v>719</v>
      </c>
      <c r="M75" s="159" t="s">
        <v>720</v>
      </c>
      <c r="N75">
        <v>135</v>
      </c>
      <c r="O75" s="5">
        <v>400</v>
      </c>
      <c r="P75" s="37">
        <v>70</v>
      </c>
    </row>
    <row r="76" spans="1:17" ht="26.4">
      <c r="A76" s="345">
        <f t="shared" si="15"/>
        <v>90</v>
      </c>
      <c r="B76" s="29" t="s">
        <v>39</v>
      </c>
      <c r="C76" s="336" t="s">
        <v>0</v>
      </c>
      <c r="D76" s="9" t="s">
        <v>1</v>
      </c>
      <c r="E76" s="5">
        <f t="shared" si="18"/>
        <v>270</v>
      </c>
      <c r="F76" s="154">
        <f t="shared" si="16"/>
        <v>17.777777777777779</v>
      </c>
      <c r="G76" s="155">
        <v>2</v>
      </c>
      <c r="H76" s="156">
        <f t="shared" si="19"/>
        <v>2400.3000000000002</v>
      </c>
      <c r="I76" s="156">
        <f t="shared" si="17"/>
        <v>2592.3240000000005</v>
      </c>
      <c r="J76" s="156">
        <f t="shared" si="20"/>
        <v>4800.6000000000004</v>
      </c>
      <c r="K76" s="156">
        <f t="shared" si="21"/>
        <v>5184.648000000001</v>
      </c>
      <c r="L76" s="6" t="s">
        <v>719</v>
      </c>
      <c r="M76" s="159" t="s">
        <v>720</v>
      </c>
      <c r="N76">
        <v>135</v>
      </c>
      <c r="O76" s="5">
        <v>300</v>
      </c>
      <c r="P76" s="37">
        <v>80</v>
      </c>
    </row>
    <row r="77" spans="1:17" ht="26.4">
      <c r="A77" s="345">
        <v>93</v>
      </c>
      <c r="B77" s="29" t="s">
        <v>40</v>
      </c>
      <c r="C77" s="336" t="s">
        <v>0</v>
      </c>
      <c r="D77" s="9" t="s">
        <v>1</v>
      </c>
      <c r="E77" s="5">
        <f t="shared" si="18"/>
        <v>600</v>
      </c>
      <c r="F77" s="154">
        <f t="shared" si="16"/>
        <v>4.5625</v>
      </c>
      <c r="G77" s="155">
        <f t="shared" si="14"/>
        <v>5</v>
      </c>
      <c r="H77" s="156">
        <f t="shared" si="19"/>
        <v>547.19999999999993</v>
      </c>
      <c r="I77" s="156">
        <f t="shared" si="17"/>
        <v>590.976</v>
      </c>
      <c r="J77" s="156">
        <f t="shared" si="20"/>
        <v>2735.9999999999995</v>
      </c>
      <c r="K77" s="156">
        <f t="shared" si="21"/>
        <v>2954.88</v>
      </c>
      <c r="L77" s="6" t="s">
        <v>719</v>
      </c>
      <c r="M77" s="159" t="s">
        <v>720</v>
      </c>
      <c r="N77">
        <v>120</v>
      </c>
      <c r="O77" s="5">
        <v>600</v>
      </c>
      <c r="P77">
        <v>18.25</v>
      </c>
    </row>
    <row r="78" spans="1:17" ht="15.75" customHeight="1">
      <c r="A78" s="345">
        <f t="shared" si="15"/>
        <v>94</v>
      </c>
      <c r="B78" s="29" t="s">
        <v>41</v>
      </c>
      <c r="C78" s="336" t="s">
        <v>0</v>
      </c>
      <c r="D78" s="9" t="s">
        <v>1</v>
      </c>
      <c r="E78" s="5">
        <f t="shared" si="18"/>
        <v>36</v>
      </c>
      <c r="F78" s="154">
        <f t="shared" si="16"/>
        <v>9.0833333333333339</v>
      </c>
      <c r="G78" s="155">
        <f t="shared" si="14"/>
        <v>12</v>
      </c>
      <c r="H78" s="156">
        <f t="shared" si="19"/>
        <v>27.240000000000002</v>
      </c>
      <c r="I78" s="156">
        <f t="shared" si="17"/>
        <v>29.419200000000004</v>
      </c>
      <c r="J78" s="156">
        <f t="shared" si="20"/>
        <v>326.88</v>
      </c>
      <c r="K78" s="156">
        <f t="shared" si="21"/>
        <v>353.03040000000004</v>
      </c>
      <c r="L78" s="6" t="s">
        <v>719</v>
      </c>
      <c r="M78" s="159" t="s">
        <v>720</v>
      </c>
      <c r="N78">
        <v>3</v>
      </c>
      <c r="O78" s="5">
        <v>36</v>
      </c>
      <c r="P78" s="37">
        <f>Q78/6</f>
        <v>0.90833333333333333</v>
      </c>
      <c r="Q78">
        <v>5.45</v>
      </c>
    </row>
    <row r="79" spans="1:17" ht="26.4">
      <c r="A79" s="345">
        <f t="shared" si="15"/>
        <v>95</v>
      </c>
      <c r="B79" s="29" t="s">
        <v>42</v>
      </c>
      <c r="C79" s="336" t="s">
        <v>0</v>
      </c>
      <c r="D79" s="9" t="s">
        <v>1</v>
      </c>
      <c r="E79" s="5">
        <f t="shared" si="18"/>
        <v>600</v>
      </c>
      <c r="F79" s="154">
        <f t="shared" si="16"/>
        <v>7.4749999999999988</v>
      </c>
      <c r="G79" s="155">
        <f t="shared" si="14"/>
        <v>5</v>
      </c>
      <c r="H79" s="156">
        <f t="shared" si="19"/>
        <v>897.6</v>
      </c>
      <c r="I79" s="156">
        <f t="shared" si="17"/>
        <v>969.40800000000013</v>
      </c>
      <c r="J79" s="156">
        <f t="shared" si="20"/>
        <v>4488</v>
      </c>
      <c r="K79" s="156">
        <f t="shared" si="21"/>
        <v>4847.0400000000009</v>
      </c>
      <c r="L79" s="6" t="s">
        <v>719</v>
      </c>
      <c r="M79" s="159" t="s">
        <v>720</v>
      </c>
      <c r="N79">
        <v>120</v>
      </c>
      <c r="O79" s="5">
        <v>600</v>
      </c>
      <c r="P79" s="37">
        <v>29.9</v>
      </c>
    </row>
    <row r="80" spans="1:17" ht="26.4">
      <c r="A80" s="345">
        <f t="shared" si="15"/>
        <v>96</v>
      </c>
      <c r="B80" s="29" t="s">
        <v>43</v>
      </c>
      <c r="C80" s="336" t="s">
        <v>0</v>
      </c>
      <c r="D80" s="9" t="s">
        <v>1</v>
      </c>
      <c r="E80" s="5">
        <f t="shared" si="18"/>
        <v>18</v>
      </c>
      <c r="F80" s="154">
        <f t="shared" si="16"/>
        <v>9.0833333333333339</v>
      </c>
      <c r="G80" s="155">
        <f t="shared" si="14"/>
        <v>6</v>
      </c>
      <c r="H80" s="156">
        <f t="shared" si="19"/>
        <v>27.240000000000002</v>
      </c>
      <c r="I80" s="156">
        <f t="shared" si="17"/>
        <v>29.419200000000004</v>
      </c>
      <c r="J80" s="156">
        <f t="shared" si="20"/>
        <v>163.44</v>
      </c>
      <c r="K80" s="156">
        <f t="shared" si="21"/>
        <v>176.51520000000002</v>
      </c>
      <c r="L80" s="6" t="s">
        <v>719</v>
      </c>
      <c r="M80" s="159" t="s">
        <v>720</v>
      </c>
      <c r="N80">
        <v>3</v>
      </c>
      <c r="O80" s="5">
        <v>18</v>
      </c>
      <c r="P80" s="37">
        <f>Q80/6</f>
        <v>0.90833333333333333</v>
      </c>
      <c r="Q80">
        <v>5.45</v>
      </c>
    </row>
    <row r="81" spans="1:16" ht="26.4">
      <c r="A81" s="33">
        <v>103</v>
      </c>
      <c r="B81" s="138" t="s">
        <v>783</v>
      </c>
      <c r="C81" s="336" t="s">
        <v>0</v>
      </c>
      <c r="D81" s="143"/>
      <c r="E81" s="163"/>
      <c r="F81" s="154"/>
      <c r="G81" s="164"/>
      <c r="H81" s="165"/>
      <c r="I81" s="165"/>
      <c r="J81" s="165"/>
      <c r="K81" s="165"/>
      <c r="L81" s="6" t="s">
        <v>719</v>
      </c>
      <c r="M81" s="159" t="s">
        <v>720</v>
      </c>
      <c r="O81" s="5"/>
      <c r="P81" s="37"/>
    </row>
    <row r="82" spans="1:16" ht="26.4">
      <c r="A82" s="345">
        <v>102</v>
      </c>
      <c r="B82" s="315" t="s">
        <v>784</v>
      </c>
      <c r="C82" s="336" t="s">
        <v>0</v>
      </c>
      <c r="D82" s="143"/>
      <c r="E82" s="163"/>
      <c r="F82" s="154"/>
      <c r="G82" s="164"/>
      <c r="H82" s="165"/>
      <c r="I82" s="165"/>
      <c r="J82" s="165"/>
      <c r="K82" s="165"/>
      <c r="L82" s="6" t="s">
        <v>719</v>
      </c>
      <c r="M82" s="159" t="s">
        <v>720</v>
      </c>
      <c r="O82" s="5"/>
      <c r="P82" s="37"/>
    </row>
    <row r="83" spans="1:16" ht="26.4">
      <c r="A83" s="345">
        <v>115</v>
      </c>
      <c r="B83" s="315" t="s">
        <v>787</v>
      </c>
      <c r="C83" s="336" t="s">
        <v>0</v>
      </c>
      <c r="D83" s="143"/>
      <c r="E83" s="163"/>
      <c r="F83" s="154"/>
      <c r="G83" s="164"/>
      <c r="H83" s="165"/>
      <c r="I83" s="165"/>
      <c r="J83" s="165"/>
      <c r="K83" s="165"/>
      <c r="L83" s="6" t="s">
        <v>719</v>
      </c>
      <c r="M83" s="159" t="s">
        <v>720</v>
      </c>
      <c r="O83" s="5"/>
      <c r="P83" s="37"/>
    </row>
    <row r="84" spans="1:16" ht="26.4">
      <c r="A84" s="345">
        <v>300</v>
      </c>
      <c r="B84" s="315" t="s">
        <v>785</v>
      </c>
      <c r="C84" s="336" t="s">
        <v>0</v>
      </c>
      <c r="D84" s="143"/>
      <c r="E84" s="163"/>
      <c r="F84" s="154"/>
      <c r="G84" s="164"/>
      <c r="H84" s="165"/>
      <c r="I84" s="165"/>
      <c r="J84" s="165"/>
      <c r="K84" s="165"/>
      <c r="L84" s="6" t="s">
        <v>719</v>
      </c>
      <c r="M84" s="159" t="s">
        <v>720</v>
      </c>
      <c r="O84" s="5"/>
      <c r="P84" s="37"/>
    </row>
    <row r="85" spans="1:16" ht="27" thickBot="1">
      <c r="A85" s="346">
        <v>50</v>
      </c>
      <c r="B85" s="315" t="s">
        <v>786</v>
      </c>
      <c r="C85" s="337" t="s">
        <v>0</v>
      </c>
      <c r="D85" s="143"/>
      <c r="E85" s="163"/>
      <c r="F85" s="323"/>
      <c r="G85" s="164"/>
      <c r="H85" s="165"/>
      <c r="I85" s="165"/>
      <c r="J85" s="165"/>
      <c r="K85" s="165"/>
      <c r="L85" s="6" t="s">
        <v>719</v>
      </c>
      <c r="M85" s="159" t="s">
        <v>720</v>
      </c>
      <c r="O85" s="5"/>
      <c r="P85" s="37"/>
    </row>
    <row r="86" spans="1:16" ht="20.100000000000001" customHeight="1" thickBot="1">
      <c r="A86" s="330"/>
      <c r="B86" s="167" t="s">
        <v>45</v>
      </c>
      <c r="C86" s="338"/>
      <c r="D86" s="147"/>
      <c r="E86" s="148"/>
      <c r="F86" s="149"/>
      <c r="G86" s="150"/>
      <c r="H86" s="151"/>
      <c r="I86" s="152"/>
      <c r="J86" s="153">
        <f>SUM(J4:J85)</f>
        <v>1253925.5000000002</v>
      </c>
      <c r="K86" s="153">
        <f>SUM(K4:K85)</f>
        <v>1354239.5400000003</v>
      </c>
      <c r="L86" s="318"/>
      <c r="M86" s="319"/>
    </row>
    <row r="87" spans="1:16" ht="15" thickBot="1">
      <c r="A87" s="347"/>
      <c r="B87" s="167" t="s">
        <v>727</v>
      </c>
      <c r="C87" s="339"/>
      <c r="D87" s="320"/>
      <c r="E87" s="321"/>
      <c r="F87" s="279"/>
      <c r="G87" s="322"/>
      <c r="H87" s="279"/>
      <c r="I87" s="279"/>
      <c r="J87" s="153">
        <f>J86+'LOT VI Immulite'!M99</f>
        <v>1871927.5000000002</v>
      </c>
      <c r="K87" s="153">
        <f>K86+'LOT VI Immulite'!N99</f>
        <v>2021737.5400000003</v>
      </c>
      <c r="L87" s="194"/>
      <c r="M87" s="196"/>
    </row>
  </sheetData>
  <phoneticPr fontId="13" type="noConversion"/>
  <pageMargins left="0.75" right="0.75" top="1" bottom="1" header="0.5" footer="0.5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R81"/>
  <sheetViews>
    <sheetView topLeftCell="C1" workbookViewId="0">
      <selection activeCell="K81" sqref="K81:L81"/>
    </sheetView>
  </sheetViews>
  <sheetFormatPr defaultRowHeight="14.4"/>
  <cols>
    <col min="1" max="1" width="3.5546875" style="331" bestFit="1" customWidth="1"/>
    <col min="2" max="2" width="22.88671875" customWidth="1"/>
    <col min="3" max="3" width="6.33203125" style="340" bestFit="1" customWidth="1"/>
    <col min="4" max="4" width="20.6640625" customWidth="1"/>
    <col min="5" max="5" width="3.44140625" style="33" customWidth="1"/>
    <col min="6" max="6" width="5.6640625" style="2" bestFit="1" customWidth="1"/>
    <col min="7" max="7" width="5.6640625" style="32" bestFit="1" customWidth="1"/>
    <col min="8" max="8" width="5.6640625" style="35" bestFit="1" customWidth="1"/>
    <col min="9" max="10" width="7.44140625" style="32" bestFit="1" customWidth="1"/>
    <col min="11" max="12" width="10.44140625" style="32" bestFit="1" customWidth="1"/>
    <col min="13" max="13" width="8" bestFit="1" customWidth="1"/>
    <col min="14" max="14" width="7.33203125" customWidth="1"/>
  </cols>
  <sheetData>
    <row r="1" spans="1:18" ht="20.100000000000001" customHeight="1" thickBot="1">
      <c r="A1" s="343"/>
      <c r="B1" s="352" t="s">
        <v>788</v>
      </c>
      <c r="C1" s="335"/>
      <c r="D1" s="353"/>
      <c r="E1" s="353"/>
      <c r="F1" s="353"/>
      <c r="G1" s="353"/>
      <c r="H1" s="353"/>
      <c r="I1" s="353"/>
      <c r="J1" s="353"/>
      <c r="K1" s="353"/>
      <c r="L1" s="353"/>
      <c r="M1" s="353"/>
      <c r="N1" s="354"/>
    </row>
    <row r="2" spans="1:18" ht="106.5" customHeight="1">
      <c r="A2" s="341"/>
      <c r="B2" s="42" t="s">
        <v>90</v>
      </c>
      <c r="C2" s="333" t="s">
        <v>101</v>
      </c>
      <c r="D2" s="43" t="s">
        <v>195</v>
      </c>
      <c r="E2" s="44" t="s">
        <v>94</v>
      </c>
      <c r="F2" s="45" t="s">
        <v>196</v>
      </c>
      <c r="G2" s="139" t="s">
        <v>210</v>
      </c>
      <c r="H2" s="140" t="s">
        <v>206</v>
      </c>
      <c r="I2" s="139" t="s">
        <v>205</v>
      </c>
      <c r="J2" s="139" t="s">
        <v>99</v>
      </c>
      <c r="K2" s="160" t="s">
        <v>211</v>
      </c>
      <c r="L2" s="161" t="s">
        <v>212</v>
      </c>
      <c r="M2" s="95" t="s">
        <v>717</v>
      </c>
      <c r="N2" s="95" t="s">
        <v>718</v>
      </c>
      <c r="O2" s="162" t="s">
        <v>216</v>
      </c>
    </row>
    <row r="3" spans="1:18" ht="20.100000000000001" customHeight="1" thickBot="1">
      <c r="A3" s="342"/>
      <c r="B3" s="325">
        <v>1</v>
      </c>
      <c r="C3" s="334">
        <v>1</v>
      </c>
      <c r="D3" s="324">
        <v>2</v>
      </c>
      <c r="E3" s="326">
        <v>3</v>
      </c>
      <c r="F3" s="327">
        <v>4</v>
      </c>
      <c r="G3" s="327">
        <v>5</v>
      </c>
      <c r="H3" s="327">
        <v>6</v>
      </c>
      <c r="I3" s="327">
        <v>9</v>
      </c>
      <c r="J3" s="327">
        <v>10</v>
      </c>
      <c r="K3" s="327">
        <v>11</v>
      </c>
      <c r="L3" s="328">
        <v>12</v>
      </c>
      <c r="M3" s="329">
        <v>14</v>
      </c>
      <c r="N3" s="329"/>
    </row>
    <row r="4" spans="1:18" ht="27" thickBot="1">
      <c r="A4" s="344">
        <v>1</v>
      </c>
      <c r="B4" s="141" t="s">
        <v>180</v>
      </c>
      <c r="C4" s="336" t="s">
        <v>0</v>
      </c>
      <c r="D4" s="24" t="s">
        <v>682</v>
      </c>
      <c r="E4" s="25" t="s">
        <v>1</v>
      </c>
      <c r="F4" s="26">
        <f>H4*O4</f>
        <v>7000</v>
      </c>
      <c r="G4" s="317">
        <f>Q4*1.5*20/O4</f>
        <v>1.9110000000000003</v>
      </c>
      <c r="H4" s="34">
        <f t="shared" ref="H4:H11" si="0">P4/O4</f>
        <v>14</v>
      </c>
      <c r="I4" s="38">
        <f t="shared" ref="I4:I35" si="1">ROUND(G4,2)*O4</f>
        <v>955</v>
      </c>
      <c r="J4" s="38">
        <f>I4*1.08</f>
        <v>1031.4000000000001</v>
      </c>
      <c r="K4" s="38">
        <f t="shared" ref="K4:K35" si="2">I4*H4</f>
        <v>13370</v>
      </c>
      <c r="L4" s="38">
        <f t="shared" ref="L4:L35" si="3">J4*H4</f>
        <v>14439.600000000002</v>
      </c>
      <c r="M4" s="168" t="s">
        <v>719</v>
      </c>
      <c r="N4" s="158" t="s">
        <v>720</v>
      </c>
      <c r="O4">
        <v>500</v>
      </c>
      <c r="P4" s="26">
        <v>7000</v>
      </c>
      <c r="Q4" s="37">
        <v>31.85</v>
      </c>
    </row>
    <row r="5" spans="1:18" ht="26.4">
      <c r="A5" s="345">
        <f>A4+1</f>
        <v>2</v>
      </c>
      <c r="B5" s="28" t="s">
        <v>179</v>
      </c>
      <c r="C5" s="336" t="s">
        <v>0</v>
      </c>
      <c r="D5" s="24" t="s">
        <v>682</v>
      </c>
      <c r="E5" s="7" t="s">
        <v>1</v>
      </c>
      <c r="F5" s="5">
        <f>H5*O5</f>
        <v>7000</v>
      </c>
      <c r="G5" s="154">
        <f t="shared" ref="G5:G68" si="4">Q5*1.5*20/O5</f>
        <v>1.9110000000000003</v>
      </c>
      <c r="H5" s="155">
        <f t="shared" si="0"/>
        <v>14</v>
      </c>
      <c r="I5" s="156">
        <f t="shared" si="1"/>
        <v>955</v>
      </c>
      <c r="J5" s="156">
        <f t="shared" ref="J5:J68" si="5">I5*1.08</f>
        <v>1031.4000000000001</v>
      </c>
      <c r="K5" s="156">
        <f t="shared" si="2"/>
        <v>13370</v>
      </c>
      <c r="L5" s="156">
        <f t="shared" si="3"/>
        <v>14439.600000000002</v>
      </c>
      <c r="M5" s="6" t="s">
        <v>719</v>
      </c>
      <c r="N5" s="159" t="s">
        <v>720</v>
      </c>
      <c r="O5">
        <v>500</v>
      </c>
      <c r="P5" s="5">
        <v>7000</v>
      </c>
      <c r="Q5" s="37">
        <v>31.85</v>
      </c>
    </row>
    <row r="6" spans="1:18" ht="26.4">
      <c r="A6" s="345">
        <f t="shared" ref="A6:A66" si="6">A5+1</f>
        <v>3</v>
      </c>
      <c r="B6" s="29" t="s">
        <v>2</v>
      </c>
      <c r="C6" s="336" t="s">
        <v>0</v>
      </c>
      <c r="D6" s="4" t="s">
        <v>683</v>
      </c>
      <c r="E6" s="9" t="s">
        <v>1</v>
      </c>
      <c r="F6" s="5">
        <v>5000</v>
      </c>
      <c r="G6" s="154">
        <f t="shared" si="4"/>
        <v>0.72750000000000004</v>
      </c>
      <c r="H6" s="155">
        <f t="shared" si="0"/>
        <v>12.5</v>
      </c>
      <c r="I6" s="156">
        <f t="shared" si="1"/>
        <v>292</v>
      </c>
      <c r="J6" s="156">
        <f t="shared" si="5"/>
        <v>315.36</v>
      </c>
      <c r="K6" s="156">
        <f t="shared" si="2"/>
        <v>3650</v>
      </c>
      <c r="L6" s="156">
        <f t="shared" si="3"/>
        <v>3942</v>
      </c>
      <c r="M6" s="6" t="s">
        <v>719</v>
      </c>
      <c r="N6" s="159" t="s">
        <v>720</v>
      </c>
      <c r="O6">
        <v>400</v>
      </c>
      <c r="P6" s="5">
        <v>5000</v>
      </c>
      <c r="Q6" s="37">
        <v>9.6999999999999993</v>
      </c>
    </row>
    <row r="7" spans="1:18" ht="26.4">
      <c r="A7" s="345">
        <f t="shared" si="6"/>
        <v>4</v>
      </c>
      <c r="B7" s="29" t="s">
        <v>202</v>
      </c>
      <c r="C7" s="336" t="s">
        <v>0</v>
      </c>
      <c r="D7" s="4" t="s">
        <v>682</v>
      </c>
      <c r="E7" s="9" t="s">
        <v>1</v>
      </c>
      <c r="F7" s="5">
        <f t="shared" ref="F7:F38" si="7">H7*O7</f>
        <v>7000</v>
      </c>
      <c r="G7" s="154">
        <f t="shared" si="4"/>
        <v>1.254</v>
      </c>
      <c r="H7" s="155">
        <f t="shared" si="0"/>
        <v>14</v>
      </c>
      <c r="I7" s="156">
        <f t="shared" si="1"/>
        <v>625</v>
      </c>
      <c r="J7" s="156">
        <f t="shared" si="5"/>
        <v>675</v>
      </c>
      <c r="K7" s="156">
        <f t="shared" si="2"/>
        <v>8750</v>
      </c>
      <c r="L7" s="156">
        <f t="shared" si="3"/>
        <v>9450</v>
      </c>
      <c r="M7" s="6" t="s">
        <v>719</v>
      </c>
      <c r="N7" s="159" t="s">
        <v>720</v>
      </c>
      <c r="O7">
        <v>500</v>
      </c>
      <c r="P7" s="5">
        <v>7000</v>
      </c>
      <c r="Q7" s="37">
        <v>20.9</v>
      </c>
    </row>
    <row r="8" spans="1:18" ht="26.4">
      <c r="A8" s="345">
        <f t="shared" si="6"/>
        <v>5</v>
      </c>
      <c r="B8" s="29" t="s">
        <v>213</v>
      </c>
      <c r="C8" s="336" t="s">
        <v>0</v>
      </c>
      <c r="D8" s="4" t="s">
        <v>682</v>
      </c>
      <c r="E8" s="9" t="s">
        <v>1</v>
      </c>
      <c r="F8" s="5">
        <f t="shared" si="7"/>
        <v>7000</v>
      </c>
      <c r="G8" s="154">
        <f t="shared" si="4"/>
        <v>12.288000000000002</v>
      </c>
      <c r="H8" s="155">
        <f t="shared" si="0"/>
        <v>14</v>
      </c>
      <c r="I8" s="156">
        <f t="shared" si="1"/>
        <v>6145</v>
      </c>
      <c r="J8" s="156">
        <f t="shared" si="5"/>
        <v>6636.6</v>
      </c>
      <c r="K8" s="156">
        <f t="shared" si="2"/>
        <v>86030</v>
      </c>
      <c r="L8" s="156">
        <f t="shared" si="3"/>
        <v>92912.400000000009</v>
      </c>
      <c r="M8" s="6" t="s">
        <v>719</v>
      </c>
      <c r="N8" s="159" t="s">
        <v>720</v>
      </c>
      <c r="O8">
        <v>500</v>
      </c>
      <c r="P8" s="5">
        <v>7000</v>
      </c>
      <c r="Q8" s="37">
        <v>204.8</v>
      </c>
    </row>
    <row r="9" spans="1:18" ht="26.4">
      <c r="A9" s="345">
        <f t="shared" si="6"/>
        <v>6</v>
      </c>
      <c r="B9" s="29" t="s">
        <v>204</v>
      </c>
      <c r="C9" s="336" t="s">
        <v>0</v>
      </c>
      <c r="D9" s="4" t="s">
        <v>685</v>
      </c>
      <c r="E9" s="9" t="s">
        <v>1</v>
      </c>
      <c r="F9" s="5">
        <f t="shared" si="7"/>
        <v>7000</v>
      </c>
      <c r="G9" s="154">
        <f t="shared" si="4"/>
        <v>16.754999999999999</v>
      </c>
      <c r="H9" s="155">
        <f t="shared" si="0"/>
        <v>70</v>
      </c>
      <c r="I9" s="156">
        <f t="shared" si="1"/>
        <v>1676.0000000000002</v>
      </c>
      <c r="J9" s="156">
        <f t="shared" si="5"/>
        <v>1810.0800000000004</v>
      </c>
      <c r="K9" s="156">
        <f t="shared" si="2"/>
        <v>117320.00000000001</v>
      </c>
      <c r="L9" s="156">
        <f t="shared" si="3"/>
        <v>126705.60000000002</v>
      </c>
      <c r="M9" s="6" t="s">
        <v>719</v>
      </c>
      <c r="N9" s="159" t="s">
        <v>720</v>
      </c>
      <c r="O9">
        <v>100</v>
      </c>
      <c r="P9" s="5">
        <v>7000</v>
      </c>
      <c r="Q9" s="37">
        <v>55.85</v>
      </c>
    </row>
    <row r="10" spans="1:18" ht="26.4">
      <c r="A10" s="345">
        <f t="shared" si="6"/>
        <v>7</v>
      </c>
      <c r="B10" s="29" t="s">
        <v>199</v>
      </c>
      <c r="C10" s="336" t="s">
        <v>0</v>
      </c>
      <c r="D10" s="4" t="s">
        <v>682</v>
      </c>
      <c r="E10" s="9" t="s">
        <v>1</v>
      </c>
      <c r="F10" s="5">
        <f t="shared" si="7"/>
        <v>7000</v>
      </c>
      <c r="G10" s="154">
        <f t="shared" si="4"/>
        <v>2.5950000000000002</v>
      </c>
      <c r="H10" s="155">
        <f t="shared" si="0"/>
        <v>14</v>
      </c>
      <c r="I10" s="156">
        <f t="shared" si="1"/>
        <v>1300</v>
      </c>
      <c r="J10" s="156">
        <f t="shared" si="5"/>
        <v>1404</v>
      </c>
      <c r="K10" s="156">
        <f t="shared" si="2"/>
        <v>18200</v>
      </c>
      <c r="L10" s="156">
        <f t="shared" si="3"/>
        <v>19656</v>
      </c>
      <c r="M10" s="6" t="s">
        <v>719</v>
      </c>
      <c r="N10" s="159" t="s">
        <v>720</v>
      </c>
      <c r="O10">
        <v>500</v>
      </c>
      <c r="P10" s="5">
        <v>7000</v>
      </c>
      <c r="Q10" s="37">
        <v>43.25</v>
      </c>
    </row>
    <row r="11" spans="1:18" ht="26.4">
      <c r="A11" s="345">
        <f t="shared" si="6"/>
        <v>8</v>
      </c>
      <c r="B11" s="29" t="s">
        <v>203</v>
      </c>
      <c r="C11" s="336" t="s">
        <v>0</v>
      </c>
      <c r="D11" s="4" t="s">
        <v>682</v>
      </c>
      <c r="E11" s="9" t="s">
        <v>1</v>
      </c>
      <c r="F11" s="5">
        <f t="shared" si="7"/>
        <v>7000</v>
      </c>
      <c r="G11" s="154">
        <f t="shared" si="4"/>
        <v>2.4060000000000001</v>
      </c>
      <c r="H11" s="155">
        <f t="shared" si="0"/>
        <v>14</v>
      </c>
      <c r="I11" s="156">
        <f t="shared" si="1"/>
        <v>1205</v>
      </c>
      <c r="J11" s="156">
        <f t="shared" si="5"/>
        <v>1301.4000000000001</v>
      </c>
      <c r="K11" s="156">
        <f t="shared" si="2"/>
        <v>16870</v>
      </c>
      <c r="L11" s="156">
        <f t="shared" si="3"/>
        <v>18219.600000000002</v>
      </c>
      <c r="M11" s="6" t="s">
        <v>719</v>
      </c>
      <c r="N11" s="159" t="s">
        <v>720</v>
      </c>
      <c r="O11">
        <v>500</v>
      </c>
      <c r="P11" s="5">
        <v>7000</v>
      </c>
      <c r="Q11" s="37">
        <v>40.1</v>
      </c>
    </row>
    <row r="12" spans="1:18" ht="26.4">
      <c r="A12" s="345">
        <f t="shared" si="6"/>
        <v>9</v>
      </c>
      <c r="B12" s="29" t="s">
        <v>197</v>
      </c>
      <c r="C12" s="336" t="s">
        <v>0</v>
      </c>
      <c r="D12" s="4" t="s">
        <v>683</v>
      </c>
      <c r="E12" s="9" t="s">
        <v>1</v>
      </c>
      <c r="F12" s="5">
        <f t="shared" si="7"/>
        <v>4800</v>
      </c>
      <c r="G12" s="154">
        <f t="shared" si="4"/>
        <v>1.40625</v>
      </c>
      <c r="H12" s="155">
        <v>12</v>
      </c>
      <c r="I12" s="156">
        <f t="shared" si="1"/>
        <v>564</v>
      </c>
      <c r="J12" s="156">
        <f t="shared" si="5"/>
        <v>609.12</v>
      </c>
      <c r="K12" s="156">
        <f t="shared" si="2"/>
        <v>6768</v>
      </c>
      <c r="L12" s="156">
        <f t="shared" si="3"/>
        <v>7309.4400000000005</v>
      </c>
      <c r="M12" s="6" t="s">
        <v>719</v>
      </c>
      <c r="N12" s="159" t="s">
        <v>720</v>
      </c>
      <c r="O12">
        <v>400</v>
      </c>
      <c r="P12" s="5">
        <v>5000</v>
      </c>
      <c r="Q12" s="37">
        <v>18.75</v>
      </c>
    </row>
    <row r="13" spans="1:18" ht="26.4">
      <c r="A13" s="345">
        <f t="shared" si="6"/>
        <v>10</v>
      </c>
      <c r="B13" s="29" t="s">
        <v>3</v>
      </c>
      <c r="C13" s="336" t="s">
        <v>0</v>
      </c>
      <c r="D13" s="4" t="s">
        <v>683</v>
      </c>
      <c r="E13" s="9" t="s">
        <v>1</v>
      </c>
      <c r="F13" s="5">
        <f t="shared" si="7"/>
        <v>6000</v>
      </c>
      <c r="G13" s="154">
        <f t="shared" si="4"/>
        <v>1.8862499999999998</v>
      </c>
      <c r="H13" s="155">
        <f t="shared" ref="H13:H22" si="8">P13/O13</f>
        <v>15</v>
      </c>
      <c r="I13" s="156">
        <f t="shared" si="1"/>
        <v>756</v>
      </c>
      <c r="J13" s="156">
        <f t="shared" si="5"/>
        <v>816.48</v>
      </c>
      <c r="K13" s="156">
        <f t="shared" si="2"/>
        <v>11340</v>
      </c>
      <c r="L13" s="156">
        <f t="shared" si="3"/>
        <v>12247.2</v>
      </c>
      <c r="M13" s="6" t="s">
        <v>719</v>
      </c>
      <c r="N13" s="159" t="s">
        <v>720</v>
      </c>
      <c r="O13">
        <v>400</v>
      </c>
      <c r="P13" s="5">
        <v>6000</v>
      </c>
      <c r="Q13" s="37">
        <v>25.15</v>
      </c>
    </row>
    <row r="14" spans="1:18" ht="26.4">
      <c r="A14" s="345">
        <f t="shared" si="6"/>
        <v>11</v>
      </c>
      <c r="B14" s="29" t="s">
        <v>198</v>
      </c>
      <c r="C14" s="336" t="s">
        <v>0</v>
      </c>
      <c r="D14" s="4" t="s">
        <v>686</v>
      </c>
      <c r="E14" s="9" t="s">
        <v>1</v>
      </c>
      <c r="F14" s="5">
        <f t="shared" si="7"/>
        <v>36</v>
      </c>
      <c r="G14" s="154">
        <f t="shared" si="4"/>
        <v>9.0833333333333339</v>
      </c>
      <c r="H14" s="155">
        <f t="shared" si="8"/>
        <v>12</v>
      </c>
      <c r="I14" s="156">
        <f t="shared" si="1"/>
        <v>27.240000000000002</v>
      </c>
      <c r="J14" s="156">
        <f t="shared" si="5"/>
        <v>29.419200000000004</v>
      </c>
      <c r="K14" s="156">
        <f t="shared" si="2"/>
        <v>326.88</v>
      </c>
      <c r="L14" s="156">
        <f t="shared" si="3"/>
        <v>353.03040000000004</v>
      </c>
      <c r="M14" s="6" t="s">
        <v>719</v>
      </c>
      <c r="N14" s="159" t="s">
        <v>720</v>
      </c>
      <c r="O14">
        <v>3</v>
      </c>
      <c r="P14" s="5">
        <v>36</v>
      </c>
      <c r="Q14" s="37">
        <f>R14/6</f>
        <v>0.90833333333333333</v>
      </c>
      <c r="R14">
        <v>5.45</v>
      </c>
    </row>
    <row r="15" spans="1:18" ht="26.4">
      <c r="A15" s="345">
        <f t="shared" si="6"/>
        <v>12</v>
      </c>
      <c r="B15" s="29" t="s">
        <v>200</v>
      </c>
      <c r="C15" s="336" t="s">
        <v>0</v>
      </c>
      <c r="D15" s="4" t="s">
        <v>682</v>
      </c>
      <c r="E15" s="9" t="s">
        <v>1</v>
      </c>
      <c r="F15" s="5">
        <f t="shared" si="7"/>
        <v>7000</v>
      </c>
      <c r="G15" s="154">
        <f t="shared" si="4"/>
        <v>0.81899999999999995</v>
      </c>
      <c r="H15" s="155">
        <f t="shared" si="8"/>
        <v>14</v>
      </c>
      <c r="I15" s="156">
        <f t="shared" si="1"/>
        <v>410</v>
      </c>
      <c r="J15" s="156">
        <f t="shared" si="5"/>
        <v>442.8</v>
      </c>
      <c r="K15" s="156">
        <f t="shared" si="2"/>
        <v>5740</v>
      </c>
      <c r="L15" s="156">
        <f t="shared" si="3"/>
        <v>6199.2</v>
      </c>
      <c r="M15" s="6" t="s">
        <v>719</v>
      </c>
      <c r="N15" s="159" t="s">
        <v>720</v>
      </c>
      <c r="O15">
        <v>500</v>
      </c>
      <c r="P15" s="5">
        <v>7000</v>
      </c>
      <c r="Q15" s="37">
        <v>13.65</v>
      </c>
    </row>
    <row r="16" spans="1:18" ht="26.4">
      <c r="A16" s="345">
        <f t="shared" si="6"/>
        <v>13</v>
      </c>
      <c r="B16" s="29" t="s">
        <v>201</v>
      </c>
      <c r="C16" s="336" t="s">
        <v>0</v>
      </c>
      <c r="D16" s="4" t="s">
        <v>686</v>
      </c>
      <c r="E16" s="9" t="s">
        <v>1</v>
      </c>
      <c r="F16" s="5">
        <f t="shared" si="7"/>
        <v>36</v>
      </c>
      <c r="G16" s="154">
        <f t="shared" si="4"/>
        <v>9.0833333333333339</v>
      </c>
      <c r="H16" s="155">
        <f t="shared" si="8"/>
        <v>12</v>
      </c>
      <c r="I16" s="156">
        <f t="shared" si="1"/>
        <v>27.240000000000002</v>
      </c>
      <c r="J16" s="156">
        <f t="shared" si="5"/>
        <v>29.419200000000004</v>
      </c>
      <c r="K16" s="156">
        <f t="shared" si="2"/>
        <v>326.88</v>
      </c>
      <c r="L16" s="156">
        <f t="shared" si="3"/>
        <v>353.03040000000004</v>
      </c>
      <c r="M16" s="6" t="s">
        <v>719</v>
      </c>
      <c r="N16" s="159" t="s">
        <v>720</v>
      </c>
      <c r="O16">
        <v>3</v>
      </c>
      <c r="P16" s="5">
        <v>36</v>
      </c>
      <c r="Q16" s="37">
        <f>R16/6</f>
        <v>0.90833333333333333</v>
      </c>
      <c r="R16" s="37">
        <v>5.45</v>
      </c>
    </row>
    <row r="17" spans="1:18" ht="26.4">
      <c r="A17" s="345">
        <f t="shared" si="6"/>
        <v>14</v>
      </c>
      <c r="B17" s="29" t="s">
        <v>187</v>
      </c>
      <c r="C17" s="336" t="s">
        <v>0</v>
      </c>
      <c r="D17" s="4" t="s">
        <v>682</v>
      </c>
      <c r="E17" s="9" t="s">
        <v>1</v>
      </c>
      <c r="F17" s="5">
        <f t="shared" si="7"/>
        <v>7000</v>
      </c>
      <c r="G17" s="154">
        <f t="shared" si="4"/>
        <v>2.5049999999999999</v>
      </c>
      <c r="H17" s="155">
        <f t="shared" si="8"/>
        <v>14</v>
      </c>
      <c r="I17" s="156">
        <f t="shared" si="1"/>
        <v>1255</v>
      </c>
      <c r="J17" s="156">
        <f t="shared" si="5"/>
        <v>1355.4</v>
      </c>
      <c r="K17" s="156">
        <f t="shared" si="2"/>
        <v>17570</v>
      </c>
      <c r="L17" s="156">
        <f t="shared" si="3"/>
        <v>18975.600000000002</v>
      </c>
      <c r="M17" s="6" t="s">
        <v>719</v>
      </c>
      <c r="N17" s="159" t="s">
        <v>720</v>
      </c>
      <c r="O17">
        <v>500</v>
      </c>
      <c r="P17" s="5">
        <v>7000</v>
      </c>
      <c r="Q17" s="37">
        <v>41.75</v>
      </c>
    </row>
    <row r="18" spans="1:18" ht="26.4">
      <c r="A18" s="345">
        <f t="shared" si="6"/>
        <v>15</v>
      </c>
      <c r="B18" s="29" t="s">
        <v>188</v>
      </c>
      <c r="C18" s="336" t="s">
        <v>0</v>
      </c>
      <c r="D18" s="4" t="s">
        <v>682</v>
      </c>
      <c r="E18" s="9" t="s">
        <v>1</v>
      </c>
      <c r="F18" s="5">
        <f t="shared" si="7"/>
        <v>8000</v>
      </c>
      <c r="G18" s="154">
        <f t="shared" si="4"/>
        <v>2.0939999999999999</v>
      </c>
      <c r="H18" s="155">
        <f t="shared" si="8"/>
        <v>16</v>
      </c>
      <c r="I18" s="156">
        <f t="shared" si="1"/>
        <v>1045</v>
      </c>
      <c r="J18" s="156">
        <f t="shared" si="5"/>
        <v>1128.6000000000001</v>
      </c>
      <c r="K18" s="156">
        <f t="shared" si="2"/>
        <v>16720</v>
      </c>
      <c r="L18" s="156">
        <f t="shared" si="3"/>
        <v>18057.600000000002</v>
      </c>
      <c r="M18" s="6" t="s">
        <v>719</v>
      </c>
      <c r="N18" s="159" t="s">
        <v>720</v>
      </c>
      <c r="O18">
        <v>500</v>
      </c>
      <c r="P18" s="5">
        <v>8000</v>
      </c>
      <c r="Q18" s="37">
        <v>34.9</v>
      </c>
    </row>
    <row r="19" spans="1:18" ht="26.4">
      <c r="A19" s="345">
        <f t="shared" si="6"/>
        <v>16</v>
      </c>
      <c r="B19" s="29" t="s">
        <v>189</v>
      </c>
      <c r="C19" s="336" t="s">
        <v>0</v>
      </c>
      <c r="D19" s="4" t="s">
        <v>686</v>
      </c>
      <c r="E19" s="9" t="s">
        <v>1</v>
      </c>
      <c r="F19" s="5">
        <f t="shared" si="7"/>
        <v>18</v>
      </c>
      <c r="G19" s="154">
        <f t="shared" si="4"/>
        <v>9.0833333333333339</v>
      </c>
      <c r="H19" s="155">
        <f t="shared" si="8"/>
        <v>6</v>
      </c>
      <c r="I19" s="156">
        <f t="shared" si="1"/>
        <v>27.240000000000002</v>
      </c>
      <c r="J19" s="156">
        <f t="shared" si="5"/>
        <v>29.419200000000004</v>
      </c>
      <c r="K19" s="156">
        <f t="shared" si="2"/>
        <v>163.44</v>
      </c>
      <c r="L19" s="156">
        <f t="shared" si="3"/>
        <v>176.51520000000002</v>
      </c>
      <c r="M19" s="6" t="s">
        <v>719</v>
      </c>
      <c r="N19" s="159" t="s">
        <v>720</v>
      </c>
      <c r="O19">
        <v>3</v>
      </c>
      <c r="P19" s="5">
        <v>18</v>
      </c>
      <c r="Q19" s="37">
        <f>R19/6</f>
        <v>0.90833333333333333</v>
      </c>
      <c r="R19">
        <v>5.45</v>
      </c>
    </row>
    <row r="20" spans="1:18" ht="26.4">
      <c r="A20" s="345">
        <f t="shared" si="6"/>
        <v>17</v>
      </c>
      <c r="B20" s="29" t="s">
        <v>190</v>
      </c>
      <c r="C20" s="336" t="s">
        <v>0</v>
      </c>
      <c r="D20" s="4" t="s">
        <v>682</v>
      </c>
      <c r="E20" s="9" t="s">
        <v>1</v>
      </c>
      <c r="F20" s="5">
        <f t="shared" si="7"/>
        <v>7000</v>
      </c>
      <c r="G20" s="154">
        <f t="shared" si="4"/>
        <v>2.0070000000000001</v>
      </c>
      <c r="H20" s="155">
        <f t="shared" si="8"/>
        <v>14</v>
      </c>
      <c r="I20" s="156">
        <f t="shared" si="1"/>
        <v>1004.9999999999999</v>
      </c>
      <c r="J20" s="156">
        <f t="shared" si="5"/>
        <v>1085.3999999999999</v>
      </c>
      <c r="K20" s="156">
        <f t="shared" si="2"/>
        <v>14069.999999999998</v>
      </c>
      <c r="L20" s="156">
        <f t="shared" si="3"/>
        <v>15195.599999999999</v>
      </c>
      <c r="M20" s="6" t="s">
        <v>719</v>
      </c>
      <c r="N20" s="159" t="s">
        <v>720</v>
      </c>
      <c r="O20">
        <v>500</v>
      </c>
      <c r="P20" s="5">
        <v>7000</v>
      </c>
      <c r="Q20" s="37">
        <v>33.450000000000003</v>
      </c>
    </row>
    <row r="21" spans="1:18" ht="26.4">
      <c r="A21" s="345">
        <f t="shared" si="6"/>
        <v>18</v>
      </c>
      <c r="B21" s="29" t="s">
        <v>191</v>
      </c>
      <c r="C21" s="336" t="s">
        <v>0</v>
      </c>
      <c r="D21" s="4" t="s">
        <v>682</v>
      </c>
      <c r="E21" s="9" t="s">
        <v>1</v>
      </c>
      <c r="F21" s="5">
        <f t="shared" si="7"/>
        <v>6000</v>
      </c>
      <c r="G21" s="154">
        <f t="shared" si="4"/>
        <v>1.9079999999999999</v>
      </c>
      <c r="H21" s="155">
        <f t="shared" si="8"/>
        <v>12</v>
      </c>
      <c r="I21" s="156">
        <f t="shared" si="1"/>
        <v>955</v>
      </c>
      <c r="J21" s="156">
        <f t="shared" si="5"/>
        <v>1031.4000000000001</v>
      </c>
      <c r="K21" s="156">
        <f t="shared" si="2"/>
        <v>11460</v>
      </c>
      <c r="L21" s="156">
        <f t="shared" si="3"/>
        <v>12376.800000000001</v>
      </c>
      <c r="M21" s="6" t="s">
        <v>719</v>
      </c>
      <c r="N21" s="159" t="s">
        <v>720</v>
      </c>
      <c r="O21">
        <v>500</v>
      </c>
      <c r="P21" s="5">
        <v>6000</v>
      </c>
      <c r="Q21" s="37">
        <v>31.8</v>
      </c>
    </row>
    <row r="22" spans="1:18" ht="26.4">
      <c r="A22" s="345">
        <f t="shared" si="6"/>
        <v>19</v>
      </c>
      <c r="B22" s="29" t="s">
        <v>193</v>
      </c>
      <c r="C22" s="336" t="s">
        <v>0</v>
      </c>
      <c r="D22" s="4" t="s">
        <v>685</v>
      </c>
      <c r="E22" s="9" t="s">
        <v>1</v>
      </c>
      <c r="F22" s="5">
        <f t="shared" si="7"/>
        <v>5000</v>
      </c>
      <c r="G22" s="154">
        <f t="shared" si="4"/>
        <v>15.15</v>
      </c>
      <c r="H22" s="155">
        <f t="shared" si="8"/>
        <v>50</v>
      </c>
      <c r="I22" s="156">
        <f t="shared" si="1"/>
        <v>1515</v>
      </c>
      <c r="J22" s="156">
        <f t="shared" si="5"/>
        <v>1636.2</v>
      </c>
      <c r="K22" s="156">
        <f t="shared" si="2"/>
        <v>75750</v>
      </c>
      <c r="L22" s="156">
        <f t="shared" si="3"/>
        <v>81810</v>
      </c>
      <c r="M22" s="6" t="s">
        <v>719</v>
      </c>
      <c r="N22" s="159" t="s">
        <v>720</v>
      </c>
      <c r="O22">
        <v>100</v>
      </c>
      <c r="P22" s="5">
        <v>5000</v>
      </c>
      <c r="Q22" s="37">
        <v>50.5</v>
      </c>
    </row>
    <row r="23" spans="1:18" ht="26.4">
      <c r="A23" s="345">
        <f t="shared" si="6"/>
        <v>20</v>
      </c>
      <c r="B23" s="29" t="s">
        <v>192</v>
      </c>
      <c r="C23" s="336" t="s">
        <v>0</v>
      </c>
      <c r="D23" s="4" t="s">
        <v>683</v>
      </c>
      <c r="E23" s="9" t="s">
        <v>1</v>
      </c>
      <c r="F23" s="5">
        <f t="shared" si="7"/>
        <v>2800</v>
      </c>
      <c r="G23" s="154">
        <f t="shared" si="4"/>
        <v>1.40625</v>
      </c>
      <c r="H23" s="155">
        <v>7</v>
      </c>
      <c r="I23" s="156">
        <f t="shared" si="1"/>
        <v>564</v>
      </c>
      <c r="J23" s="156">
        <f t="shared" si="5"/>
        <v>609.12</v>
      </c>
      <c r="K23" s="156">
        <f t="shared" si="2"/>
        <v>3948</v>
      </c>
      <c r="L23" s="156">
        <f t="shared" si="3"/>
        <v>4263.84</v>
      </c>
      <c r="M23" s="6" t="s">
        <v>719</v>
      </c>
      <c r="N23" s="159" t="s">
        <v>720</v>
      </c>
      <c r="O23">
        <v>400</v>
      </c>
      <c r="P23" s="5">
        <v>3000</v>
      </c>
      <c r="Q23" s="37">
        <v>18.75</v>
      </c>
    </row>
    <row r="24" spans="1:18" ht="26.4">
      <c r="A24" s="345">
        <f t="shared" si="6"/>
        <v>21</v>
      </c>
      <c r="B24" s="29" t="s">
        <v>4</v>
      </c>
      <c r="C24" s="336" t="s">
        <v>0</v>
      </c>
      <c r="D24" s="4" t="s">
        <v>682</v>
      </c>
      <c r="E24" s="9" t="s">
        <v>1</v>
      </c>
      <c r="F24" s="5">
        <f t="shared" si="7"/>
        <v>6000</v>
      </c>
      <c r="G24" s="154">
        <f t="shared" si="4"/>
        <v>0.81899999999999995</v>
      </c>
      <c r="H24" s="155">
        <f t="shared" ref="H24:H30" si="9">P24/O24</f>
        <v>12</v>
      </c>
      <c r="I24" s="156">
        <f t="shared" si="1"/>
        <v>410</v>
      </c>
      <c r="J24" s="156">
        <f t="shared" si="5"/>
        <v>442.8</v>
      </c>
      <c r="K24" s="156">
        <f t="shared" si="2"/>
        <v>4920</v>
      </c>
      <c r="L24" s="156">
        <f t="shared" si="3"/>
        <v>5313.6</v>
      </c>
      <c r="M24" s="6" t="s">
        <v>719</v>
      </c>
      <c r="N24" s="159" t="s">
        <v>720</v>
      </c>
      <c r="O24">
        <v>500</v>
      </c>
      <c r="P24" s="5">
        <v>6000</v>
      </c>
      <c r="Q24" s="37">
        <v>13.65</v>
      </c>
    </row>
    <row r="25" spans="1:18" ht="26.4">
      <c r="A25" s="345">
        <f t="shared" si="6"/>
        <v>22</v>
      </c>
      <c r="B25" s="29" t="s">
        <v>5</v>
      </c>
      <c r="C25" s="336" t="s">
        <v>0</v>
      </c>
      <c r="D25" s="4" t="s">
        <v>686</v>
      </c>
      <c r="E25" s="9" t="s">
        <v>1</v>
      </c>
      <c r="F25" s="5">
        <f t="shared" si="7"/>
        <v>36</v>
      </c>
      <c r="G25" s="154">
        <f t="shared" si="4"/>
        <v>9.0833333333333339</v>
      </c>
      <c r="H25" s="155">
        <f t="shared" si="9"/>
        <v>12</v>
      </c>
      <c r="I25" s="156">
        <f t="shared" si="1"/>
        <v>27.240000000000002</v>
      </c>
      <c r="J25" s="156">
        <f t="shared" si="5"/>
        <v>29.419200000000004</v>
      </c>
      <c r="K25" s="156">
        <f t="shared" si="2"/>
        <v>326.88</v>
      </c>
      <c r="L25" s="156">
        <f t="shared" si="3"/>
        <v>353.03040000000004</v>
      </c>
      <c r="M25" s="6" t="s">
        <v>719</v>
      </c>
      <c r="N25" s="159" t="s">
        <v>720</v>
      </c>
      <c r="O25">
        <v>3</v>
      </c>
      <c r="P25" s="5">
        <v>36</v>
      </c>
      <c r="Q25" s="37">
        <f>R25/6</f>
        <v>0.90833333333333333</v>
      </c>
      <c r="R25">
        <v>5.45</v>
      </c>
    </row>
    <row r="26" spans="1:18" ht="26.4">
      <c r="A26" s="345">
        <f t="shared" si="6"/>
        <v>23</v>
      </c>
      <c r="B26" s="29" t="s">
        <v>6</v>
      </c>
      <c r="C26" s="336" t="s">
        <v>0</v>
      </c>
      <c r="D26" s="4" t="s">
        <v>686</v>
      </c>
      <c r="E26" s="9" t="s">
        <v>1</v>
      </c>
      <c r="F26" s="5">
        <f t="shared" si="7"/>
        <v>36</v>
      </c>
      <c r="G26" s="154">
        <f t="shared" si="4"/>
        <v>11.333333333333334</v>
      </c>
      <c r="H26" s="155">
        <f t="shared" si="9"/>
        <v>12</v>
      </c>
      <c r="I26" s="156">
        <f t="shared" si="1"/>
        <v>33.99</v>
      </c>
      <c r="J26" s="156">
        <f t="shared" si="5"/>
        <v>36.709200000000003</v>
      </c>
      <c r="K26" s="156">
        <f t="shared" si="2"/>
        <v>407.88</v>
      </c>
      <c r="L26" s="156">
        <f t="shared" si="3"/>
        <v>440.5104</v>
      </c>
      <c r="M26" s="6" t="s">
        <v>719</v>
      </c>
      <c r="N26" s="159" t="s">
        <v>720</v>
      </c>
      <c r="O26">
        <v>3</v>
      </c>
      <c r="P26" s="5">
        <v>36</v>
      </c>
      <c r="Q26" s="37">
        <f>R26/6</f>
        <v>1.1333333333333333</v>
      </c>
      <c r="R26">
        <v>6.8</v>
      </c>
    </row>
    <row r="27" spans="1:18" ht="26.4">
      <c r="A27" s="345">
        <f t="shared" si="6"/>
        <v>24</v>
      </c>
      <c r="B27" s="29" t="s">
        <v>66</v>
      </c>
      <c r="C27" s="336" t="s">
        <v>0</v>
      </c>
      <c r="D27" s="4" t="s">
        <v>683</v>
      </c>
      <c r="E27" s="9" t="s">
        <v>1</v>
      </c>
      <c r="F27" s="5">
        <f t="shared" si="7"/>
        <v>4000</v>
      </c>
      <c r="G27" s="154">
        <f t="shared" si="4"/>
        <v>3.1237499999999998</v>
      </c>
      <c r="H27" s="155">
        <f t="shared" si="9"/>
        <v>10</v>
      </c>
      <c r="I27" s="156">
        <f t="shared" si="1"/>
        <v>1248</v>
      </c>
      <c r="J27" s="156">
        <f t="shared" si="5"/>
        <v>1347.8400000000001</v>
      </c>
      <c r="K27" s="156">
        <f t="shared" si="2"/>
        <v>12480</v>
      </c>
      <c r="L27" s="156">
        <f t="shared" si="3"/>
        <v>13478.400000000001</v>
      </c>
      <c r="M27" s="6" t="s">
        <v>719</v>
      </c>
      <c r="N27" s="159" t="s">
        <v>720</v>
      </c>
      <c r="O27">
        <v>400</v>
      </c>
      <c r="P27" s="5">
        <v>4000</v>
      </c>
      <c r="Q27" s="37">
        <v>41.65</v>
      </c>
    </row>
    <row r="28" spans="1:18" ht="26.4">
      <c r="A28" s="345">
        <f t="shared" si="6"/>
        <v>25</v>
      </c>
      <c r="B28" s="29" t="s">
        <v>7</v>
      </c>
      <c r="C28" s="336" t="s">
        <v>0</v>
      </c>
      <c r="D28" s="4" t="s">
        <v>682</v>
      </c>
      <c r="E28" s="9" t="s">
        <v>1</v>
      </c>
      <c r="F28" s="5">
        <f t="shared" si="7"/>
        <v>6000</v>
      </c>
      <c r="G28" s="154">
        <f t="shared" si="4"/>
        <v>1.875</v>
      </c>
      <c r="H28" s="155">
        <f t="shared" si="9"/>
        <v>12</v>
      </c>
      <c r="I28" s="156">
        <f t="shared" si="1"/>
        <v>940</v>
      </c>
      <c r="J28" s="156">
        <f t="shared" si="5"/>
        <v>1015.2</v>
      </c>
      <c r="K28" s="156">
        <f t="shared" si="2"/>
        <v>11280</v>
      </c>
      <c r="L28" s="156">
        <f t="shared" si="3"/>
        <v>12182.400000000001</v>
      </c>
      <c r="M28" s="6" t="s">
        <v>719</v>
      </c>
      <c r="N28" s="159" t="s">
        <v>720</v>
      </c>
      <c r="O28">
        <v>500</v>
      </c>
      <c r="P28" s="5">
        <v>6000</v>
      </c>
      <c r="Q28" s="37">
        <v>31.25</v>
      </c>
    </row>
    <row r="29" spans="1:18" ht="26.4">
      <c r="A29" s="345">
        <f t="shared" si="6"/>
        <v>26</v>
      </c>
      <c r="B29" s="29" t="s">
        <v>194</v>
      </c>
      <c r="C29" s="336" t="s">
        <v>0</v>
      </c>
      <c r="D29" s="4" t="s">
        <v>686</v>
      </c>
      <c r="E29" s="9" t="s">
        <v>1</v>
      </c>
      <c r="F29" s="5">
        <f t="shared" si="7"/>
        <v>36</v>
      </c>
      <c r="G29" s="154">
        <f t="shared" si="4"/>
        <v>9.0833333333333339</v>
      </c>
      <c r="H29" s="155">
        <f t="shared" si="9"/>
        <v>12</v>
      </c>
      <c r="I29" s="156">
        <f t="shared" si="1"/>
        <v>27.240000000000002</v>
      </c>
      <c r="J29" s="156">
        <f t="shared" si="5"/>
        <v>29.419200000000004</v>
      </c>
      <c r="K29" s="156">
        <f t="shared" si="2"/>
        <v>326.88</v>
      </c>
      <c r="L29" s="156">
        <f t="shared" si="3"/>
        <v>353.03040000000004</v>
      </c>
      <c r="M29" s="6" t="s">
        <v>719</v>
      </c>
      <c r="N29" s="159" t="s">
        <v>720</v>
      </c>
      <c r="O29">
        <v>3</v>
      </c>
      <c r="P29" s="5">
        <v>36</v>
      </c>
      <c r="Q29" s="37">
        <f>R29/6</f>
        <v>0.90833333333333333</v>
      </c>
      <c r="R29">
        <v>5.45</v>
      </c>
    </row>
    <row r="30" spans="1:18" ht="26.4">
      <c r="A30" s="345">
        <f t="shared" si="6"/>
        <v>27</v>
      </c>
      <c r="B30" s="29" t="s">
        <v>121</v>
      </c>
      <c r="C30" s="336" t="s">
        <v>0</v>
      </c>
      <c r="D30" s="4" t="s">
        <v>682</v>
      </c>
      <c r="E30" s="9" t="s">
        <v>1</v>
      </c>
      <c r="F30" s="5">
        <f t="shared" si="7"/>
        <v>4000</v>
      </c>
      <c r="G30" s="154">
        <f t="shared" si="4"/>
        <v>3.2129999999999996</v>
      </c>
      <c r="H30" s="155">
        <f t="shared" si="9"/>
        <v>8</v>
      </c>
      <c r="I30" s="156">
        <f t="shared" si="1"/>
        <v>1605</v>
      </c>
      <c r="J30" s="156">
        <f t="shared" si="5"/>
        <v>1733.4</v>
      </c>
      <c r="K30" s="156">
        <f t="shared" si="2"/>
        <v>12840</v>
      </c>
      <c r="L30" s="156">
        <f t="shared" si="3"/>
        <v>13867.2</v>
      </c>
      <c r="M30" s="6" t="s">
        <v>719</v>
      </c>
      <c r="N30" s="159" t="s">
        <v>720</v>
      </c>
      <c r="O30">
        <v>500</v>
      </c>
      <c r="P30" s="5">
        <v>4000</v>
      </c>
      <c r="Q30" s="37">
        <v>53.55</v>
      </c>
    </row>
    <row r="31" spans="1:18" ht="26.4">
      <c r="A31" s="345">
        <f t="shared" si="6"/>
        <v>28</v>
      </c>
      <c r="B31" s="29" t="s">
        <v>8</v>
      </c>
      <c r="C31" s="336" t="s">
        <v>0</v>
      </c>
      <c r="D31" s="4" t="s">
        <v>687</v>
      </c>
      <c r="E31" s="9" t="s">
        <v>1</v>
      </c>
      <c r="F31" s="5">
        <f t="shared" si="7"/>
        <v>1440</v>
      </c>
      <c r="G31" s="154">
        <f t="shared" si="4"/>
        <v>73</v>
      </c>
      <c r="H31" s="155">
        <v>16</v>
      </c>
      <c r="I31" s="156">
        <f t="shared" si="1"/>
        <v>6570</v>
      </c>
      <c r="J31" s="156">
        <f t="shared" si="5"/>
        <v>7095.6</v>
      </c>
      <c r="K31" s="156">
        <f t="shared" si="2"/>
        <v>105120</v>
      </c>
      <c r="L31" s="156">
        <f t="shared" si="3"/>
        <v>113529.60000000001</v>
      </c>
      <c r="M31" s="6" t="s">
        <v>719</v>
      </c>
      <c r="N31" s="159" t="s">
        <v>720</v>
      </c>
      <c r="O31">
        <v>90</v>
      </c>
      <c r="P31" s="5">
        <v>1500</v>
      </c>
      <c r="Q31" s="37">
        <v>219</v>
      </c>
    </row>
    <row r="32" spans="1:18" ht="26.4">
      <c r="A32" s="345">
        <f t="shared" si="6"/>
        <v>29</v>
      </c>
      <c r="B32" s="29" t="s">
        <v>9</v>
      </c>
      <c r="C32" s="336" t="s">
        <v>0</v>
      </c>
      <c r="D32" s="4" t="s">
        <v>130</v>
      </c>
      <c r="E32" s="9" t="s">
        <v>1</v>
      </c>
      <c r="F32" s="5">
        <f t="shared" si="7"/>
        <v>5</v>
      </c>
      <c r="G32" s="154">
        <f t="shared" si="4"/>
        <v>523.20000000000005</v>
      </c>
      <c r="H32" s="155">
        <v>1</v>
      </c>
      <c r="I32" s="156">
        <f t="shared" si="1"/>
        <v>2616</v>
      </c>
      <c r="J32" s="156">
        <f t="shared" si="5"/>
        <v>2825.28</v>
      </c>
      <c r="K32" s="156">
        <f t="shared" si="2"/>
        <v>2616</v>
      </c>
      <c r="L32" s="156">
        <f t="shared" si="3"/>
        <v>2825.28</v>
      </c>
      <c r="M32" s="6" t="s">
        <v>719</v>
      </c>
      <c r="N32" s="159" t="s">
        <v>720</v>
      </c>
      <c r="O32">
        <v>5</v>
      </c>
      <c r="P32" s="5">
        <v>5</v>
      </c>
      <c r="Q32" s="37">
        <v>87.2</v>
      </c>
      <c r="R32" s="37"/>
    </row>
    <row r="33" spans="1:18" ht="26.4">
      <c r="A33" s="345">
        <f t="shared" si="6"/>
        <v>30</v>
      </c>
      <c r="B33" s="29" t="s">
        <v>10</v>
      </c>
      <c r="C33" s="336" t="s">
        <v>0</v>
      </c>
      <c r="D33" s="4" t="s">
        <v>106</v>
      </c>
      <c r="E33" s="9" t="s">
        <v>1</v>
      </c>
      <c r="F33" s="5">
        <f t="shared" si="7"/>
        <v>2000</v>
      </c>
      <c r="G33" s="154">
        <f t="shared" si="4"/>
        <v>27.738</v>
      </c>
      <c r="H33" s="155">
        <v>4</v>
      </c>
      <c r="I33" s="156">
        <f t="shared" si="1"/>
        <v>13870</v>
      </c>
      <c r="J33" s="156">
        <f t="shared" si="5"/>
        <v>14979.6</v>
      </c>
      <c r="K33" s="156">
        <f t="shared" si="2"/>
        <v>55480</v>
      </c>
      <c r="L33" s="156">
        <f t="shared" si="3"/>
        <v>59918.400000000001</v>
      </c>
      <c r="M33" s="6" t="s">
        <v>719</v>
      </c>
      <c r="N33" s="159" t="s">
        <v>720</v>
      </c>
      <c r="O33">
        <v>500</v>
      </c>
      <c r="P33" s="5">
        <v>2200</v>
      </c>
      <c r="Q33" s="37">
        <v>462.3</v>
      </c>
    </row>
    <row r="34" spans="1:18" ht="26.4">
      <c r="A34" s="345">
        <f t="shared" si="6"/>
        <v>31</v>
      </c>
      <c r="B34" s="29" t="s">
        <v>11</v>
      </c>
      <c r="C34" s="336" t="s">
        <v>0</v>
      </c>
      <c r="D34" s="4" t="s">
        <v>106</v>
      </c>
      <c r="E34" s="9" t="s">
        <v>1</v>
      </c>
      <c r="F34" s="5">
        <f t="shared" si="7"/>
        <v>2000</v>
      </c>
      <c r="G34" s="154">
        <f t="shared" si="4"/>
        <v>17.100000000000001</v>
      </c>
      <c r="H34" s="155">
        <v>4</v>
      </c>
      <c r="I34" s="156">
        <f t="shared" si="1"/>
        <v>8550</v>
      </c>
      <c r="J34" s="156">
        <f t="shared" si="5"/>
        <v>9234</v>
      </c>
      <c r="K34" s="156">
        <f t="shared" si="2"/>
        <v>34200</v>
      </c>
      <c r="L34" s="156">
        <f t="shared" si="3"/>
        <v>36936</v>
      </c>
      <c r="M34" s="6" t="s">
        <v>719</v>
      </c>
      <c r="N34" s="159" t="s">
        <v>720</v>
      </c>
      <c r="O34">
        <v>500</v>
      </c>
      <c r="P34" s="5">
        <v>2200</v>
      </c>
      <c r="Q34" s="37">
        <v>285</v>
      </c>
    </row>
    <row r="35" spans="1:18" ht="26.4">
      <c r="A35" s="345">
        <f t="shared" si="6"/>
        <v>32</v>
      </c>
      <c r="B35" s="29" t="s">
        <v>12</v>
      </c>
      <c r="C35" s="336" t="s">
        <v>0</v>
      </c>
      <c r="D35" s="4" t="s">
        <v>108</v>
      </c>
      <c r="E35" s="9" t="s">
        <v>1</v>
      </c>
      <c r="F35" s="5">
        <f t="shared" si="7"/>
        <v>30</v>
      </c>
      <c r="G35" s="154">
        <f t="shared" si="4"/>
        <v>354.5</v>
      </c>
      <c r="H35" s="155">
        <f>P35/O35</f>
        <v>10</v>
      </c>
      <c r="I35" s="156">
        <f t="shared" si="1"/>
        <v>1063.5</v>
      </c>
      <c r="J35" s="156">
        <f t="shared" si="5"/>
        <v>1148.5800000000002</v>
      </c>
      <c r="K35" s="156">
        <f t="shared" si="2"/>
        <v>10635</v>
      </c>
      <c r="L35" s="156">
        <f t="shared" si="3"/>
        <v>11485.800000000001</v>
      </c>
      <c r="M35" s="6" t="s">
        <v>719</v>
      </c>
      <c r="N35" s="159" t="s">
        <v>720</v>
      </c>
      <c r="O35">
        <v>3</v>
      </c>
      <c r="P35" s="5">
        <v>30</v>
      </c>
      <c r="Q35" s="37">
        <f>R35/3</f>
        <v>35.449999999999996</v>
      </c>
      <c r="R35">
        <v>106.35</v>
      </c>
    </row>
    <row r="36" spans="1:18" ht="26.4">
      <c r="A36" s="345">
        <f t="shared" si="6"/>
        <v>33</v>
      </c>
      <c r="B36" s="29" t="s">
        <v>13</v>
      </c>
      <c r="C36" s="336" t="s">
        <v>0</v>
      </c>
      <c r="D36" s="4" t="s">
        <v>109</v>
      </c>
      <c r="E36" s="9" t="s">
        <v>1</v>
      </c>
      <c r="F36" s="5">
        <f t="shared" si="7"/>
        <v>576</v>
      </c>
      <c r="G36" s="154">
        <f t="shared" si="4"/>
        <v>19.765625</v>
      </c>
      <c r="H36" s="155">
        <v>6</v>
      </c>
      <c r="I36" s="156">
        <f t="shared" ref="I36:I69" si="10">ROUND(G36,2)*O36</f>
        <v>1897.92</v>
      </c>
      <c r="J36" s="156">
        <f t="shared" si="5"/>
        <v>2049.7536</v>
      </c>
      <c r="K36" s="156">
        <f t="shared" ref="K36:K69" si="11">I36*H36</f>
        <v>11387.52</v>
      </c>
      <c r="L36" s="156">
        <f t="shared" ref="L36:L69" si="12">J36*H36</f>
        <v>12298.5216</v>
      </c>
      <c r="M36" s="6" t="s">
        <v>719</v>
      </c>
      <c r="N36" s="159" t="s">
        <v>720</v>
      </c>
      <c r="O36">
        <v>96</v>
      </c>
      <c r="P36" s="5">
        <v>600</v>
      </c>
      <c r="Q36" s="37">
        <v>63.25</v>
      </c>
    </row>
    <row r="37" spans="1:18" ht="26.4">
      <c r="A37" s="345">
        <f t="shared" si="6"/>
        <v>34</v>
      </c>
      <c r="B37" s="29" t="s">
        <v>14</v>
      </c>
      <c r="C37" s="336" t="s">
        <v>0</v>
      </c>
      <c r="D37" s="4" t="s">
        <v>109</v>
      </c>
      <c r="E37" s="9" t="s">
        <v>1</v>
      </c>
      <c r="F37" s="5">
        <f t="shared" si="7"/>
        <v>576</v>
      </c>
      <c r="G37" s="154">
        <f t="shared" si="4"/>
        <v>12.1875</v>
      </c>
      <c r="H37" s="155">
        <v>6</v>
      </c>
      <c r="I37" s="156">
        <f t="shared" si="10"/>
        <v>1170.24</v>
      </c>
      <c r="J37" s="156">
        <f t="shared" si="5"/>
        <v>1263.8592000000001</v>
      </c>
      <c r="K37" s="156">
        <f t="shared" si="11"/>
        <v>7021.4400000000005</v>
      </c>
      <c r="L37" s="156">
        <f t="shared" si="12"/>
        <v>7583.1552000000011</v>
      </c>
      <c r="M37" s="6" t="s">
        <v>719</v>
      </c>
      <c r="N37" s="159" t="s">
        <v>720</v>
      </c>
      <c r="O37">
        <v>96</v>
      </c>
      <c r="P37" s="5">
        <v>600</v>
      </c>
      <c r="Q37" s="37">
        <v>39</v>
      </c>
    </row>
    <row r="38" spans="1:18" ht="26.4">
      <c r="A38" s="345">
        <f t="shared" si="6"/>
        <v>35</v>
      </c>
      <c r="B38" s="29" t="s">
        <v>15</v>
      </c>
      <c r="C38" s="336" t="s">
        <v>0</v>
      </c>
      <c r="D38" s="4" t="s">
        <v>218</v>
      </c>
      <c r="E38" s="9" t="s">
        <v>1</v>
      </c>
      <c r="F38" s="5">
        <f t="shared" si="7"/>
        <v>12</v>
      </c>
      <c r="G38" s="154">
        <f t="shared" si="4"/>
        <v>310</v>
      </c>
      <c r="H38" s="155">
        <v>2</v>
      </c>
      <c r="I38" s="156">
        <f t="shared" si="10"/>
        <v>1860</v>
      </c>
      <c r="J38" s="156">
        <f t="shared" si="5"/>
        <v>2008.8000000000002</v>
      </c>
      <c r="K38" s="156">
        <f t="shared" si="11"/>
        <v>3720</v>
      </c>
      <c r="L38" s="156">
        <f t="shared" si="12"/>
        <v>4017.6000000000004</v>
      </c>
      <c r="M38" s="6" t="s">
        <v>719</v>
      </c>
      <c r="N38" s="159" t="s">
        <v>720</v>
      </c>
      <c r="O38">
        <v>6</v>
      </c>
      <c r="P38" s="5">
        <v>15</v>
      </c>
      <c r="Q38" s="37">
        <v>62</v>
      </c>
      <c r="R38" s="37"/>
    </row>
    <row r="39" spans="1:18" ht="26.4">
      <c r="A39" s="345">
        <f t="shared" si="6"/>
        <v>36</v>
      </c>
      <c r="B39" s="29" t="s">
        <v>16</v>
      </c>
      <c r="C39" s="336" t="s">
        <v>0</v>
      </c>
      <c r="D39" s="4" t="s">
        <v>107</v>
      </c>
      <c r="E39" s="9" t="s">
        <v>1</v>
      </c>
      <c r="F39" s="5">
        <f t="shared" ref="F39:F69" si="13">H39*O39</f>
        <v>2976</v>
      </c>
      <c r="G39" s="154">
        <f t="shared" si="4"/>
        <v>17.593749999999996</v>
      </c>
      <c r="H39" s="155">
        <v>31</v>
      </c>
      <c r="I39" s="156">
        <f t="shared" si="10"/>
        <v>1688.6399999999999</v>
      </c>
      <c r="J39" s="156">
        <f t="shared" si="5"/>
        <v>1823.7311999999999</v>
      </c>
      <c r="K39" s="156">
        <f t="shared" si="11"/>
        <v>52347.839999999997</v>
      </c>
      <c r="L39" s="156">
        <f t="shared" si="12"/>
        <v>56535.667199999996</v>
      </c>
      <c r="M39" s="6" t="s">
        <v>719</v>
      </c>
      <c r="N39" s="159" t="s">
        <v>720</v>
      </c>
      <c r="O39">
        <v>96</v>
      </c>
      <c r="P39" s="5">
        <v>2000</v>
      </c>
      <c r="Q39" s="37">
        <v>56.3</v>
      </c>
    </row>
    <row r="40" spans="1:18" ht="26.4">
      <c r="A40" s="345">
        <f t="shared" si="6"/>
        <v>37</v>
      </c>
      <c r="B40" s="29" t="s">
        <v>17</v>
      </c>
      <c r="C40" s="336" t="s">
        <v>0</v>
      </c>
      <c r="D40" s="4" t="s">
        <v>107</v>
      </c>
      <c r="E40" s="9" t="s">
        <v>1</v>
      </c>
      <c r="F40" s="5">
        <f t="shared" si="13"/>
        <v>2976</v>
      </c>
      <c r="G40" s="154">
        <f t="shared" si="4"/>
        <v>13.046875</v>
      </c>
      <c r="H40" s="155">
        <v>31</v>
      </c>
      <c r="I40" s="156">
        <f t="shared" si="10"/>
        <v>1252.8000000000002</v>
      </c>
      <c r="J40" s="156">
        <f t="shared" si="5"/>
        <v>1353.0240000000003</v>
      </c>
      <c r="K40" s="156">
        <f t="shared" si="11"/>
        <v>38836.800000000003</v>
      </c>
      <c r="L40" s="156">
        <f t="shared" si="12"/>
        <v>41943.744000000013</v>
      </c>
      <c r="M40" s="6" t="s">
        <v>719</v>
      </c>
      <c r="N40" s="159" t="s">
        <v>720</v>
      </c>
      <c r="O40">
        <v>96</v>
      </c>
      <c r="P40" s="5">
        <v>2000</v>
      </c>
      <c r="Q40" s="37">
        <v>41.75</v>
      </c>
    </row>
    <row r="41" spans="1:18" ht="26.4">
      <c r="A41" s="345">
        <f t="shared" si="6"/>
        <v>38</v>
      </c>
      <c r="B41" s="29" t="s">
        <v>18</v>
      </c>
      <c r="C41" s="336" t="s">
        <v>0</v>
      </c>
      <c r="D41" s="4" t="s">
        <v>107</v>
      </c>
      <c r="E41" s="9" t="s">
        <v>1</v>
      </c>
      <c r="F41" s="5">
        <f t="shared" si="13"/>
        <v>2976</v>
      </c>
      <c r="G41" s="154">
        <f t="shared" si="4"/>
        <v>20.281250000000004</v>
      </c>
      <c r="H41" s="155">
        <v>31</v>
      </c>
      <c r="I41" s="156">
        <f t="shared" si="10"/>
        <v>1946.88</v>
      </c>
      <c r="J41" s="156">
        <f t="shared" si="5"/>
        <v>2102.6304000000005</v>
      </c>
      <c r="K41" s="156">
        <f t="shared" si="11"/>
        <v>60353.280000000006</v>
      </c>
      <c r="L41" s="156">
        <f t="shared" si="12"/>
        <v>65181.542400000013</v>
      </c>
      <c r="M41" s="6" t="s">
        <v>719</v>
      </c>
      <c r="N41" s="159" t="s">
        <v>720</v>
      </c>
      <c r="O41">
        <v>96</v>
      </c>
      <c r="P41" s="5">
        <v>2000</v>
      </c>
      <c r="Q41" s="37">
        <v>64.900000000000006</v>
      </c>
    </row>
    <row r="42" spans="1:18" ht="26.4">
      <c r="A42" s="345">
        <f t="shared" si="6"/>
        <v>39</v>
      </c>
      <c r="B42" s="29" t="s">
        <v>19</v>
      </c>
      <c r="C42" s="336" t="s">
        <v>0</v>
      </c>
      <c r="D42" s="4" t="s">
        <v>111</v>
      </c>
      <c r="E42" s="9" t="s">
        <v>1</v>
      </c>
      <c r="F42" s="5">
        <f t="shared" si="13"/>
        <v>20</v>
      </c>
      <c r="G42" s="154">
        <f t="shared" si="4"/>
        <v>458.1</v>
      </c>
      <c r="H42" s="155">
        <v>4</v>
      </c>
      <c r="I42" s="156">
        <f t="shared" si="10"/>
        <v>2290.5</v>
      </c>
      <c r="J42" s="156">
        <f t="shared" si="5"/>
        <v>2473.7400000000002</v>
      </c>
      <c r="K42" s="156">
        <f t="shared" si="11"/>
        <v>9162</v>
      </c>
      <c r="L42" s="156">
        <f t="shared" si="12"/>
        <v>9894.9600000000009</v>
      </c>
      <c r="M42" s="6" t="s">
        <v>719</v>
      </c>
      <c r="N42" s="159" t="s">
        <v>720</v>
      </c>
      <c r="O42">
        <v>5</v>
      </c>
      <c r="P42" s="5">
        <v>10</v>
      </c>
      <c r="Q42" s="37">
        <v>76.349999999999994</v>
      </c>
      <c r="R42" s="37"/>
    </row>
    <row r="43" spans="1:18" ht="26.4">
      <c r="A43" s="345">
        <f t="shared" si="6"/>
        <v>40</v>
      </c>
      <c r="B43" s="29" t="s">
        <v>122</v>
      </c>
      <c r="C43" s="336" t="s">
        <v>0</v>
      </c>
      <c r="D43" s="4" t="s">
        <v>110</v>
      </c>
      <c r="E43" s="9" t="s">
        <v>1</v>
      </c>
      <c r="F43" s="5">
        <f t="shared" si="13"/>
        <v>40</v>
      </c>
      <c r="G43" s="154">
        <f t="shared" si="4"/>
        <v>148.19999999999999</v>
      </c>
      <c r="H43" s="155">
        <v>4</v>
      </c>
      <c r="I43" s="156">
        <f t="shared" si="10"/>
        <v>1482</v>
      </c>
      <c r="J43" s="156">
        <f t="shared" si="5"/>
        <v>1600.5600000000002</v>
      </c>
      <c r="K43" s="156">
        <f t="shared" si="11"/>
        <v>5928</v>
      </c>
      <c r="L43" s="156">
        <f t="shared" si="12"/>
        <v>6402.2400000000007</v>
      </c>
      <c r="M43" s="6" t="s">
        <v>719</v>
      </c>
      <c r="N43" s="159" t="s">
        <v>720</v>
      </c>
      <c r="O43">
        <v>10</v>
      </c>
      <c r="P43" s="5">
        <v>20</v>
      </c>
      <c r="Q43" s="37">
        <v>49.4</v>
      </c>
    </row>
    <row r="44" spans="1:18" ht="26.4">
      <c r="A44" s="345">
        <f t="shared" si="6"/>
        <v>41</v>
      </c>
      <c r="B44" s="29" t="s">
        <v>123</v>
      </c>
      <c r="C44" s="336" t="s">
        <v>0</v>
      </c>
      <c r="D44" s="4" t="s">
        <v>111</v>
      </c>
      <c r="E44" s="9" t="s">
        <v>1</v>
      </c>
      <c r="F44" s="5">
        <f t="shared" si="13"/>
        <v>20</v>
      </c>
      <c r="G44" s="154">
        <f t="shared" si="4"/>
        <v>165</v>
      </c>
      <c r="H44" s="155">
        <v>4</v>
      </c>
      <c r="I44" s="156">
        <f t="shared" si="10"/>
        <v>825</v>
      </c>
      <c r="J44" s="156">
        <f t="shared" si="5"/>
        <v>891.00000000000011</v>
      </c>
      <c r="K44" s="156">
        <f t="shared" si="11"/>
        <v>3300</v>
      </c>
      <c r="L44" s="156">
        <f t="shared" si="12"/>
        <v>3564.0000000000005</v>
      </c>
      <c r="M44" s="6" t="s">
        <v>719</v>
      </c>
      <c r="N44" s="159" t="s">
        <v>720</v>
      </c>
      <c r="O44">
        <v>5</v>
      </c>
      <c r="P44" s="5">
        <v>8</v>
      </c>
      <c r="Q44" s="37">
        <v>27.5</v>
      </c>
      <c r="R44" s="37"/>
    </row>
    <row r="45" spans="1:18" ht="26.4">
      <c r="A45" s="345">
        <f t="shared" si="6"/>
        <v>42</v>
      </c>
      <c r="B45" s="29" t="s">
        <v>21</v>
      </c>
      <c r="C45" s="336" t="s">
        <v>0</v>
      </c>
      <c r="D45" s="4" t="s">
        <v>112</v>
      </c>
      <c r="E45" s="9" t="s">
        <v>1</v>
      </c>
      <c r="F45" s="5">
        <f t="shared" si="13"/>
        <v>540</v>
      </c>
      <c r="G45" s="154">
        <f t="shared" si="4"/>
        <v>136.85</v>
      </c>
      <c r="H45" s="155">
        <v>6</v>
      </c>
      <c r="I45" s="156">
        <f t="shared" si="10"/>
        <v>12316.5</v>
      </c>
      <c r="J45" s="156">
        <f t="shared" si="5"/>
        <v>13301.820000000002</v>
      </c>
      <c r="K45" s="156">
        <f t="shared" si="11"/>
        <v>73899</v>
      </c>
      <c r="L45" s="156">
        <f t="shared" si="12"/>
        <v>79810.920000000013</v>
      </c>
      <c r="M45" s="6" t="s">
        <v>719</v>
      </c>
      <c r="N45" s="159" t="s">
        <v>720</v>
      </c>
      <c r="O45">
        <v>90</v>
      </c>
      <c r="P45" s="5">
        <v>500</v>
      </c>
      <c r="Q45" s="37">
        <v>410.55</v>
      </c>
    </row>
    <row r="46" spans="1:18" ht="26.4">
      <c r="A46" s="345">
        <f t="shared" si="6"/>
        <v>43</v>
      </c>
      <c r="B46" s="29" t="s">
        <v>124</v>
      </c>
      <c r="C46" s="336" t="s">
        <v>0</v>
      </c>
      <c r="D46" s="4" t="s">
        <v>111</v>
      </c>
      <c r="E46" s="9" t="s">
        <v>1</v>
      </c>
      <c r="F46" s="5">
        <f t="shared" si="13"/>
        <v>10</v>
      </c>
      <c r="G46" s="154">
        <f t="shared" si="4"/>
        <v>427.2</v>
      </c>
      <c r="H46" s="155">
        <v>2</v>
      </c>
      <c r="I46" s="156">
        <f t="shared" si="10"/>
        <v>2136</v>
      </c>
      <c r="J46" s="156">
        <f t="shared" si="5"/>
        <v>2306.88</v>
      </c>
      <c r="K46" s="156">
        <f t="shared" si="11"/>
        <v>4272</v>
      </c>
      <c r="L46" s="156">
        <f t="shared" si="12"/>
        <v>4613.76</v>
      </c>
      <c r="M46" s="6" t="s">
        <v>719</v>
      </c>
      <c r="N46" s="159" t="s">
        <v>720</v>
      </c>
      <c r="O46">
        <v>5</v>
      </c>
      <c r="P46" s="5">
        <v>8</v>
      </c>
      <c r="Q46" s="37">
        <v>71.2</v>
      </c>
    </row>
    <row r="47" spans="1:18" ht="26.4">
      <c r="A47" s="345">
        <f t="shared" si="6"/>
        <v>44</v>
      </c>
      <c r="B47" s="29" t="s">
        <v>22</v>
      </c>
      <c r="C47" s="336" t="s">
        <v>0</v>
      </c>
      <c r="D47" s="4" t="s">
        <v>107</v>
      </c>
      <c r="E47" s="9" t="s">
        <v>1</v>
      </c>
      <c r="F47" s="5">
        <f t="shared" si="13"/>
        <v>1632</v>
      </c>
      <c r="G47" s="154">
        <f t="shared" si="4"/>
        <v>21.796875</v>
      </c>
      <c r="H47" s="155">
        <v>17</v>
      </c>
      <c r="I47" s="156">
        <f t="shared" si="10"/>
        <v>2092.8000000000002</v>
      </c>
      <c r="J47" s="156">
        <f t="shared" si="5"/>
        <v>2260.2240000000002</v>
      </c>
      <c r="K47" s="156">
        <f t="shared" si="11"/>
        <v>35577.600000000006</v>
      </c>
      <c r="L47" s="156">
        <f t="shared" si="12"/>
        <v>38423.808000000005</v>
      </c>
      <c r="M47" s="6" t="s">
        <v>719</v>
      </c>
      <c r="N47" s="159" t="s">
        <v>720</v>
      </c>
      <c r="O47">
        <v>96</v>
      </c>
      <c r="P47" s="5">
        <v>1600</v>
      </c>
      <c r="Q47" s="37">
        <v>69.75</v>
      </c>
    </row>
    <row r="48" spans="1:18" ht="26.4">
      <c r="A48" s="345">
        <f t="shared" si="6"/>
        <v>45</v>
      </c>
      <c r="B48" s="29" t="s">
        <v>23</v>
      </c>
      <c r="C48" s="336" t="s">
        <v>0</v>
      </c>
      <c r="D48" s="4" t="s">
        <v>107</v>
      </c>
      <c r="E48" s="9" t="s">
        <v>1</v>
      </c>
      <c r="F48" s="5">
        <f t="shared" si="13"/>
        <v>1632</v>
      </c>
      <c r="G48" s="154">
        <f t="shared" si="4"/>
        <v>16.71875</v>
      </c>
      <c r="H48" s="155">
        <v>17</v>
      </c>
      <c r="I48" s="156">
        <f t="shared" si="10"/>
        <v>1605.12</v>
      </c>
      <c r="J48" s="156">
        <f t="shared" si="5"/>
        <v>1733.5296000000001</v>
      </c>
      <c r="K48" s="156">
        <f t="shared" si="11"/>
        <v>27287.039999999997</v>
      </c>
      <c r="L48" s="156">
        <f t="shared" si="12"/>
        <v>29470.003200000003</v>
      </c>
      <c r="M48" s="6" t="s">
        <v>719</v>
      </c>
      <c r="N48" s="159" t="s">
        <v>720</v>
      </c>
      <c r="O48">
        <v>96</v>
      </c>
      <c r="P48" s="5">
        <v>1600</v>
      </c>
      <c r="Q48" s="37">
        <v>53.5</v>
      </c>
    </row>
    <row r="49" spans="1:18" ht="26.4">
      <c r="A49" s="345">
        <f t="shared" si="6"/>
        <v>46</v>
      </c>
      <c r="B49" s="29" t="s">
        <v>24</v>
      </c>
      <c r="C49" s="336" t="s">
        <v>0</v>
      </c>
      <c r="D49" s="4" t="s">
        <v>107</v>
      </c>
      <c r="E49" s="9" t="s">
        <v>1</v>
      </c>
      <c r="F49" s="5">
        <f t="shared" si="13"/>
        <v>1632</v>
      </c>
      <c r="G49" s="154">
        <f t="shared" si="4"/>
        <v>21.796875</v>
      </c>
      <c r="H49" s="155">
        <v>17</v>
      </c>
      <c r="I49" s="156">
        <f t="shared" si="10"/>
        <v>2092.8000000000002</v>
      </c>
      <c r="J49" s="156">
        <f t="shared" si="5"/>
        <v>2260.2240000000002</v>
      </c>
      <c r="K49" s="156">
        <f t="shared" si="11"/>
        <v>35577.600000000006</v>
      </c>
      <c r="L49" s="156">
        <f t="shared" si="12"/>
        <v>38423.808000000005</v>
      </c>
      <c r="M49" s="6" t="s">
        <v>719</v>
      </c>
      <c r="N49" s="159" t="s">
        <v>720</v>
      </c>
      <c r="O49">
        <v>96</v>
      </c>
      <c r="P49" s="5">
        <v>1600</v>
      </c>
      <c r="Q49" s="37">
        <v>69.75</v>
      </c>
    </row>
    <row r="50" spans="1:18" ht="26.4">
      <c r="A50" s="345">
        <v>49</v>
      </c>
      <c r="B50" s="29" t="s">
        <v>181</v>
      </c>
      <c r="C50" s="336" t="s">
        <v>0</v>
      </c>
      <c r="D50" s="4" t="s">
        <v>111</v>
      </c>
      <c r="E50" s="9" t="s">
        <v>1</v>
      </c>
      <c r="F50" s="5">
        <f t="shared" si="13"/>
        <v>15</v>
      </c>
      <c r="G50" s="154">
        <f t="shared" si="4"/>
        <v>708</v>
      </c>
      <c r="H50" s="155">
        <f>P50/O50</f>
        <v>3</v>
      </c>
      <c r="I50" s="156">
        <f t="shared" si="10"/>
        <v>3540</v>
      </c>
      <c r="J50" s="156">
        <f t="shared" si="5"/>
        <v>3823.2000000000003</v>
      </c>
      <c r="K50" s="156">
        <f t="shared" si="11"/>
        <v>10620</v>
      </c>
      <c r="L50" s="156">
        <f t="shared" si="12"/>
        <v>11469.6</v>
      </c>
      <c r="M50" s="6" t="s">
        <v>719</v>
      </c>
      <c r="N50" s="159" t="s">
        <v>720</v>
      </c>
      <c r="O50">
        <v>5</v>
      </c>
      <c r="P50" s="5">
        <v>15</v>
      </c>
      <c r="Q50" s="37">
        <v>118</v>
      </c>
    </row>
    <row r="51" spans="1:18" ht="26.4">
      <c r="A51" s="345">
        <f t="shared" si="6"/>
        <v>50</v>
      </c>
      <c r="B51" s="31" t="s">
        <v>104</v>
      </c>
      <c r="C51" s="336" t="s">
        <v>0</v>
      </c>
      <c r="D51" s="4" t="s">
        <v>108</v>
      </c>
      <c r="E51" s="9" t="s">
        <v>1</v>
      </c>
      <c r="F51" s="5">
        <f t="shared" si="13"/>
        <v>90</v>
      </c>
      <c r="G51" s="154">
        <f t="shared" si="4"/>
        <v>47.550000000000004</v>
      </c>
      <c r="H51" s="155">
        <f>P51/O51</f>
        <v>30</v>
      </c>
      <c r="I51" s="156">
        <f t="shared" si="10"/>
        <v>142.64999999999998</v>
      </c>
      <c r="J51" s="156">
        <f t="shared" si="5"/>
        <v>154.06199999999998</v>
      </c>
      <c r="K51" s="156">
        <f t="shared" si="11"/>
        <v>4279.4999999999991</v>
      </c>
      <c r="L51" s="156">
        <f t="shared" si="12"/>
        <v>4621.8599999999997</v>
      </c>
      <c r="M51" s="6" t="s">
        <v>719</v>
      </c>
      <c r="N51" s="159" t="s">
        <v>720</v>
      </c>
      <c r="O51">
        <v>3</v>
      </c>
      <c r="P51" s="5">
        <v>90</v>
      </c>
      <c r="Q51">
        <f>R51/20</f>
        <v>4.7549999999999999</v>
      </c>
      <c r="R51" s="37">
        <v>95.1</v>
      </c>
    </row>
    <row r="52" spans="1:18" ht="26.4">
      <c r="A52" s="345">
        <f t="shared" si="6"/>
        <v>51</v>
      </c>
      <c r="B52" s="31" t="s">
        <v>102</v>
      </c>
      <c r="C52" s="336" t="s">
        <v>0</v>
      </c>
      <c r="D52" s="4" t="s">
        <v>113</v>
      </c>
      <c r="E52" s="9" t="s">
        <v>1</v>
      </c>
      <c r="F52" s="5">
        <f t="shared" si="13"/>
        <v>400</v>
      </c>
      <c r="G52" s="154">
        <f t="shared" si="4"/>
        <v>34.515000000000001</v>
      </c>
      <c r="H52" s="155">
        <f>P52/O52</f>
        <v>80</v>
      </c>
      <c r="I52" s="156">
        <f t="shared" si="10"/>
        <v>172.60000000000002</v>
      </c>
      <c r="J52" s="156">
        <f t="shared" si="5"/>
        <v>186.40800000000004</v>
      </c>
      <c r="K52" s="156">
        <f t="shared" si="11"/>
        <v>13808.000000000002</v>
      </c>
      <c r="L52" s="156">
        <f t="shared" si="12"/>
        <v>14912.640000000003</v>
      </c>
      <c r="M52" s="6" t="s">
        <v>719</v>
      </c>
      <c r="N52" s="159" t="s">
        <v>720</v>
      </c>
      <c r="O52">
        <v>5</v>
      </c>
      <c r="P52" s="5">
        <v>400</v>
      </c>
      <c r="Q52">
        <f>R52/20</f>
        <v>5.7524999999999995</v>
      </c>
      <c r="R52" s="37">
        <v>115.05</v>
      </c>
    </row>
    <row r="53" spans="1:18" ht="26.4">
      <c r="A53" s="345">
        <f t="shared" si="6"/>
        <v>52</v>
      </c>
      <c r="B53" s="29" t="s">
        <v>103</v>
      </c>
      <c r="C53" s="336" t="s">
        <v>0</v>
      </c>
      <c r="D53" s="4" t="s">
        <v>113</v>
      </c>
      <c r="E53" s="9" t="s">
        <v>1</v>
      </c>
      <c r="F53" s="5">
        <f t="shared" si="13"/>
        <v>400</v>
      </c>
      <c r="G53" s="154">
        <f t="shared" si="4"/>
        <v>37.349999999999994</v>
      </c>
      <c r="H53" s="155">
        <f>P53/O53</f>
        <v>80</v>
      </c>
      <c r="I53" s="156">
        <f t="shared" si="10"/>
        <v>186.75</v>
      </c>
      <c r="J53" s="156">
        <f t="shared" si="5"/>
        <v>201.69000000000003</v>
      </c>
      <c r="K53" s="156">
        <f t="shared" si="11"/>
        <v>14940</v>
      </c>
      <c r="L53" s="156">
        <f t="shared" si="12"/>
        <v>16135.200000000003</v>
      </c>
      <c r="M53" s="6" t="s">
        <v>719</v>
      </c>
      <c r="N53" s="159" t="s">
        <v>720</v>
      </c>
      <c r="O53">
        <v>5</v>
      </c>
      <c r="P53" s="5">
        <v>400</v>
      </c>
      <c r="Q53">
        <f>R53/20</f>
        <v>6.2249999999999996</v>
      </c>
      <c r="R53" s="37">
        <v>124.5</v>
      </c>
    </row>
    <row r="54" spans="1:18" ht="27" customHeight="1">
      <c r="A54" s="345">
        <f t="shared" si="6"/>
        <v>53</v>
      </c>
      <c r="B54" s="29" t="s">
        <v>182</v>
      </c>
      <c r="C54" s="336" t="s">
        <v>0</v>
      </c>
      <c r="D54" s="4" t="s">
        <v>219</v>
      </c>
      <c r="E54" s="9" t="s">
        <v>1</v>
      </c>
      <c r="F54" s="5">
        <f t="shared" si="13"/>
        <v>12</v>
      </c>
      <c r="G54" s="154">
        <f t="shared" si="4"/>
        <v>474</v>
      </c>
      <c r="H54" s="155">
        <v>4</v>
      </c>
      <c r="I54" s="156">
        <f t="shared" si="10"/>
        <v>1422</v>
      </c>
      <c r="J54" s="156">
        <f t="shared" si="5"/>
        <v>1535.76</v>
      </c>
      <c r="K54" s="156">
        <f t="shared" si="11"/>
        <v>5688</v>
      </c>
      <c r="L54" s="156">
        <f t="shared" si="12"/>
        <v>6143.04</v>
      </c>
      <c r="M54" s="6" t="s">
        <v>719</v>
      </c>
      <c r="N54" s="159" t="s">
        <v>720</v>
      </c>
      <c r="O54">
        <v>3</v>
      </c>
      <c r="P54" s="5">
        <v>12</v>
      </c>
      <c r="Q54" s="37">
        <v>47.4</v>
      </c>
      <c r="R54" s="37"/>
    </row>
    <row r="55" spans="1:18" ht="26.4">
      <c r="A55" s="345">
        <f t="shared" si="6"/>
        <v>54</v>
      </c>
      <c r="B55" s="29" t="s">
        <v>183</v>
      </c>
      <c r="C55" s="336" t="s">
        <v>0</v>
      </c>
      <c r="D55" s="4" t="s">
        <v>219</v>
      </c>
      <c r="E55" s="9" t="s">
        <v>1</v>
      </c>
      <c r="F55" s="5">
        <f t="shared" si="13"/>
        <v>12</v>
      </c>
      <c r="G55" s="154">
        <f t="shared" si="4"/>
        <v>536.5</v>
      </c>
      <c r="H55" s="155">
        <v>4</v>
      </c>
      <c r="I55" s="156">
        <f t="shared" si="10"/>
        <v>1609.5</v>
      </c>
      <c r="J55" s="156">
        <f t="shared" si="5"/>
        <v>1738.2600000000002</v>
      </c>
      <c r="K55" s="156">
        <f t="shared" si="11"/>
        <v>6438</v>
      </c>
      <c r="L55" s="156">
        <f t="shared" si="12"/>
        <v>6953.0400000000009</v>
      </c>
      <c r="M55" s="6" t="s">
        <v>719</v>
      </c>
      <c r="N55" s="159" t="s">
        <v>720</v>
      </c>
      <c r="O55">
        <v>3</v>
      </c>
      <c r="P55" s="5">
        <v>12</v>
      </c>
      <c r="Q55" s="37">
        <v>53.65</v>
      </c>
      <c r="R55" s="37"/>
    </row>
    <row r="56" spans="1:18" ht="26.4">
      <c r="A56" s="345">
        <f t="shared" si="6"/>
        <v>55</v>
      </c>
      <c r="B56" s="29" t="s">
        <v>26</v>
      </c>
      <c r="C56" s="336" t="s">
        <v>0</v>
      </c>
      <c r="D56" s="4" t="s">
        <v>106</v>
      </c>
      <c r="E56" s="9" t="s">
        <v>1</v>
      </c>
      <c r="F56" s="5">
        <f t="shared" si="13"/>
        <v>1000</v>
      </c>
      <c r="G56" s="154">
        <f t="shared" si="4"/>
        <v>6.3570000000000002</v>
      </c>
      <c r="H56" s="155">
        <f>P56/O56</f>
        <v>2</v>
      </c>
      <c r="I56" s="156">
        <f t="shared" si="10"/>
        <v>3180</v>
      </c>
      <c r="J56" s="156">
        <f t="shared" si="5"/>
        <v>3434.4</v>
      </c>
      <c r="K56" s="156">
        <f t="shared" si="11"/>
        <v>6360</v>
      </c>
      <c r="L56" s="156">
        <f t="shared" si="12"/>
        <v>6868.8</v>
      </c>
      <c r="M56" s="6" t="s">
        <v>719</v>
      </c>
      <c r="N56" s="159" t="s">
        <v>720</v>
      </c>
      <c r="O56">
        <v>500</v>
      </c>
      <c r="P56" s="5">
        <v>1000</v>
      </c>
      <c r="Q56" s="37">
        <v>105.95</v>
      </c>
    </row>
    <row r="57" spans="1:18" ht="26.4">
      <c r="A57" s="345">
        <f t="shared" si="6"/>
        <v>56</v>
      </c>
      <c r="B57" s="29" t="s">
        <v>27</v>
      </c>
      <c r="C57" s="336" t="s">
        <v>0</v>
      </c>
      <c r="D57" s="4" t="s">
        <v>107</v>
      </c>
      <c r="E57" s="9" t="s">
        <v>1</v>
      </c>
      <c r="F57" s="5">
        <f t="shared" si="13"/>
        <v>192</v>
      </c>
      <c r="G57" s="154">
        <f t="shared" si="4"/>
        <v>25.1875</v>
      </c>
      <c r="H57" s="155">
        <v>2</v>
      </c>
      <c r="I57" s="156">
        <f t="shared" si="10"/>
        <v>2418.2400000000002</v>
      </c>
      <c r="J57" s="156">
        <f t="shared" si="5"/>
        <v>2611.6992000000005</v>
      </c>
      <c r="K57" s="156">
        <f t="shared" si="11"/>
        <v>4836.4800000000005</v>
      </c>
      <c r="L57" s="156">
        <f t="shared" si="12"/>
        <v>5223.3984000000009</v>
      </c>
      <c r="M57" s="6" t="s">
        <v>719</v>
      </c>
      <c r="N57" s="159" t="s">
        <v>720</v>
      </c>
      <c r="O57">
        <v>96</v>
      </c>
      <c r="P57" s="5">
        <v>150</v>
      </c>
      <c r="Q57" s="37">
        <v>80.599999999999994</v>
      </c>
    </row>
    <row r="58" spans="1:18" ht="26.4">
      <c r="A58" s="345">
        <f t="shared" si="6"/>
        <v>57</v>
      </c>
      <c r="B58" s="29" t="s">
        <v>28</v>
      </c>
      <c r="C58" s="336" t="s">
        <v>0</v>
      </c>
      <c r="D58" s="4" t="s">
        <v>107</v>
      </c>
      <c r="E58" s="9" t="s">
        <v>1</v>
      </c>
      <c r="F58" s="5">
        <f t="shared" si="13"/>
        <v>192</v>
      </c>
      <c r="G58" s="154">
        <f t="shared" si="4"/>
        <v>25.1875</v>
      </c>
      <c r="H58" s="155">
        <v>2</v>
      </c>
      <c r="I58" s="156">
        <f t="shared" si="10"/>
        <v>2418.2400000000002</v>
      </c>
      <c r="J58" s="156">
        <f t="shared" si="5"/>
        <v>2611.6992000000005</v>
      </c>
      <c r="K58" s="156">
        <f t="shared" si="11"/>
        <v>4836.4800000000005</v>
      </c>
      <c r="L58" s="156">
        <f t="shared" si="12"/>
        <v>5223.3984000000009</v>
      </c>
      <c r="M58" s="6" t="s">
        <v>719</v>
      </c>
      <c r="N58" s="159" t="s">
        <v>720</v>
      </c>
      <c r="O58">
        <v>96</v>
      </c>
      <c r="P58" s="5">
        <v>150</v>
      </c>
      <c r="Q58" s="37">
        <v>80.599999999999994</v>
      </c>
    </row>
    <row r="59" spans="1:18" ht="26.4">
      <c r="A59" s="345">
        <f t="shared" si="6"/>
        <v>58</v>
      </c>
      <c r="B59" s="29" t="s">
        <v>215</v>
      </c>
      <c r="C59" s="336" t="s">
        <v>0</v>
      </c>
      <c r="D59" s="4" t="s">
        <v>111</v>
      </c>
      <c r="E59" s="9" t="s">
        <v>1</v>
      </c>
      <c r="F59" s="5">
        <f t="shared" si="13"/>
        <v>10</v>
      </c>
      <c r="G59" s="154">
        <f t="shared" si="4"/>
        <v>708</v>
      </c>
      <c r="H59" s="155">
        <v>2</v>
      </c>
      <c r="I59" s="156">
        <f t="shared" si="10"/>
        <v>3540</v>
      </c>
      <c r="J59" s="156">
        <f t="shared" si="5"/>
        <v>3823.2000000000003</v>
      </c>
      <c r="K59" s="156">
        <f t="shared" si="11"/>
        <v>7080</v>
      </c>
      <c r="L59" s="156">
        <f t="shared" si="12"/>
        <v>7646.4000000000005</v>
      </c>
      <c r="M59" s="6" t="s">
        <v>719</v>
      </c>
      <c r="N59" s="159" t="s">
        <v>720</v>
      </c>
      <c r="O59">
        <v>5</v>
      </c>
      <c r="P59" s="5">
        <v>15</v>
      </c>
      <c r="Q59" s="37">
        <v>118</v>
      </c>
    </row>
    <row r="60" spans="1:18" ht="26.4">
      <c r="A60" s="345">
        <f t="shared" si="6"/>
        <v>59</v>
      </c>
      <c r="B60" s="29" t="s">
        <v>29</v>
      </c>
      <c r="C60" s="336" t="s">
        <v>0</v>
      </c>
      <c r="D60" s="4" t="s">
        <v>107</v>
      </c>
      <c r="E60" s="9" t="s">
        <v>1</v>
      </c>
      <c r="F60" s="5">
        <f t="shared" si="13"/>
        <v>768</v>
      </c>
      <c r="G60" s="154">
        <f t="shared" si="4"/>
        <v>23.515625</v>
      </c>
      <c r="H60" s="155">
        <v>8</v>
      </c>
      <c r="I60" s="156">
        <f t="shared" si="10"/>
        <v>2257.92</v>
      </c>
      <c r="J60" s="156">
        <f t="shared" si="5"/>
        <v>2438.5536000000002</v>
      </c>
      <c r="K60" s="156">
        <f t="shared" si="11"/>
        <v>18063.36</v>
      </c>
      <c r="L60" s="156">
        <f t="shared" si="12"/>
        <v>19508.428800000002</v>
      </c>
      <c r="M60" s="6" t="s">
        <v>719</v>
      </c>
      <c r="N60" s="159" t="s">
        <v>720</v>
      </c>
      <c r="O60">
        <v>96</v>
      </c>
      <c r="P60" s="5">
        <v>800</v>
      </c>
      <c r="Q60" s="37">
        <v>75.25</v>
      </c>
    </row>
    <row r="61" spans="1:18" ht="24.75" customHeight="1">
      <c r="A61" s="345">
        <f t="shared" si="6"/>
        <v>60</v>
      </c>
      <c r="B61" s="29" t="s">
        <v>30</v>
      </c>
      <c r="C61" s="336" t="s">
        <v>0</v>
      </c>
      <c r="D61" s="4" t="s">
        <v>107</v>
      </c>
      <c r="E61" s="9" t="s">
        <v>1</v>
      </c>
      <c r="F61" s="5">
        <f t="shared" si="13"/>
        <v>1000</v>
      </c>
      <c r="G61" s="154">
        <f t="shared" si="4"/>
        <v>25.375</v>
      </c>
      <c r="H61" s="155">
        <f t="shared" ref="H61:H80" si="14">P61/O61</f>
        <v>10.416666666666666</v>
      </c>
      <c r="I61" s="156">
        <f t="shared" si="10"/>
        <v>2436.48</v>
      </c>
      <c r="J61" s="156">
        <f t="shared" si="5"/>
        <v>2631.3984</v>
      </c>
      <c r="K61" s="156">
        <f t="shared" si="11"/>
        <v>25380</v>
      </c>
      <c r="L61" s="156">
        <f t="shared" si="12"/>
        <v>27410.399999999998</v>
      </c>
      <c r="M61" s="6" t="s">
        <v>719</v>
      </c>
      <c r="N61" s="159" t="s">
        <v>720</v>
      </c>
      <c r="O61">
        <v>96</v>
      </c>
      <c r="P61" s="5">
        <v>1000</v>
      </c>
      <c r="Q61" s="37">
        <v>81.2</v>
      </c>
    </row>
    <row r="62" spans="1:18" ht="26.4">
      <c r="A62" s="345">
        <f t="shared" si="6"/>
        <v>61</v>
      </c>
      <c r="B62" s="29" t="s">
        <v>31</v>
      </c>
      <c r="C62" s="336" t="s">
        <v>0</v>
      </c>
      <c r="D62" s="4" t="s">
        <v>114</v>
      </c>
      <c r="E62" s="9" t="s">
        <v>1</v>
      </c>
      <c r="F62" s="5">
        <f t="shared" si="13"/>
        <v>400</v>
      </c>
      <c r="G62" s="154">
        <f t="shared" si="4"/>
        <v>6.84</v>
      </c>
      <c r="H62" s="155">
        <f t="shared" si="14"/>
        <v>4</v>
      </c>
      <c r="I62" s="156">
        <f t="shared" si="10"/>
        <v>684</v>
      </c>
      <c r="J62" s="156">
        <f t="shared" si="5"/>
        <v>738.72</v>
      </c>
      <c r="K62" s="156">
        <f t="shared" si="11"/>
        <v>2736</v>
      </c>
      <c r="L62" s="156">
        <f t="shared" si="12"/>
        <v>2954.88</v>
      </c>
      <c r="M62" s="6" t="s">
        <v>719</v>
      </c>
      <c r="N62" s="159" t="s">
        <v>720</v>
      </c>
      <c r="O62">
        <v>100</v>
      </c>
      <c r="P62" s="5">
        <v>400</v>
      </c>
      <c r="Q62" s="37">
        <v>22.8</v>
      </c>
    </row>
    <row r="63" spans="1:18" ht="26.4">
      <c r="A63" s="345">
        <f t="shared" si="6"/>
        <v>62</v>
      </c>
      <c r="B63" s="29" t="s">
        <v>32</v>
      </c>
      <c r="C63" s="336" t="s">
        <v>0</v>
      </c>
      <c r="D63" s="4" t="s">
        <v>114</v>
      </c>
      <c r="E63" s="9" t="s">
        <v>1</v>
      </c>
      <c r="F63" s="5">
        <f t="shared" si="13"/>
        <v>500</v>
      </c>
      <c r="G63" s="154">
        <f t="shared" si="4"/>
        <v>4.95</v>
      </c>
      <c r="H63" s="155">
        <v>5</v>
      </c>
      <c r="I63" s="156">
        <f t="shared" si="10"/>
        <v>495</v>
      </c>
      <c r="J63" s="156">
        <f t="shared" si="5"/>
        <v>534.6</v>
      </c>
      <c r="K63" s="156">
        <f t="shared" si="11"/>
        <v>2475</v>
      </c>
      <c r="L63" s="156">
        <f t="shared" si="12"/>
        <v>2673</v>
      </c>
      <c r="M63" s="6" t="s">
        <v>719</v>
      </c>
      <c r="N63" s="159" t="s">
        <v>720</v>
      </c>
      <c r="O63">
        <v>100</v>
      </c>
      <c r="P63" s="5">
        <v>100</v>
      </c>
      <c r="Q63" s="37">
        <v>16.5</v>
      </c>
    </row>
    <row r="64" spans="1:18" ht="26.4">
      <c r="A64" s="345">
        <f t="shared" si="6"/>
        <v>63</v>
      </c>
      <c r="B64" s="29" t="s">
        <v>126</v>
      </c>
      <c r="C64" s="336" t="s">
        <v>0</v>
      </c>
      <c r="D64" s="4" t="s">
        <v>116</v>
      </c>
      <c r="E64" s="9" t="s">
        <v>1</v>
      </c>
      <c r="F64" s="5">
        <f t="shared" si="13"/>
        <v>100</v>
      </c>
      <c r="G64" s="154">
        <f t="shared" si="4"/>
        <v>29.235000000000003</v>
      </c>
      <c r="H64" s="155">
        <f t="shared" si="14"/>
        <v>20</v>
      </c>
      <c r="I64" s="156">
        <f t="shared" si="10"/>
        <v>146.19999999999999</v>
      </c>
      <c r="J64" s="156">
        <f t="shared" si="5"/>
        <v>157.89599999999999</v>
      </c>
      <c r="K64" s="156">
        <f t="shared" si="11"/>
        <v>2924</v>
      </c>
      <c r="L64" s="156">
        <f t="shared" si="12"/>
        <v>3157.9199999999996</v>
      </c>
      <c r="M64" s="6" t="s">
        <v>719</v>
      </c>
      <c r="N64" s="159" t="s">
        <v>720</v>
      </c>
      <c r="O64">
        <v>5</v>
      </c>
      <c r="P64" s="5">
        <v>100</v>
      </c>
      <c r="Q64">
        <f>R64/20</f>
        <v>4.8725000000000005</v>
      </c>
      <c r="R64" s="37">
        <v>97.45</v>
      </c>
    </row>
    <row r="65" spans="1:18" ht="26.4">
      <c r="A65" s="345">
        <f t="shared" si="6"/>
        <v>64</v>
      </c>
      <c r="B65" s="29" t="s">
        <v>33</v>
      </c>
      <c r="C65" s="336" t="s">
        <v>0</v>
      </c>
      <c r="D65" s="4" t="s">
        <v>115</v>
      </c>
      <c r="E65" s="9" t="s">
        <v>1</v>
      </c>
      <c r="F65" s="5">
        <f t="shared" si="13"/>
        <v>1000.0000000000001</v>
      </c>
      <c r="G65" s="154">
        <f t="shared" si="4"/>
        <v>17.55</v>
      </c>
      <c r="H65" s="155">
        <f t="shared" si="14"/>
        <v>8.3333333333333339</v>
      </c>
      <c r="I65" s="156">
        <f t="shared" si="10"/>
        <v>2106</v>
      </c>
      <c r="J65" s="156">
        <f t="shared" si="5"/>
        <v>2274.48</v>
      </c>
      <c r="K65" s="156">
        <f t="shared" si="11"/>
        <v>17550</v>
      </c>
      <c r="L65" s="156">
        <f t="shared" si="12"/>
        <v>18954</v>
      </c>
      <c r="M65" s="6" t="s">
        <v>719</v>
      </c>
      <c r="N65" s="159" t="s">
        <v>720</v>
      </c>
      <c r="O65">
        <v>120</v>
      </c>
      <c r="P65" s="16">
        <v>1000</v>
      </c>
      <c r="Q65" s="37">
        <v>70.2</v>
      </c>
    </row>
    <row r="66" spans="1:18" ht="42" customHeight="1">
      <c r="A66" s="345">
        <f t="shared" si="6"/>
        <v>65</v>
      </c>
      <c r="B66" s="29" t="s">
        <v>721</v>
      </c>
      <c r="C66" s="336"/>
      <c r="D66" s="142" t="s">
        <v>111</v>
      </c>
      <c r="E66" s="9" t="s">
        <v>1</v>
      </c>
      <c r="F66" s="163">
        <f t="shared" si="13"/>
        <v>5</v>
      </c>
      <c r="G66" s="154">
        <f t="shared" si="4"/>
        <v>808.80000000000007</v>
      </c>
      <c r="H66" s="164">
        <f t="shared" si="14"/>
        <v>1</v>
      </c>
      <c r="I66" s="165">
        <f t="shared" si="10"/>
        <v>4044</v>
      </c>
      <c r="J66" s="165">
        <f t="shared" si="5"/>
        <v>4367.5200000000004</v>
      </c>
      <c r="K66" s="165">
        <f t="shared" si="11"/>
        <v>4044</v>
      </c>
      <c r="L66" s="165">
        <f t="shared" si="12"/>
        <v>4367.5200000000004</v>
      </c>
      <c r="M66" s="6" t="s">
        <v>719</v>
      </c>
      <c r="N66" s="159" t="s">
        <v>720</v>
      </c>
      <c r="O66">
        <v>5</v>
      </c>
      <c r="P66" s="20">
        <v>5</v>
      </c>
      <c r="Q66" s="37">
        <v>134.80000000000001</v>
      </c>
    </row>
    <row r="67" spans="1:18" ht="26.4">
      <c r="A67" s="345">
        <f>A66+1</f>
        <v>66</v>
      </c>
      <c r="B67" s="29" t="s">
        <v>184</v>
      </c>
      <c r="C67" s="336" t="s">
        <v>0</v>
      </c>
      <c r="D67" s="4" t="s">
        <v>120</v>
      </c>
      <c r="E67" s="9" t="s">
        <v>1</v>
      </c>
      <c r="F67" s="5">
        <f t="shared" si="13"/>
        <v>9</v>
      </c>
      <c r="G67" s="154">
        <f t="shared" si="4"/>
        <v>309.5</v>
      </c>
      <c r="H67" s="155">
        <f t="shared" si="14"/>
        <v>3</v>
      </c>
      <c r="I67" s="156">
        <f t="shared" si="10"/>
        <v>928.5</v>
      </c>
      <c r="J67" s="156">
        <f>I67*1.08</f>
        <v>1002.7800000000001</v>
      </c>
      <c r="K67" s="156">
        <f t="shared" si="11"/>
        <v>2785.5</v>
      </c>
      <c r="L67" s="156">
        <f t="shared" si="12"/>
        <v>3008.34</v>
      </c>
      <c r="M67" s="6" t="s">
        <v>719</v>
      </c>
      <c r="N67" s="159" t="s">
        <v>720</v>
      </c>
      <c r="O67">
        <v>3</v>
      </c>
      <c r="P67" s="5">
        <v>9</v>
      </c>
      <c r="Q67" s="37">
        <v>30.95</v>
      </c>
    </row>
    <row r="68" spans="1:18" ht="26.4">
      <c r="A68" s="345">
        <f t="shared" ref="A68:A80" si="15">A67+1</f>
        <v>67</v>
      </c>
      <c r="B68" s="29" t="s">
        <v>185</v>
      </c>
      <c r="C68" s="336" t="s">
        <v>0</v>
      </c>
      <c r="D68" s="4" t="s">
        <v>120</v>
      </c>
      <c r="E68" s="9" t="s">
        <v>1</v>
      </c>
      <c r="F68" s="5">
        <f t="shared" si="13"/>
        <v>9</v>
      </c>
      <c r="G68" s="154">
        <f t="shared" si="4"/>
        <v>380</v>
      </c>
      <c r="H68" s="155">
        <f t="shared" si="14"/>
        <v>3</v>
      </c>
      <c r="I68" s="156">
        <f t="shared" si="10"/>
        <v>1140</v>
      </c>
      <c r="J68" s="156">
        <f t="shared" si="5"/>
        <v>1231.2</v>
      </c>
      <c r="K68" s="156">
        <f t="shared" si="11"/>
        <v>3420</v>
      </c>
      <c r="L68" s="156">
        <f t="shared" si="12"/>
        <v>3693.6000000000004</v>
      </c>
      <c r="M68" s="6" t="s">
        <v>719</v>
      </c>
      <c r="N68" s="159" t="s">
        <v>720</v>
      </c>
      <c r="O68">
        <v>3</v>
      </c>
      <c r="P68" s="5">
        <v>9</v>
      </c>
      <c r="Q68" s="37">
        <v>38</v>
      </c>
    </row>
    <row r="69" spans="1:18" ht="26.4">
      <c r="A69" s="345">
        <f t="shared" si="15"/>
        <v>68</v>
      </c>
      <c r="B69" s="29" t="s">
        <v>34</v>
      </c>
      <c r="C69" s="336" t="s">
        <v>0</v>
      </c>
      <c r="D69" s="4" t="s">
        <v>117</v>
      </c>
      <c r="E69" s="9" t="s">
        <v>1</v>
      </c>
      <c r="F69" s="5">
        <f t="shared" si="13"/>
        <v>100</v>
      </c>
      <c r="G69" s="154">
        <f t="shared" ref="G69:G80" si="16">Q69*1.5*20/O69</f>
        <v>16.5625</v>
      </c>
      <c r="H69" s="155">
        <f t="shared" si="14"/>
        <v>1.0416666666666667</v>
      </c>
      <c r="I69" s="156">
        <f t="shared" si="10"/>
        <v>1589.7599999999998</v>
      </c>
      <c r="J69" s="156">
        <f t="shared" ref="J69:J80" si="17">I69*1.08</f>
        <v>1716.9407999999999</v>
      </c>
      <c r="K69" s="156">
        <f t="shared" si="11"/>
        <v>1655.9999999999998</v>
      </c>
      <c r="L69" s="156">
        <f t="shared" si="12"/>
        <v>1788.48</v>
      </c>
      <c r="M69" s="6" t="s">
        <v>719</v>
      </c>
      <c r="N69" s="159" t="s">
        <v>720</v>
      </c>
      <c r="O69">
        <v>96</v>
      </c>
      <c r="P69" s="5">
        <v>100</v>
      </c>
      <c r="Q69" s="37">
        <v>53</v>
      </c>
    </row>
    <row r="70" spans="1:18" ht="26.4">
      <c r="A70" s="345">
        <v>69</v>
      </c>
      <c r="B70" s="29" t="s">
        <v>782</v>
      </c>
      <c r="C70" s="336" t="s">
        <v>0</v>
      </c>
      <c r="D70" s="4"/>
      <c r="E70" s="9"/>
      <c r="F70" s="5"/>
      <c r="G70" s="154"/>
      <c r="H70" s="155"/>
      <c r="I70" s="156"/>
      <c r="J70" s="156"/>
      <c r="K70" s="156"/>
      <c r="L70" s="156"/>
      <c r="M70" s="6"/>
      <c r="N70" s="159"/>
      <c r="P70" s="5"/>
      <c r="Q70" s="37"/>
    </row>
    <row r="71" spans="1:18" ht="15" customHeight="1">
      <c r="A71" s="345">
        <v>69</v>
      </c>
      <c r="B71" s="29" t="s">
        <v>35</v>
      </c>
      <c r="C71" s="336" t="s">
        <v>0</v>
      </c>
      <c r="D71" s="4" t="s">
        <v>219</v>
      </c>
      <c r="E71" s="9" t="s">
        <v>1</v>
      </c>
      <c r="F71" s="5">
        <f t="shared" ref="F71:F80" si="18">H71*O71</f>
        <v>3</v>
      </c>
      <c r="G71" s="154">
        <f t="shared" si="16"/>
        <v>536.5</v>
      </c>
      <c r="H71" s="155">
        <v>1</v>
      </c>
      <c r="I71" s="156">
        <f t="shared" ref="I71:I80" si="19">ROUND(G71,2)*O71</f>
        <v>1609.5</v>
      </c>
      <c r="J71" s="156">
        <f>I71*1.08</f>
        <v>1738.2600000000002</v>
      </c>
      <c r="K71" s="156">
        <f t="shared" ref="K71:K80" si="20">I71*H71</f>
        <v>1609.5</v>
      </c>
      <c r="L71" s="156">
        <f t="shared" ref="L71:L80" si="21">J71*H71</f>
        <v>1738.2600000000002</v>
      </c>
      <c r="M71" s="6" t="s">
        <v>719</v>
      </c>
      <c r="N71" s="159" t="s">
        <v>720</v>
      </c>
      <c r="O71">
        <v>3</v>
      </c>
      <c r="P71" s="5">
        <v>3</v>
      </c>
      <c r="Q71" s="37">
        <v>53.65</v>
      </c>
    </row>
    <row r="72" spans="1:18" ht="26.4">
      <c r="A72" s="345">
        <v>71</v>
      </c>
      <c r="B72" s="29" t="s">
        <v>125</v>
      </c>
      <c r="C72" s="336" t="s">
        <v>0</v>
      </c>
      <c r="D72" s="4" t="s">
        <v>111</v>
      </c>
      <c r="E72" s="9" t="s">
        <v>1</v>
      </c>
      <c r="F72" s="5">
        <f t="shared" si="18"/>
        <v>10</v>
      </c>
      <c r="G72" s="154">
        <f t="shared" si="16"/>
        <v>336.29999999999995</v>
      </c>
      <c r="H72" s="155">
        <f t="shared" si="14"/>
        <v>2</v>
      </c>
      <c r="I72" s="156">
        <f t="shared" si="19"/>
        <v>1681.5</v>
      </c>
      <c r="J72" s="156">
        <f t="shared" si="17"/>
        <v>1816.0200000000002</v>
      </c>
      <c r="K72" s="156">
        <f t="shared" si="20"/>
        <v>3363</v>
      </c>
      <c r="L72" s="156">
        <f t="shared" si="21"/>
        <v>3632.0400000000004</v>
      </c>
      <c r="M72" s="6" t="s">
        <v>719</v>
      </c>
      <c r="N72" s="159" t="s">
        <v>720</v>
      </c>
      <c r="O72">
        <v>5</v>
      </c>
      <c r="P72" s="5">
        <v>10</v>
      </c>
      <c r="Q72" s="37">
        <v>56.05</v>
      </c>
    </row>
    <row r="73" spans="1:18" ht="26.4">
      <c r="A73" s="345">
        <f>A72+1</f>
        <v>72</v>
      </c>
      <c r="B73" s="31" t="s">
        <v>36</v>
      </c>
      <c r="C73" s="336" t="s">
        <v>0</v>
      </c>
      <c r="D73" s="4" t="s">
        <v>118</v>
      </c>
      <c r="E73" s="9" t="s">
        <v>1</v>
      </c>
      <c r="F73" s="5">
        <f t="shared" si="18"/>
        <v>500</v>
      </c>
      <c r="G73" s="154">
        <f t="shared" si="16"/>
        <v>16.754999999999999</v>
      </c>
      <c r="H73" s="155">
        <f t="shared" si="14"/>
        <v>5</v>
      </c>
      <c r="I73" s="156">
        <f t="shared" si="19"/>
        <v>1676.0000000000002</v>
      </c>
      <c r="J73" s="156">
        <f t="shared" si="17"/>
        <v>1810.0800000000004</v>
      </c>
      <c r="K73" s="156">
        <f t="shared" si="20"/>
        <v>8380.0000000000018</v>
      </c>
      <c r="L73" s="156">
        <f t="shared" si="21"/>
        <v>9050.4000000000015</v>
      </c>
      <c r="M73" s="6" t="s">
        <v>719</v>
      </c>
      <c r="N73" s="159" t="s">
        <v>720</v>
      </c>
      <c r="O73">
        <v>100</v>
      </c>
      <c r="P73" s="16">
        <v>500</v>
      </c>
      <c r="Q73" s="37">
        <v>55.85</v>
      </c>
    </row>
    <row r="74" spans="1:18" ht="26.4">
      <c r="A74" s="345">
        <v>77</v>
      </c>
      <c r="B74" s="31" t="s">
        <v>37</v>
      </c>
      <c r="C74" s="336" t="s">
        <v>0</v>
      </c>
      <c r="D74" s="4" t="s">
        <v>106</v>
      </c>
      <c r="E74" s="9" t="s">
        <v>1</v>
      </c>
      <c r="F74" s="5">
        <f t="shared" si="18"/>
        <v>1000</v>
      </c>
      <c r="G74" s="154">
        <f t="shared" si="16"/>
        <v>0.78900000000000003</v>
      </c>
      <c r="H74" s="155">
        <f t="shared" si="14"/>
        <v>2</v>
      </c>
      <c r="I74" s="156">
        <f t="shared" si="19"/>
        <v>395</v>
      </c>
      <c r="J74" s="156">
        <f t="shared" si="17"/>
        <v>426.6</v>
      </c>
      <c r="K74" s="156">
        <f t="shared" si="20"/>
        <v>790</v>
      </c>
      <c r="L74" s="156">
        <f t="shared" si="21"/>
        <v>853.2</v>
      </c>
      <c r="M74" s="6" t="s">
        <v>719</v>
      </c>
      <c r="N74" s="159" t="s">
        <v>720</v>
      </c>
      <c r="O74">
        <v>500</v>
      </c>
      <c r="P74" s="16">
        <v>1000</v>
      </c>
      <c r="Q74" s="37">
        <v>13.15</v>
      </c>
    </row>
    <row r="75" spans="1:18" ht="26.4">
      <c r="A75" s="345">
        <v>89</v>
      </c>
      <c r="B75" s="29" t="s">
        <v>38</v>
      </c>
      <c r="C75" s="336" t="s">
        <v>0</v>
      </c>
      <c r="D75" s="18" t="s">
        <v>119</v>
      </c>
      <c r="E75" s="9" t="s">
        <v>1</v>
      </c>
      <c r="F75" s="5">
        <f t="shared" si="18"/>
        <v>405</v>
      </c>
      <c r="G75" s="154">
        <f t="shared" si="16"/>
        <v>15.555555555555555</v>
      </c>
      <c r="H75" s="155">
        <v>3</v>
      </c>
      <c r="I75" s="156">
        <f t="shared" si="19"/>
        <v>2100.6</v>
      </c>
      <c r="J75" s="156">
        <f t="shared" si="17"/>
        <v>2268.6480000000001</v>
      </c>
      <c r="K75" s="156">
        <f t="shared" si="20"/>
        <v>6301.7999999999993</v>
      </c>
      <c r="L75" s="156">
        <f t="shared" si="21"/>
        <v>6805.9440000000004</v>
      </c>
      <c r="M75" s="6" t="s">
        <v>719</v>
      </c>
      <c r="N75" s="159" t="s">
        <v>720</v>
      </c>
      <c r="O75">
        <v>135</v>
      </c>
      <c r="P75" s="5">
        <v>400</v>
      </c>
      <c r="Q75" s="37">
        <v>70</v>
      </c>
    </row>
    <row r="76" spans="1:18" ht="26.4">
      <c r="A76" s="345">
        <f t="shared" si="15"/>
        <v>90</v>
      </c>
      <c r="B76" s="29" t="s">
        <v>39</v>
      </c>
      <c r="C76" s="336" t="s">
        <v>0</v>
      </c>
      <c r="D76" s="18" t="s">
        <v>119</v>
      </c>
      <c r="E76" s="9" t="s">
        <v>1</v>
      </c>
      <c r="F76" s="5">
        <f t="shared" si="18"/>
        <v>270</v>
      </c>
      <c r="G76" s="154">
        <f t="shared" si="16"/>
        <v>17.777777777777779</v>
      </c>
      <c r="H76" s="155">
        <v>2</v>
      </c>
      <c r="I76" s="156">
        <f t="shared" si="19"/>
        <v>2400.3000000000002</v>
      </c>
      <c r="J76" s="156">
        <f t="shared" si="17"/>
        <v>2592.3240000000005</v>
      </c>
      <c r="K76" s="156">
        <f t="shared" si="20"/>
        <v>4800.6000000000004</v>
      </c>
      <c r="L76" s="156">
        <f t="shared" si="21"/>
        <v>5184.648000000001</v>
      </c>
      <c r="M76" s="6" t="s">
        <v>719</v>
      </c>
      <c r="N76" s="159" t="s">
        <v>720</v>
      </c>
      <c r="O76">
        <v>135</v>
      </c>
      <c r="P76" s="5">
        <v>300</v>
      </c>
      <c r="Q76" s="37">
        <v>80</v>
      </c>
    </row>
    <row r="77" spans="1:18" ht="26.4">
      <c r="A77" s="345">
        <v>93</v>
      </c>
      <c r="B77" s="29" t="s">
        <v>40</v>
      </c>
      <c r="C77" s="336" t="s">
        <v>0</v>
      </c>
      <c r="D77" s="18" t="s">
        <v>214</v>
      </c>
      <c r="E77" s="9" t="s">
        <v>1</v>
      </c>
      <c r="F77" s="5">
        <f t="shared" si="18"/>
        <v>600</v>
      </c>
      <c r="G77" s="154">
        <f t="shared" si="16"/>
        <v>4.5625</v>
      </c>
      <c r="H77" s="155">
        <f t="shared" si="14"/>
        <v>5</v>
      </c>
      <c r="I77" s="156">
        <f t="shared" si="19"/>
        <v>547.19999999999993</v>
      </c>
      <c r="J77" s="156">
        <f t="shared" si="17"/>
        <v>590.976</v>
      </c>
      <c r="K77" s="156">
        <f t="shared" si="20"/>
        <v>2735.9999999999995</v>
      </c>
      <c r="L77" s="156">
        <f t="shared" si="21"/>
        <v>2954.88</v>
      </c>
      <c r="M77" s="6" t="s">
        <v>719</v>
      </c>
      <c r="N77" s="159" t="s">
        <v>720</v>
      </c>
      <c r="O77">
        <v>120</v>
      </c>
      <c r="P77" s="5">
        <v>600</v>
      </c>
      <c r="Q77">
        <v>18.25</v>
      </c>
    </row>
    <row r="78" spans="1:18" ht="15.75" customHeight="1">
      <c r="A78" s="345">
        <f t="shared" si="15"/>
        <v>94</v>
      </c>
      <c r="B78" s="29" t="s">
        <v>41</v>
      </c>
      <c r="C78" s="336" t="s">
        <v>0</v>
      </c>
      <c r="D78" s="18" t="s">
        <v>108</v>
      </c>
      <c r="E78" s="9" t="s">
        <v>1</v>
      </c>
      <c r="F78" s="5">
        <f t="shared" si="18"/>
        <v>36</v>
      </c>
      <c r="G78" s="154">
        <f t="shared" si="16"/>
        <v>9.0833333333333339</v>
      </c>
      <c r="H78" s="155">
        <f t="shared" si="14"/>
        <v>12</v>
      </c>
      <c r="I78" s="156">
        <f t="shared" si="19"/>
        <v>27.240000000000002</v>
      </c>
      <c r="J78" s="156">
        <f t="shared" si="17"/>
        <v>29.419200000000004</v>
      </c>
      <c r="K78" s="156">
        <f t="shared" si="20"/>
        <v>326.88</v>
      </c>
      <c r="L78" s="156">
        <f t="shared" si="21"/>
        <v>353.03040000000004</v>
      </c>
      <c r="M78" s="6" t="s">
        <v>719</v>
      </c>
      <c r="N78" s="159" t="s">
        <v>720</v>
      </c>
      <c r="O78">
        <v>3</v>
      </c>
      <c r="P78" s="5">
        <v>36</v>
      </c>
      <c r="Q78" s="37">
        <f>R78/6</f>
        <v>0.90833333333333333</v>
      </c>
      <c r="R78">
        <v>5.45</v>
      </c>
    </row>
    <row r="79" spans="1:18" ht="26.4">
      <c r="A79" s="345">
        <f t="shared" si="15"/>
        <v>95</v>
      </c>
      <c r="B79" s="29" t="s">
        <v>42</v>
      </c>
      <c r="C79" s="336" t="s">
        <v>0</v>
      </c>
      <c r="D79" s="18" t="s">
        <v>214</v>
      </c>
      <c r="E79" s="9" t="s">
        <v>1</v>
      </c>
      <c r="F79" s="5">
        <f t="shared" si="18"/>
        <v>600</v>
      </c>
      <c r="G79" s="154">
        <f t="shared" si="16"/>
        <v>7.4749999999999988</v>
      </c>
      <c r="H79" s="155">
        <f t="shared" si="14"/>
        <v>5</v>
      </c>
      <c r="I79" s="156">
        <f t="shared" si="19"/>
        <v>897.6</v>
      </c>
      <c r="J79" s="156">
        <f t="shared" si="17"/>
        <v>969.40800000000013</v>
      </c>
      <c r="K79" s="156">
        <f t="shared" si="20"/>
        <v>4488</v>
      </c>
      <c r="L79" s="156">
        <f t="shared" si="21"/>
        <v>4847.0400000000009</v>
      </c>
      <c r="M79" s="6" t="s">
        <v>719</v>
      </c>
      <c r="N79" s="159" t="s">
        <v>720</v>
      </c>
      <c r="O79">
        <v>120</v>
      </c>
      <c r="P79" s="5">
        <v>600</v>
      </c>
      <c r="Q79" s="37">
        <v>29.9</v>
      </c>
    </row>
    <row r="80" spans="1:18" ht="27" thickBot="1">
      <c r="A80" s="345">
        <f t="shared" si="15"/>
        <v>96</v>
      </c>
      <c r="B80" s="29" t="s">
        <v>43</v>
      </c>
      <c r="C80" s="336" t="s">
        <v>0</v>
      </c>
      <c r="D80" s="18" t="s">
        <v>108</v>
      </c>
      <c r="E80" s="9" t="s">
        <v>1</v>
      </c>
      <c r="F80" s="5">
        <f t="shared" si="18"/>
        <v>18</v>
      </c>
      <c r="G80" s="154">
        <f t="shared" si="16"/>
        <v>9.0833333333333339</v>
      </c>
      <c r="H80" s="155">
        <f t="shared" si="14"/>
        <v>6</v>
      </c>
      <c r="I80" s="156">
        <f t="shared" si="19"/>
        <v>27.240000000000002</v>
      </c>
      <c r="J80" s="156">
        <f t="shared" si="17"/>
        <v>29.419200000000004</v>
      </c>
      <c r="K80" s="156">
        <f t="shared" si="20"/>
        <v>163.44</v>
      </c>
      <c r="L80" s="156">
        <f t="shared" si="21"/>
        <v>176.51520000000002</v>
      </c>
      <c r="M80" s="6" t="s">
        <v>719</v>
      </c>
      <c r="N80" s="159" t="s">
        <v>720</v>
      </c>
      <c r="O80">
        <v>3</v>
      </c>
      <c r="P80" s="5">
        <v>18</v>
      </c>
      <c r="Q80" s="37">
        <f>R80/6</f>
        <v>0.90833333333333333</v>
      </c>
      <c r="R80">
        <v>5.45</v>
      </c>
    </row>
    <row r="81" spans="1:14" ht="20.100000000000001" customHeight="1" thickBot="1">
      <c r="A81" s="330"/>
      <c r="B81" s="167" t="s">
        <v>793</v>
      </c>
      <c r="C81" s="338"/>
      <c r="D81" s="166"/>
      <c r="E81" s="147"/>
      <c r="F81" s="148"/>
      <c r="G81" s="149"/>
      <c r="H81" s="150"/>
      <c r="I81" s="151"/>
      <c r="J81" s="152"/>
      <c r="K81" s="153">
        <f>SUM(K4:K80)</f>
        <v>1253925.5000000002</v>
      </c>
      <c r="L81" s="153">
        <f>SUM(L4:L80)</f>
        <v>1354239.5400000003</v>
      </c>
      <c r="M81" s="318"/>
      <c r="N81" s="319"/>
    </row>
  </sheetData>
  <phoneticPr fontId="13" type="noConversion"/>
  <pageMargins left="0.75" right="0.75" top="1" bottom="1" header="0.5" footer="0.5"/>
  <pageSetup orientation="portrait" horizontalDpi="0" verticalDpi="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filterMode="1"/>
  <dimension ref="B1:U85"/>
  <sheetViews>
    <sheetView topLeftCell="A67" workbookViewId="0">
      <selection activeCell="L98" sqref="L98"/>
    </sheetView>
  </sheetViews>
  <sheetFormatPr defaultRowHeight="14.4"/>
  <cols>
    <col min="1" max="1" width="1.44140625" customWidth="1"/>
    <col min="2" max="2" width="3.109375" style="107" bestFit="1" customWidth="1"/>
    <col min="3" max="3" width="17.44140625" bestFit="1" customWidth="1"/>
    <col min="4" max="4" width="0.109375" customWidth="1"/>
    <col min="5" max="5" width="4.109375" bestFit="1" customWidth="1"/>
    <col min="6" max="6" width="6" style="2" customWidth="1"/>
    <col min="9" max="9" width="12.6640625" bestFit="1" customWidth="1"/>
    <col min="10" max="10" width="12.6640625" customWidth="1"/>
    <col min="11" max="11" width="12.6640625" bestFit="1" customWidth="1"/>
    <col min="12" max="12" width="12.6640625" customWidth="1"/>
    <col min="13" max="13" width="8.5546875" customWidth="1"/>
    <col min="14" max="14" width="9.88671875" customWidth="1"/>
  </cols>
  <sheetData>
    <row r="1" spans="2:15" ht="30" customHeight="1" thickBot="1">
      <c r="B1" s="359" t="s">
        <v>790</v>
      </c>
      <c r="C1" s="360"/>
      <c r="D1" s="360"/>
      <c r="E1" s="360"/>
      <c r="F1" s="360"/>
      <c r="G1" s="360"/>
      <c r="H1" s="360"/>
      <c r="I1" s="360"/>
      <c r="J1" s="360"/>
      <c r="K1" s="360"/>
      <c r="L1" s="360"/>
      <c r="M1" s="361"/>
      <c r="N1" s="305"/>
      <c r="O1" s="108"/>
    </row>
    <row r="2" spans="2:15" ht="93.75" customHeight="1">
      <c r="B2" s="291" t="s">
        <v>222</v>
      </c>
      <c r="C2" s="292" t="s">
        <v>90</v>
      </c>
      <c r="D2" s="292" t="s">
        <v>789</v>
      </c>
      <c r="E2" s="292" t="s">
        <v>94</v>
      </c>
      <c r="F2" s="293" t="s">
        <v>95</v>
      </c>
      <c r="G2" s="292" t="s">
        <v>98</v>
      </c>
      <c r="H2" s="292" t="s">
        <v>99</v>
      </c>
      <c r="I2" s="292" t="s">
        <v>211</v>
      </c>
      <c r="J2" s="292" t="s">
        <v>794</v>
      </c>
      <c r="K2" s="292" t="s">
        <v>212</v>
      </c>
      <c r="L2" s="355" t="s">
        <v>791</v>
      </c>
      <c r="M2" s="310" t="s">
        <v>718</v>
      </c>
      <c r="N2" s="304"/>
      <c r="O2" s="108"/>
    </row>
    <row r="3" spans="2:15" ht="27" customHeight="1">
      <c r="B3" s="294" t="s">
        <v>743</v>
      </c>
      <c r="C3" s="282">
        <v>2</v>
      </c>
      <c r="D3" s="282">
        <v>3</v>
      </c>
      <c r="E3" s="282">
        <v>6</v>
      </c>
      <c r="F3" s="283">
        <v>7</v>
      </c>
      <c r="G3" s="282">
        <v>10</v>
      </c>
      <c r="H3" s="282">
        <v>11</v>
      </c>
      <c r="I3" s="282">
        <v>12</v>
      </c>
      <c r="J3" s="282"/>
      <c r="K3" s="282">
        <v>13</v>
      </c>
      <c r="L3" s="356"/>
      <c r="M3" s="311">
        <v>14</v>
      </c>
      <c r="N3" s="305"/>
      <c r="O3" s="108"/>
    </row>
    <row r="4" spans="2:15" ht="26.4">
      <c r="B4" s="295">
        <v>1</v>
      </c>
      <c r="C4" s="120" t="s">
        <v>250</v>
      </c>
      <c r="D4" s="286">
        <v>33696500</v>
      </c>
      <c r="E4" s="286" t="s">
        <v>251</v>
      </c>
      <c r="F4" s="287">
        <v>9000</v>
      </c>
      <c r="G4" s="121">
        <f>N4*1.2*28/O4</f>
        <v>21.883399999999998</v>
      </c>
      <c r="H4" s="121">
        <f t="shared" ref="H4:H67" si="0">G4*1.08</f>
        <v>23.634072</v>
      </c>
      <c r="I4" s="121">
        <f t="shared" ref="I4:I67" si="1">ROUND(G4,2)*F4</f>
        <v>196920</v>
      </c>
      <c r="J4" s="121">
        <f>K4-I4</f>
        <v>15750</v>
      </c>
      <c r="K4" s="121">
        <f>ROUND(H4,2)*F4</f>
        <v>212670</v>
      </c>
      <c r="L4" s="357" t="s">
        <v>749</v>
      </c>
      <c r="M4" s="127" t="s">
        <v>750</v>
      </c>
      <c r="N4" s="306">
        <v>390.77499999999998</v>
      </c>
      <c r="O4" s="108">
        <v>600</v>
      </c>
    </row>
    <row r="5" spans="2:15" ht="26.4">
      <c r="B5" s="295">
        <f>B4+1</f>
        <v>2</v>
      </c>
      <c r="C5" s="120" t="s">
        <v>252</v>
      </c>
      <c r="D5" s="284"/>
      <c r="E5" s="288" t="s">
        <v>251</v>
      </c>
      <c r="F5" s="289">
        <v>200</v>
      </c>
      <c r="G5" s="121">
        <f t="shared" ref="G5:G68" si="2">N5*1.5*20/O5</f>
        <v>22.92015</v>
      </c>
      <c r="H5" s="121">
        <f t="shared" si="0"/>
        <v>24.753762000000002</v>
      </c>
      <c r="I5" s="121">
        <f t="shared" si="1"/>
        <v>4584</v>
      </c>
      <c r="J5" s="121">
        <f t="shared" ref="J5:J68" si="3">K5-I5</f>
        <v>366</v>
      </c>
      <c r="K5" s="121">
        <f t="shared" ref="K5:K68" si="4">ROUND(H5,2)*F5</f>
        <v>4950</v>
      </c>
      <c r="L5" s="357" t="s">
        <v>749</v>
      </c>
      <c r="M5" s="127" t="s">
        <v>750</v>
      </c>
      <c r="N5" s="306">
        <v>152.80099999999999</v>
      </c>
      <c r="O5" s="108">
        <v>200</v>
      </c>
    </row>
    <row r="6" spans="2:15" ht="26.4">
      <c r="B6" s="295">
        <f t="shared" ref="B6:B69" si="5">B5+1</f>
        <v>3</v>
      </c>
      <c r="C6" s="120" t="s">
        <v>253</v>
      </c>
      <c r="D6" s="284"/>
      <c r="E6" s="288" t="s">
        <v>251</v>
      </c>
      <c r="F6" s="289">
        <v>200</v>
      </c>
      <c r="G6" s="121">
        <f t="shared" si="2"/>
        <v>27.36063</v>
      </c>
      <c r="H6" s="121">
        <f t="shared" si="0"/>
        <v>29.549480400000004</v>
      </c>
      <c r="I6" s="121">
        <f t="shared" si="1"/>
        <v>5472</v>
      </c>
      <c r="J6" s="121">
        <f t="shared" si="3"/>
        <v>438</v>
      </c>
      <c r="K6" s="121">
        <f t="shared" si="4"/>
        <v>5910</v>
      </c>
      <c r="L6" s="357" t="s">
        <v>749</v>
      </c>
      <c r="M6" s="127" t="s">
        <v>750</v>
      </c>
      <c r="N6" s="306">
        <v>182.4042</v>
      </c>
      <c r="O6" s="108">
        <v>200</v>
      </c>
    </row>
    <row r="7" spans="2:15" ht="26.4" hidden="1">
      <c r="B7" s="295">
        <f t="shared" si="5"/>
        <v>4</v>
      </c>
      <c r="C7" s="120" t="s">
        <v>254</v>
      </c>
      <c r="D7" s="284"/>
      <c r="E7" s="288" t="s">
        <v>251</v>
      </c>
      <c r="F7" s="287"/>
      <c r="G7" s="121">
        <f t="shared" si="2"/>
        <v>27.633375000000001</v>
      </c>
      <c r="H7" s="121">
        <f t="shared" si="0"/>
        <v>29.844045000000001</v>
      </c>
      <c r="I7" s="121">
        <f t="shared" si="1"/>
        <v>0</v>
      </c>
      <c r="J7" s="121">
        <f t="shared" si="3"/>
        <v>0</v>
      </c>
      <c r="K7" s="121">
        <f t="shared" si="4"/>
        <v>0</v>
      </c>
      <c r="L7" s="357" t="s">
        <v>749</v>
      </c>
      <c r="M7" s="127" t="s">
        <v>750</v>
      </c>
      <c r="N7" s="306">
        <v>184.2225</v>
      </c>
      <c r="O7" s="108">
        <v>200</v>
      </c>
    </row>
    <row r="8" spans="2:15" ht="26.4" hidden="1">
      <c r="B8" s="295">
        <f t="shared" si="5"/>
        <v>5</v>
      </c>
      <c r="C8" s="120" t="s">
        <v>255</v>
      </c>
      <c r="D8" s="284"/>
      <c r="E8" s="288" t="s">
        <v>251</v>
      </c>
      <c r="F8" s="289"/>
      <c r="G8" s="121">
        <f t="shared" si="2"/>
        <v>25.583002499999999</v>
      </c>
      <c r="H8" s="121">
        <f t="shared" si="0"/>
        <v>27.629642700000002</v>
      </c>
      <c r="I8" s="121">
        <f t="shared" si="1"/>
        <v>0</v>
      </c>
      <c r="J8" s="121">
        <f t="shared" si="3"/>
        <v>0</v>
      </c>
      <c r="K8" s="121">
        <f t="shared" si="4"/>
        <v>0</v>
      </c>
      <c r="L8" s="357" t="s">
        <v>749</v>
      </c>
      <c r="M8" s="127" t="s">
        <v>750</v>
      </c>
      <c r="N8" s="306">
        <v>170.55334999999999</v>
      </c>
      <c r="O8" s="108">
        <v>200</v>
      </c>
    </row>
    <row r="9" spans="2:15" ht="26.4">
      <c r="B9" s="295">
        <f t="shared" si="5"/>
        <v>6</v>
      </c>
      <c r="C9" s="120" t="s">
        <v>256</v>
      </c>
      <c r="D9" s="284"/>
      <c r="E9" s="288" t="s">
        <v>251</v>
      </c>
      <c r="F9" s="289">
        <v>200</v>
      </c>
      <c r="G9" s="121">
        <f t="shared" si="2"/>
        <v>25.09254</v>
      </c>
      <c r="H9" s="121">
        <f t="shared" si="0"/>
        <v>27.099943200000002</v>
      </c>
      <c r="I9" s="121">
        <f t="shared" si="1"/>
        <v>5018</v>
      </c>
      <c r="J9" s="121">
        <f t="shared" si="3"/>
        <v>402</v>
      </c>
      <c r="K9" s="121">
        <f t="shared" si="4"/>
        <v>5420</v>
      </c>
      <c r="L9" s="357" t="s">
        <v>749</v>
      </c>
      <c r="M9" s="127" t="s">
        <v>750</v>
      </c>
      <c r="N9" s="306">
        <v>167.28359999999998</v>
      </c>
      <c r="O9" s="108">
        <v>200</v>
      </c>
    </row>
    <row r="10" spans="2:15" ht="26.4" hidden="1">
      <c r="B10" s="295">
        <f t="shared" si="5"/>
        <v>7</v>
      </c>
      <c r="C10" s="120" t="s">
        <v>257</v>
      </c>
      <c r="D10" s="284"/>
      <c r="E10" s="288" t="s">
        <v>251</v>
      </c>
      <c r="F10" s="289"/>
      <c r="G10" s="121">
        <f t="shared" si="2"/>
        <v>26.604600000000001</v>
      </c>
      <c r="H10" s="121">
        <f t="shared" si="0"/>
        <v>28.732968000000003</v>
      </c>
      <c r="I10" s="121">
        <f t="shared" si="1"/>
        <v>0</v>
      </c>
      <c r="J10" s="121">
        <f t="shared" si="3"/>
        <v>0</v>
      </c>
      <c r="K10" s="121">
        <f t="shared" si="4"/>
        <v>0</v>
      </c>
      <c r="L10" s="357" t="s">
        <v>749</v>
      </c>
      <c r="M10" s="127" t="s">
        <v>750</v>
      </c>
      <c r="N10" s="306">
        <v>177.364</v>
      </c>
      <c r="O10" s="108">
        <v>200</v>
      </c>
    </row>
    <row r="11" spans="2:15" ht="26.4">
      <c r="B11" s="295">
        <f t="shared" si="5"/>
        <v>8</v>
      </c>
      <c r="C11" s="120" t="s">
        <v>258</v>
      </c>
      <c r="D11" s="284"/>
      <c r="E11" s="288" t="s">
        <v>251</v>
      </c>
      <c r="F11" s="289">
        <v>200</v>
      </c>
      <c r="G11" s="121">
        <f t="shared" si="2"/>
        <v>22.700039999999998</v>
      </c>
      <c r="H11" s="121">
        <f t="shared" si="0"/>
        <v>24.516043199999999</v>
      </c>
      <c r="I11" s="121">
        <f t="shared" si="1"/>
        <v>4540</v>
      </c>
      <c r="J11" s="121">
        <f t="shared" si="3"/>
        <v>364</v>
      </c>
      <c r="K11" s="121">
        <f t="shared" si="4"/>
        <v>4904</v>
      </c>
      <c r="L11" s="357" t="s">
        <v>749</v>
      </c>
      <c r="M11" s="127" t="s">
        <v>750</v>
      </c>
      <c r="N11" s="306">
        <v>151.33359999999999</v>
      </c>
      <c r="O11" s="108">
        <v>200</v>
      </c>
    </row>
    <row r="12" spans="2:15" ht="26.4">
      <c r="B12" s="295">
        <f t="shared" si="5"/>
        <v>9</v>
      </c>
      <c r="C12" s="120" t="s">
        <v>259</v>
      </c>
      <c r="D12" s="284"/>
      <c r="E12" s="288" t="s">
        <v>251</v>
      </c>
      <c r="F12" s="289">
        <v>200</v>
      </c>
      <c r="G12" s="121">
        <f t="shared" si="2"/>
        <v>21.293249999999997</v>
      </c>
      <c r="H12" s="121">
        <f t="shared" si="0"/>
        <v>22.996709999999997</v>
      </c>
      <c r="I12" s="121">
        <f t="shared" si="1"/>
        <v>4258</v>
      </c>
      <c r="J12" s="121">
        <f t="shared" si="3"/>
        <v>342</v>
      </c>
      <c r="K12" s="121">
        <f t="shared" si="4"/>
        <v>4600</v>
      </c>
      <c r="L12" s="357" t="s">
        <v>749</v>
      </c>
      <c r="M12" s="127" t="s">
        <v>750</v>
      </c>
      <c r="N12" s="306">
        <v>141.95499999999998</v>
      </c>
      <c r="O12" s="108">
        <v>200</v>
      </c>
    </row>
    <row r="13" spans="2:15" ht="26.4">
      <c r="B13" s="295">
        <f t="shared" si="5"/>
        <v>10</v>
      </c>
      <c r="C13" s="120" t="s">
        <v>260</v>
      </c>
      <c r="D13" s="284"/>
      <c r="E13" s="288" t="s">
        <v>251</v>
      </c>
      <c r="F13" s="289">
        <v>200</v>
      </c>
      <c r="G13" s="121">
        <f t="shared" si="2"/>
        <v>27.334312499999996</v>
      </c>
      <c r="H13" s="121">
        <f t="shared" si="0"/>
        <v>29.521057499999998</v>
      </c>
      <c r="I13" s="121">
        <f t="shared" si="1"/>
        <v>5466</v>
      </c>
      <c r="J13" s="121">
        <f t="shared" si="3"/>
        <v>438</v>
      </c>
      <c r="K13" s="121">
        <f t="shared" si="4"/>
        <v>5904</v>
      </c>
      <c r="L13" s="357" t="s">
        <v>749</v>
      </c>
      <c r="M13" s="127" t="s">
        <v>750</v>
      </c>
      <c r="N13" s="306">
        <v>182.22874999999999</v>
      </c>
      <c r="O13" s="108">
        <v>200</v>
      </c>
    </row>
    <row r="14" spans="2:15" ht="26.4" hidden="1">
      <c r="B14" s="295">
        <f t="shared" si="5"/>
        <v>11</v>
      </c>
      <c r="C14" s="120" t="s">
        <v>261</v>
      </c>
      <c r="D14" s="284"/>
      <c r="E14" s="288" t="s">
        <v>251</v>
      </c>
      <c r="F14" s="289"/>
      <c r="G14" s="121">
        <f t="shared" si="2"/>
        <v>34.21275</v>
      </c>
      <c r="H14" s="121">
        <f t="shared" si="0"/>
        <v>36.949770000000001</v>
      </c>
      <c r="I14" s="121">
        <f t="shared" si="1"/>
        <v>0</v>
      </c>
      <c r="J14" s="121">
        <f t="shared" si="3"/>
        <v>0</v>
      </c>
      <c r="K14" s="121">
        <f t="shared" si="4"/>
        <v>0</v>
      </c>
      <c r="L14" s="357" t="s">
        <v>749</v>
      </c>
      <c r="M14" s="127" t="s">
        <v>750</v>
      </c>
      <c r="N14" s="306">
        <v>228.08500000000001</v>
      </c>
      <c r="O14" s="108">
        <v>200</v>
      </c>
    </row>
    <row r="15" spans="2:15" ht="26.4" hidden="1">
      <c r="B15" s="295">
        <f t="shared" si="5"/>
        <v>12</v>
      </c>
      <c r="C15" s="120" t="s">
        <v>262</v>
      </c>
      <c r="D15" s="284"/>
      <c r="E15" s="288" t="s">
        <v>251</v>
      </c>
      <c r="F15" s="289"/>
      <c r="G15" s="121">
        <f t="shared" si="2"/>
        <v>23.011065000000002</v>
      </c>
      <c r="H15" s="121">
        <f t="shared" si="0"/>
        <v>24.851950200000005</v>
      </c>
      <c r="I15" s="121">
        <f t="shared" si="1"/>
        <v>0</v>
      </c>
      <c r="J15" s="121">
        <f t="shared" si="3"/>
        <v>0</v>
      </c>
      <c r="K15" s="121">
        <f t="shared" si="4"/>
        <v>0</v>
      </c>
      <c r="L15" s="357" t="s">
        <v>749</v>
      </c>
      <c r="M15" s="127" t="s">
        <v>750</v>
      </c>
      <c r="N15" s="306">
        <v>153.40710000000001</v>
      </c>
      <c r="O15" s="108">
        <v>200</v>
      </c>
    </row>
    <row r="16" spans="2:15" ht="26.4">
      <c r="B16" s="295">
        <f t="shared" si="5"/>
        <v>13</v>
      </c>
      <c r="C16" s="120" t="s">
        <v>263</v>
      </c>
      <c r="D16" s="284"/>
      <c r="E16" s="288" t="s">
        <v>251</v>
      </c>
      <c r="F16" s="289">
        <v>200</v>
      </c>
      <c r="G16" s="121">
        <f t="shared" si="2"/>
        <v>35.088405000000002</v>
      </c>
      <c r="H16" s="121">
        <f t="shared" si="0"/>
        <v>37.895477400000004</v>
      </c>
      <c r="I16" s="121">
        <f t="shared" si="1"/>
        <v>7018.0000000000009</v>
      </c>
      <c r="J16" s="121">
        <f t="shared" si="3"/>
        <v>561.99999999999909</v>
      </c>
      <c r="K16" s="121">
        <f t="shared" si="4"/>
        <v>7580</v>
      </c>
      <c r="L16" s="357" t="s">
        <v>749</v>
      </c>
      <c r="M16" s="127" t="s">
        <v>750</v>
      </c>
      <c r="N16" s="306">
        <v>233.92269999999999</v>
      </c>
      <c r="O16" s="108">
        <v>200</v>
      </c>
    </row>
    <row r="17" spans="2:15" ht="26.4">
      <c r="B17" s="295">
        <f t="shared" si="5"/>
        <v>14</v>
      </c>
      <c r="C17" s="120" t="s">
        <v>264</v>
      </c>
      <c r="D17" s="284"/>
      <c r="E17" s="288" t="s">
        <v>251</v>
      </c>
      <c r="F17" s="289">
        <v>200</v>
      </c>
      <c r="G17" s="121">
        <f t="shared" si="2"/>
        <v>28.590374999999998</v>
      </c>
      <c r="H17" s="121">
        <f t="shared" si="0"/>
        <v>30.877604999999999</v>
      </c>
      <c r="I17" s="121">
        <f t="shared" si="1"/>
        <v>5718</v>
      </c>
      <c r="J17" s="121">
        <f t="shared" si="3"/>
        <v>458</v>
      </c>
      <c r="K17" s="121">
        <f t="shared" si="4"/>
        <v>6176</v>
      </c>
      <c r="L17" s="357" t="s">
        <v>749</v>
      </c>
      <c r="M17" s="127" t="s">
        <v>750</v>
      </c>
      <c r="N17" s="306">
        <v>190.60249999999999</v>
      </c>
      <c r="O17" s="108">
        <v>200</v>
      </c>
    </row>
    <row r="18" spans="2:15" ht="26.4">
      <c r="B18" s="295">
        <f t="shared" si="5"/>
        <v>15</v>
      </c>
      <c r="C18" s="120" t="s">
        <v>265</v>
      </c>
      <c r="D18" s="284"/>
      <c r="E18" s="288" t="s">
        <v>251</v>
      </c>
      <c r="F18" s="289">
        <v>200</v>
      </c>
      <c r="G18" s="121">
        <f t="shared" si="2"/>
        <v>20.881740000000001</v>
      </c>
      <c r="H18" s="121">
        <f t="shared" si="0"/>
        <v>22.552279200000001</v>
      </c>
      <c r="I18" s="121">
        <f t="shared" si="1"/>
        <v>4176</v>
      </c>
      <c r="J18" s="121">
        <f t="shared" si="3"/>
        <v>334</v>
      </c>
      <c r="K18" s="121">
        <f t="shared" si="4"/>
        <v>4510</v>
      </c>
      <c r="L18" s="357" t="s">
        <v>749</v>
      </c>
      <c r="M18" s="127" t="s">
        <v>750</v>
      </c>
      <c r="N18" s="306">
        <v>139.2116</v>
      </c>
      <c r="O18" s="108">
        <v>200</v>
      </c>
    </row>
    <row r="19" spans="2:15" ht="26.4">
      <c r="B19" s="295">
        <f t="shared" si="5"/>
        <v>16</v>
      </c>
      <c r="C19" s="120" t="s">
        <v>266</v>
      </c>
      <c r="D19" s="284"/>
      <c r="E19" s="288" t="s">
        <v>251</v>
      </c>
      <c r="F19" s="289">
        <v>200</v>
      </c>
      <c r="G19" s="121">
        <f t="shared" si="2"/>
        <v>33.554812499999997</v>
      </c>
      <c r="H19" s="121">
        <f t="shared" si="0"/>
        <v>36.239197499999996</v>
      </c>
      <c r="I19" s="121">
        <f t="shared" si="1"/>
        <v>6709.9999999999991</v>
      </c>
      <c r="J19" s="121">
        <f t="shared" si="3"/>
        <v>538.00000000000091</v>
      </c>
      <c r="K19" s="121">
        <f t="shared" si="4"/>
        <v>7248</v>
      </c>
      <c r="L19" s="357" t="s">
        <v>749</v>
      </c>
      <c r="M19" s="127" t="s">
        <v>750</v>
      </c>
      <c r="N19" s="306">
        <v>223.69874999999999</v>
      </c>
      <c r="O19" s="108">
        <v>200</v>
      </c>
    </row>
    <row r="20" spans="2:15" ht="26.4">
      <c r="B20" s="295">
        <f t="shared" si="5"/>
        <v>17</v>
      </c>
      <c r="C20" s="120" t="s">
        <v>267</v>
      </c>
      <c r="D20" s="284"/>
      <c r="E20" s="288" t="s">
        <v>251</v>
      </c>
      <c r="F20" s="289">
        <v>200</v>
      </c>
      <c r="G20" s="121">
        <f t="shared" si="2"/>
        <v>69.083437499999988</v>
      </c>
      <c r="H20" s="121">
        <f t="shared" si="0"/>
        <v>74.610112499999985</v>
      </c>
      <c r="I20" s="121">
        <f t="shared" si="1"/>
        <v>13816</v>
      </c>
      <c r="J20" s="121">
        <f t="shared" si="3"/>
        <v>1106</v>
      </c>
      <c r="K20" s="121">
        <f t="shared" si="4"/>
        <v>14922</v>
      </c>
      <c r="L20" s="357" t="s">
        <v>749</v>
      </c>
      <c r="M20" s="127" t="s">
        <v>750</v>
      </c>
      <c r="N20" s="306">
        <v>460.55624999999998</v>
      </c>
      <c r="O20" s="108">
        <v>200</v>
      </c>
    </row>
    <row r="21" spans="2:15" ht="26.4">
      <c r="B21" s="295">
        <f t="shared" si="5"/>
        <v>18</v>
      </c>
      <c r="C21" s="120" t="s">
        <v>268</v>
      </c>
      <c r="D21" s="284"/>
      <c r="E21" s="288" t="s">
        <v>251</v>
      </c>
      <c r="F21" s="289">
        <v>200</v>
      </c>
      <c r="G21" s="121">
        <f t="shared" si="2"/>
        <v>19.319437499999999</v>
      </c>
      <c r="H21" s="121">
        <f t="shared" si="0"/>
        <v>20.8649925</v>
      </c>
      <c r="I21" s="121">
        <f t="shared" si="1"/>
        <v>3864</v>
      </c>
      <c r="J21" s="121">
        <f t="shared" si="3"/>
        <v>308</v>
      </c>
      <c r="K21" s="121">
        <f t="shared" si="4"/>
        <v>4172</v>
      </c>
      <c r="L21" s="357" t="s">
        <v>749</v>
      </c>
      <c r="M21" s="127" t="s">
        <v>750</v>
      </c>
      <c r="N21" s="306">
        <v>128.79624999999999</v>
      </c>
      <c r="O21" s="108">
        <v>200</v>
      </c>
    </row>
    <row r="22" spans="2:15" ht="26.4">
      <c r="B22" s="295">
        <f t="shared" si="5"/>
        <v>19</v>
      </c>
      <c r="C22" s="120" t="s">
        <v>269</v>
      </c>
      <c r="D22" s="284"/>
      <c r="E22" s="288" t="s">
        <v>251</v>
      </c>
      <c r="F22" s="289">
        <v>200</v>
      </c>
      <c r="G22" s="121">
        <f t="shared" si="2"/>
        <v>32.298749999999998</v>
      </c>
      <c r="H22" s="121">
        <f t="shared" si="0"/>
        <v>34.882649999999998</v>
      </c>
      <c r="I22" s="121">
        <f t="shared" si="1"/>
        <v>6459.9999999999991</v>
      </c>
      <c r="J22" s="121">
        <f t="shared" si="3"/>
        <v>516.00000000000182</v>
      </c>
      <c r="K22" s="121">
        <f t="shared" si="4"/>
        <v>6976.0000000000009</v>
      </c>
      <c r="L22" s="357" t="s">
        <v>749</v>
      </c>
      <c r="M22" s="127" t="s">
        <v>750</v>
      </c>
      <c r="N22" s="306">
        <v>215.32499999999999</v>
      </c>
      <c r="O22" s="108">
        <v>200</v>
      </c>
    </row>
    <row r="23" spans="2:15" ht="26.4">
      <c r="B23" s="295">
        <f t="shared" si="5"/>
        <v>20</v>
      </c>
      <c r="C23" s="120" t="s">
        <v>270</v>
      </c>
      <c r="D23" s="284"/>
      <c r="E23" s="288" t="s">
        <v>251</v>
      </c>
      <c r="F23" s="289">
        <v>200</v>
      </c>
      <c r="G23" s="121">
        <f t="shared" si="2"/>
        <v>46.653750000000002</v>
      </c>
      <c r="H23" s="121">
        <f t="shared" si="0"/>
        <v>50.386050000000004</v>
      </c>
      <c r="I23" s="121">
        <f t="shared" si="1"/>
        <v>9330</v>
      </c>
      <c r="J23" s="121">
        <f t="shared" si="3"/>
        <v>748</v>
      </c>
      <c r="K23" s="121">
        <f t="shared" si="4"/>
        <v>10078</v>
      </c>
      <c r="L23" s="357" t="s">
        <v>749</v>
      </c>
      <c r="M23" s="127" t="s">
        <v>750</v>
      </c>
      <c r="N23" s="306">
        <v>311.02499999999998</v>
      </c>
      <c r="O23" s="108">
        <v>200</v>
      </c>
    </row>
    <row r="24" spans="2:15" ht="26.4">
      <c r="B24" s="295">
        <f t="shared" si="5"/>
        <v>21</v>
      </c>
      <c r="C24" s="120" t="s">
        <v>703</v>
      </c>
      <c r="D24" s="284"/>
      <c r="E24" s="288" t="s">
        <v>251</v>
      </c>
      <c r="F24" s="289">
        <v>200</v>
      </c>
      <c r="G24" s="121">
        <f t="shared" si="2"/>
        <v>25.583002499999999</v>
      </c>
      <c r="H24" s="121">
        <f t="shared" si="0"/>
        <v>27.629642700000002</v>
      </c>
      <c r="I24" s="121">
        <f t="shared" si="1"/>
        <v>5116</v>
      </c>
      <c r="J24" s="121">
        <f t="shared" si="3"/>
        <v>410</v>
      </c>
      <c r="K24" s="121">
        <f t="shared" si="4"/>
        <v>5526</v>
      </c>
      <c r="L24" s="357" t="s">
        <v>749</v>
      </c>
      <c r="M24" s="127" t="s">
        <v>750</v>
      </c>
      <c r="N24" s="306">
        <v>170.55334999999999</v>
      </c>
      <c r="O24" s="108">
        <v>200</v>
      </c>
    </row>
    <row r="25" spans="2:15" ht="26.4">
      <c r="B25" s="295">
        <f t="shared" si="5"/>
        <v>22</v>
      </c>
      <c r="C25" s="120" t="s">
        <v>271</v>
      </c>
      <c r="D25" s="284"/>
      <c r="E25" s="288" t="s">
        <v>251</v>
      </c>
      <c r="F25" s="289">
        <v>200</v>
      </c>
      <c r="G25" s="121">
        <f t="shared" si="2"/>
        <v>53.831249999999997</v>
      </c>
      <c r="H25" s="121">
        <f t="shared" si="0"/>
        <v>58.137750000000004</v>
      </c>
      <c r="I25" s="121">
        <f t="shared" si="1"/>
        <v>10766</v>
      </c>
      <c r="J25" s="121">
        <f t="shared" si="3"/>
        <v>862</v>
      </c>
      <c r="K25" s="121">
        <f t="shared" si="4"/>
        <v>11628</v>
      </c>
      <c r="L25" s="357" t="s">
        <v>749</v>
      </c>
      <c r="M25" s="127" t="s">
        <v>750</v>
      </c>
      <c r="N25" s="306">
        <v>358.875</v>
      </c>
      <c r="O25" s="108">
        <v>200</v>
      </c>
    </row>
    <row r="26" spans="2:15" ht="26.4">
      <c r="B26" s="295">
        <f t="shared" si="5"/>
        <v>23</v>
      </c>
      <c r="C26" s="120" t="s">
        <v>272</v>
      </c>
      <c r="D26" s="284"/>
      <c r="E26" s="288" t="s">
        <v>251</v>
      </c>
      <c r="F26" s="289">
        <v>200</v>
      </c>
      <c r="G26" s="121">
        <f t="shared" si="2"/>
        <v>74.885249999999999</v>
      </c>
      <c r="H26" s="121">
        <f t="shared" si="0"/>
        <v>80.876069999999999</v>
      </c>
      <c r="I26" s="121">
        <f t="shared" si="1"/>
        <v>14978</v>
      </c>
      <c r="J26" s="121">
        <f t="shared" si="3"/>
        <v>1198</v>
      </c>
      <c r="K26" s="121">
        <f t="shared" si="4"/>
        <v>16176</v>
      </c>
      <c r="L26" s="357" t="s">
        <v>749</v>
      </c>
      <c r="M26" s="127" t="s">
        <v>750</v>
      </c>
      <c r="N26" s="306">
        <v>499.23500000000001</v>
      </c>
      <c r="O26" s="108">
        <v>200</v>
      </c>
    </row>
    <row r="27" spans="2:15" ht="26.4" hidden="1">
      <c r="B27" s="295">
        <f t="shared" si="5"/>
        <v>24</v>
      </c>
      <c r="C27" s="120" t="s">
        <v>273</v>
      </c>
      <c r="D27" s="284"/>
      <c r="E27" s="288" t="s">
        <v>251</v>
      </c>
      <c r="F27" s="289"/>
      <c r="G27" s="121">
        <f t="shared" si="2"/>
        <v>57.826724999999989</v>
      </c>
      <c r="H27" s="121">
        <f t="shared" si="0"/>
        <v>62.452862999999994</v>
      </c>
      <c r="I27" s="121">
        <f t="shared" si="1"/>
        <v>0</v>
      </c>
      <c r="J27" s="121">
        <f t="shared" si="3"/>
        <v>0</v>
      </c>
      <c r="K27" s="121">
        <f t="shared" si="4"/>
        <v>0</v>
      </c>
      <c r="L27" s="357" t="s">
        <v>749</v>
      </c>
      <c r="M27" s="127" t="s">
        <v>750</v>
      </c>
      <c r="N27" s="306">
        <v>385.51149999999996</v>
      </c>
      <c r="O27" s="108">
        <v>200</v>
      </c>
    </row>
    <row r="28" spans="2:15" ht="26.4" hidden="1">
      <c r="B28" s="295">
        <f t="shared" si="5"/>
        <v>25</v>
      </c>
      <c r="C28" s="120" t="s">
        <v>274</v>
      </c>
      <c r="D28" s="284"/>
      <c r="E28" s="288" t="s">
        <v>251</v>
      </c>
      <c r="F28" s="289"/>
      <c r="G28" s="121">
        <f t="shared" si="2"/>
        <v>32.657625000000003</v>
      </c>
      <c r="H28" s="121">
        <f t="shared" si="0"/>
        <v>35.270235000000007</v>
      </c>
      <c r="I28" s="121">
        <f t="shared" si="1"/>
        <v>0</v>
      </c>
      <c r="J28" s="121">
        <f t="shared" si="3"/>
        <v>0</v>
      </c>
      <c r="K28" s="121">
        <f t="shared" si="4"/>
        <v>0</v>
      </c>
      <c r="L28" s="357" t="s">
        <v>749</v>
      </c>
      <c r="M28" s="127" t="s">
        <v>750</v>
      </c>
      <c r="N28" s="306">
        <v>217.7175</v>
      </c>
      <c r="O28" s="108">
        <v>200</v>
      </c>
    </row>
    <row r="29" spans="2:15" ht="26.4">
      <c r="B29" s="295">
        <f t="shared" si="5"/>
        <v>26</v>
      </c>
      <c r="C29" s="120" t="s">
        <v>275</v>
      </c>
      <c r="D29" s="284"/>
      <c r="E29" s="288" t="s">
        <v>251</v>
      </c>
      <c r="F29" s="289">
        <v>200</v>
      </c>
      <c r="G29" s="121">
        <f t="shared" si="2"/>
        <v>17.9270025</v>
      </c>
      <c r="H29" s="121">
        <f t="shared" si="0"/>
        <v>19.361162700000001</v>
      </c>
      <c r="I29" s="121">
        <f t="shared" si="1"/>
        <v>3586</v>
      </c>
      <c r="J29" s="121">
        <f t="shared" si="3"/>
        <v>286</v>
      </c>
      <c r="K29" s="121">
        <f t="shared" si="4"/>
        <v>3872</v>
      </c>
      <c r="L29" s="357" t="s">
        <v>749</v>
      </c>
      <c r="M29" s="127" t="s">
        <v>750</v>
      </c>
      <c r="N29" s="306">
        <v>119.51335</v>
      </c>
      <c r="O29" s="108">
        <v>200</v>
      </c>
    </row>
    <row r="30" spans="2:15" ht="26.4">
      <c r="B30" s="295">
        <f t="shared" si="5"/>
        <v>27</v>
      </c>
      <c r="C30" s="120" t="s">
        <v>276</v>
      </c>
      <c r="D30" s="284"/>
      <c r="E30" s="288" t="s">
        <v>251</v>
      </c>
      <c r="F30" s="289">
        <v>200</v>
      </c>
      <c r="G30" s="121">
        <f t="shared" si="2"/>
        <v>23.190502500000001</v>
      </c>
      <c r="H30" s="121">
        <f t="shared" si="0"/>
        <v>25.045742700000002</v>
      </c>
      <c r="I30" s="121">
        <f t="shared" si="1"/>
        <v>4638</v>
      </c>
      <c r="J30" s="121">
        <f t="shared" si="3"/>
        <v>372</v>
      </c>
      <c r="K30" s="121">
        <f t="shared" si="4"/>
        <v>5010</v>
      </c>
      <c r="L30" s="357" t="s">
        <v>749</v>
      </c>
      <c r="M30" s="127" t="s">
        <v>750</v>
      </c>
      <c r="N30" s="306">
        <v>154.60335000000001</v>
      </c>
      <c r="O30" s="108">
        <v>200</v>
      </c>
    </row>
    <row r="31" spans="2:15" ht="26.4">
      <c r="B31" s="295">
        <f t="shared" si="5"/>
        <v>28</v>
      </c>
      <c r="C31" s="120" t="s">
        <v>277</v>
      </c>
      <c r="D31" s="284"/>
      <c r="E31" s="288" t="s">
        <v>251</v>
      </c>
      <c r="F31" s="289">
        <v>200</v>
      </c>
      <c r="G31" s="121">
        <f t="shared" si="2"/>
        <v>34.21275</v>
      </c>
      <c r="H31" s="121">
        <f t="shared" si="0"/>
        <v>36.949770000000001</v>
      </c>
      <c r="I31" s="121">
        <f t="shared" si="1"/>
        <v>6842</v>
      </c>
      <c r="J31" s="121">
        <f t="shared" si="3"/>
        <v>548.00000000000091</v>
      </c>
      <c r="K31" s="121">
        <f t="shared" si="4"/>
        <v>7390.0000000000009</v>
      </c>
      <c r="L31" s="357" t="s">
        <v>749</v>
      </c>
      <c r="M31" s="127" t="s">
        <v>750</v>
      </c>
      <c r="N31" s="306">
        <v>228.08500000000001</v>
      </c>
      <c r="O31" s="108">
        <v>200</v>
      </c>
    </row>
    <row r="32" spans="2:15" ht="26.4">
      <c r="B32" s="295">
        <f t="shared" si="5"/>
        <v>29</v>
      </c>
      <c r="C32" s="120" t="s">
        <v>278</v>
      </c>
      <c r="D32" s="284"/>
      <c r="E32" s="288" t="s">
        <v>251</v>
      </c>
      <c r="F32" s="289">
        <v>200</v>
      </c>
      <c r="G32" s="121">
        <f t="shared" si="2"/>
        <v>37.6364175</v>
      </c>
      <c r="H32" s="121">
        <f t="shared" si="0"/>
        <v>40.6473309</v>
      </c>
      <c r="I32" s="121">
        <f t="shared" si="1"/>
        <v>7528</v>
      </c>
      <c r="J32" s="121">
        <f t="shared" si="3"/>
        <v>602</v>
      </c>
      <c r="K32" s="121">
        <f t="shared" si="4"/>
        <v>8130</v>
      </c>
      <c r="L32" s="357" t="s">
        <v>749</v>
      </c>
      <c r="M32" s="127" t="s">
        <v>750</v>
      </c>
      <c r="N32" s="306">
        <v>250.90944999999999</v>
      </c>
      <c r="O32" s="108">
        <v>200</v>
      </c>
    </row>
    <row r="33" spans="2:15" ht="26.4">
      <c r="B33" s="295">
        <f t="shared" si="5"/>
        <v>30</v>
      </c>
      <c r="C33" s="120" t="s">
        <v>279</v>
      </c>
      <c r="D33" s="284"/>
      <c r="E33" s="288" t="s">
        <v>251</v>
      </c>
      <c r="F33" s="289">
        <v>200</v>
      </c>
      <c r="G33" s="121">
        <f t="shared" si="2"/>
        <v>22.190437500000002</v>
      </c>
      <c r="H33" s="121">
        <f t="shared" si="0"/>
        <v>23.965672500000004</v>
      </c>
      <c r="I33" s="121">
        <f t="shared" si="1"/>
        <v>4438</v>
      </c>
      <c r="J33" s="121">
        <f t="shared" si="3"/>
        <v>356</v>
      </c>
      <c r="K33" s="121">
        <f t="shared" si="4"/>
        <v>4794</v>
      </c>
      <c r="L33" s="357" t="s">
        <v>749</v>
      </c>
      <c r="M33" s="127" t="s">
        <v>750</v>
      </c>
      <c r="N33" s="306">
        <v>147.93625</v>
      </c>
      <c r="O33" s="108">
        <v>200</v>
      </c>
    </row>
    <row r="34" spans="2:15" ht="26.4">
      <c r="B34" s="295">
        <f t="shared" si="5"/>
        <v>31</v>
      </c>
      <c r="C34" s="120" t="s">
        <v>280</v>
      </c>
      <c r="D34" s="284"/>
      <c r="E34" s="288" t="s">
        <v>251</v>
      </c>
      <c r="F34" s="289">
        <v>200</v>
      </c>
      <c r="G34" s="121">
        <f t="shared" si="2"/>
        <v>11.531849999999999</v>
      </c>
      <c r="H34" s="121">
        <f t="shared" si="0"/>
        <v>12.454397999999999</v>
      </c>
      <c r="I34" s="121">
        <f t="shared" si="1"/>
        <v>2306</v>
      </c>
      <c r="J34" s="121">
        <f t="shared" si="3"/>
        <v>184</v>
      </c>
      <c r="K34" s="121">
        <f t="shared" si="4"/>
        <v>2490</v>
      </c>
      <c r="L34" s="357" t="s">
        <v>749</v>
      </c>
      <c r="M34" s="127" t="s">
        <v>750</v>
      </c>
      <c r="N34" s="306">
        <v>76.879000000000005</v>
      </c>
      <c r="O34" s="108">
        <v>200</v>
      </c>
    </row>
    <row r="35" spans="2:15" ht="26.4">
      <c r="B35" s="295">
        <f t="shared" si="5"/>
        <v>32</v>
      </c>
      <c r="C35" s="120" t="s">
        <v>281</v>
      </c>
      <c r="D35" s="284"/>
      <c r="E35" s="288" t="s">
        <v>251</v>
      </c>
      <c r="F35" s="289">
        <v>200</v>
      </c>
      <c r="G35" s="121">
        <f t="shared" si="2"/>
        <v>15.455549999999999</v>
      </c>
      <c r="H35" s="121">
        <f t="shared" si="0"/>
        <v>16.691994000000001</v>
      </c>
      <c r="I35" s="121">
        <f t="shared" si="1"/>
        <v>3092</v>
      </c>
      <c r="J35" s="121">
        <f t="shared" si="3"/>
        <v>246.00000000000045</v>
      </c>
      <c r="K35" s="121">
        <f t="shared" si="4"/>
        <v>3338.0000000000005</v>
      </c>
      <c r="L35" s="357" t="s">
        <v>749</v>
      </c>
      <c r="M35" s="127" t="s">
        <v>750</v>
      </c>
      <c r="N35" s="306">
        <v>103.03699999999999</v>
      </c>
      <c r="O35" s="108">
        <v>200</v>
      </c>
    </row>
    <row r="36" spans="2:15" ht="26.4">
      <c r="B36" s="295">
        <f t="shared" si="5"/>
        <v>33</v>
      </c>
      <c r="C36" s="120" t="s">
        <v>282</v>
      </c>
      <c r="D36" s="284"/>
      <c r="E36" s="288" t="s">
        <v>251</v>
      </c>
      <c r="F36" s="289">
        <v>200</v>
      </c>
      <c r="G36" s="121">
        <f t="shared" si="2"/>
        <v>25.583002499999999</v>
      </c>
      <c r="H36" s="121">
        <f t="shared" si="0"/>
        <v>27.629642700000002</v>
      </c>
      <c r="I36" s="121">
        <f t="shared" si="1"/>
        <v>5116</v>
      </c>
      <c r="J36" s="121">
        <f t="shared" si="3"/>
        <v>410</v>
      </c>
      <c r="K36" s="121">
        <f t="shared" si="4"/>
        <v>5526</v>
      </c>
      <c r="L36" s="357" t="s">
        <v>749</v>
      </c>
      <c r="M36" s="127" t="s">
        <v>750</v>
      </c>
      <c r="N36" s="306">
        <v>170.55334999999999</v>
      </c>
      <c r="O36" s="108">
        <v>200</v>
      </c>
    </row>
    <row r="37" spans="2:15" ht="26.4">
      <c r="B37" s="295">
        <f t="shared" si="5"/>
        <v>34</v>
      </c>
      <c r="C37" s="120" t="s">
        <v>283</v>
      </c>
      <c r="D37" s="284"/>
      <c r="E37" s="288" t="s">
        <v>251</v>
      </c>
      <c r="F37" s="289">
        <v>200</v>
      </c>
      <c r="G37" s="121">
        <f t="shared" si="2"/>
        <v>34.140974999999997</v>
      </c>
      <c r="H37" s="121">
        <f t="shared" si="0"/>
        <v>36.872253000000001</v>
      </c>
      <c r="I37" s="121">
        <f t="shared" si="1"/>
        <v>6828</v>
      </c>
      <c r="J37" s="121">
        <f t="shared" si="3"/>
        <v>545.99999999999909</v>
      </c>
      <c r="K37" s="121">
        <f t="shared" si="4"/>
        <v>7373.9999999999991</v>
      </c>
      <c r="L37" s="357" t="s">
        <v>749</v>
      </c>
      <c r="M37" s="127" t="s">
        <v>750</v>
      </c>
      <c r="N37" s="306">
        <v>227.60649999999998</v>
      </c>
      <c r="O37" s="108">
        <v>200</v>
      </c>
    </row>
    <row r="38" spans="2:15" ht="26.4" hidden="1">
      <c r="B38" s="295">
        <f t="shared" si="5"/>
        <v>35</v>
      </c>
      <c r="C38" s="120" t="s">
        <v>284</v>
      </c>
      <c r="D38" s="284"/>
      <c r="E38" s="288" t="s">
        <v>251</v>
      </c>
      <c r="F38" s="289"/>
      <c r="G38" s="121">
        <f t="shared" si="2"/>
        <v>35.088405000000002</v>
      </c>
      <c r="H38" s="121">
        <f t="shared" si="0"/>
        <v>37.895477400000004</v>
      </c>
      <c r="I38" s="121">
        <f t="shared" si="1"/>
        <v>0</v>
      </c>
      <c r="J38" s="121">
        <f t="shared" si="3"/>
        <v>0</v>
      </c>
      <c r="K38" s="121">
        <f t="shared" si="4"/>
        <v>0</v>
      </c>
      <c r="L38" s="357" t="s">
        <v>749</v>
      </c>
      <c r="M38" s="127" t="s">
        <v>750</v>
      </c>
      <c r="N38" s="306">
        <v>233.92269999999999</v>
      </c>
      <c r="O38" s="108">
        <v>200</v>
      </c>
    </row>
    <row r="39" spans="2:15" ht="26.4">
      <c r="B39" s="295">
        <f t="shared" si="5"/>
        <v>36</v>
      </c>
      <c r="C39" s="120" t="s">
        <v>285</v>
      </c>
      <c r="D39" s="284"/>
      <c r="E39" s="288" t="s">
        <v>251</v>
      </c>
      <c r="F39" s="289">
        <v>200</v>
      </c>
      <c r="G39" s="121">
        <f t="shared" si="2"/>
        <v>26.078249999999997</v>
      </c>
      <c r="H39" s="121">
        <f t="shared" si="0"/>
        <v>28.16451</v>
      </c>
      <c r="I39" s="121">
        <f t="shared" si="1"/>
        <v>5216</v>
      </c>
      <c r="J39" s="121">
        <f t="shared" si="3"/>
        <v>416</v>
      </c>
      <c r="K39" s="121">
        <f t="shared" si="4"/>
        <v>5632</v>
      </c>
      <c r="L39" s="357" t="s">
        <v>749</v>
      </c>
      <c r="M39" s="127" t="s">
        <v>750</v>
      </c>
      <c r="N39" s="306">
        <v>173.85499999999999</v>
      </c>
      <c r="O39" s="108">
        <v>200</v>
      </c>
    </row>
    <row r="40" spans="2:15" ht="26.4">
      <c r="B40" s="295">
        <f t="shared" si="5"/>
        <v>37</v>
      </c>
      <c r="C40" s="120" t="s">
        <v>286</v>
      </c>
      <c r="D40" s="284"/>
      <c r="E40" s="288" t="s">
        <v>251</v>
      </c>
      <c r="F40" s="289">
        <v>200</v>
      </c>
      <c r="G40" s="121">
        <f t="shared" si="2"/>
        <v>25.09254</v>
      </c>
      <c r="H40" s="121">
        <f t="shared" si="0"/>
        <v>27.099943200000002</v>
      </c>
      <c r="I40" s="121">
        <f t="shared" si="1"/>
        <v>5018</v>
      </c>
      <c r="J40" s="121">
        <f t="shared" si="3"/>
        <v>402</v>
      </c>
      <c r="K40" s="121">
        <f t="shared" si="4"/>
        <v>5420</v>
      </c>
      <c r="L40" s="357" t="s">
        <v>749</v>
      </c>
      <c r="M40" s="127" t="s">
        <v>750</v>
      </c>
      <c r="N40" s="306">
        <v>167.28359999999998</v>
      </c>
      <c r="O40" s="108">
        <v>200</v>
      </c>
    </row>
    <row r="41" spans="2:15" ht="26.4">
      <c r="B41" s="295">
        <f t="shared" si="5"/>
        <v>38</v>
      </c>
      <c r="C41" s="120" t="s">
        <v>287</v>
      </c>
      <c r="D41" s="284"/>
      <c r="E41" s="288" t="s">
        <v>251</v>
      </c>
      <c r="F41" s="289">
        <v>200</v>
      </c>
      <c r="G41" s="121">
        <f t="shared" si="2"/>
        <v>19.738125000000004</v>
      </c>
      <c r="H41" s="121">
        <f t="shared" si="0"/>
        <v>21.317175000000006</v>
      </c>
      <c r="I41" s="121">
        <f t="shared" si="1"/>
        <v>3947.9999999999995</v>
      </c>
      <c r="J41" s="121">
        <f t="shared" si="3"/>
        <v>316.00000000000045</v>
      </c>
      <c r="K41" s="121">
        <f t="shared" si="4"/>
        <v>4264</v>
      </c>
      <c r="L41" s="357" t="s">
        <v>749</v>
      </c>
      <c r="M41" s="127" t="s">
        <v>750</v>
      </c>
      <c r="N41" s="306">
        <v>131.58750000000001</v>
      </c>
      <c r="O41" s="108">
        <v>200</v>
      </c>
    </row>
    <row r="42" spans="2:15" ht="26.4">
      <c r="B42" s="295">
        <f t="shared" si="5"/>
        <v>39</v>
      </c>
      <c r="C42" s="120" t="s">
        <v>288</v>
      </c>
      <c r="D42" s="284"/>
      <c r="E42" s="288" t="s">
        <v>251</v>
      </c>
      <c r="F42" s="289">
        <v>200</v>
      </c>
      <c r="G42" s="121">
        <f t="shared" si="2"/>
        <v>29.90625</v>
      </c>
      <c r="H42" s="121">
        <f t="shared" si="0"/>
        <v>32.298750000000005</v>
      </c>
      <c r="I42" s="121">
        <f t="shared" si="1"/>
        <v>5982</v>
      </c>
      <c r="J42" s="121">
        <f t="shared" si="3"/>
        <v>477.99999999999909</v>
      </c>
      <c r="K42" s="121">
        <f t="shared" si="4"/>
        <v>6459.9999999999991</v>
      </c>
      <c r="L42" s="357" t="s">
        <v>749</v>
      </c>
      <c r="M42" s="127" t="s">
        <v>750</v>
      </c>
      <c r="N42" s="306">
        <v>199.375</v>
      </c>
      <c r="O42" s="108">
        <v>200</v>
      </c>
    </row>
    <row r="43" spans="2:15" ht="26.4">
      <c r="B43" s="295">
        <f t="shared" si="5"/>
        <v>40</v>
      </c>
      <c r="C43" s="120" t="s">
        <v>289</v>
      </c>
      <c r="D43" s="284"/>
      <c r="E43" s="288" t="s">
        <v>251</v>
      </c>
      <c r="F43" s="289">
        <v>200</v>
      </c>
      <c r="G43" s="121">
        <f t="shared" si="2"/>
        <v>74.406750000000002</v>
      </c>
      <c r="H43" s="121">
        <f t="shared" si="0"/>
        <v>80.359290000000001</v>
      </c>
      <c r="I43" s="121">
        <f t="shared" si="1"/>
        <v>14882</v>
      </c>
      <c r="J43" s="121">
        <f t="shared" si="3"/>
        <v>1190</v>
      </c>
      <c r="K43" s="121">
        <f t="shared" si="4"/>
        <v>16072</v>
      </c>
      <c r="L43" s="357" t="s">
        <v>749</v>
      </c>
      <c r="M43" s="127" t="s">
        <v>750</v>
      </c>
      <c r="N43" s="306">
        <v>496.04500000000002</v>
      </c>
      <c r="O43" s="108">
        <v>200</v>
      </c>
    </row>
    <row r="44" spans="2:15" ht="26.4" hidden="1">
      <c r="B44" s="295">
        <f t="shared" si="5"/>
        <v>41</v>
      </c>
      <c r="C44" s="120" t="s">
        <v>290</v>
      </c>
      <c r="D44" s="284"/>
      <c r="E44" s="288" t="s">
        <v>251</v>
      </c>
      <c r="F44" s="289"/>
      <c r="G44" s="121">
        <f t="shared" si="2"/>
        <v>20.336249999999996</v>
      </c>
      <c r="H44" s="121">
        <f t="shared" si="0"/>
        <v>21.963149999999999</v>
      </c>
      <c r="I44" s="121">
        <f t="shared" si="1"/>
        <v>0</v>
      </c>
      <c r="J44" s="121">
        <f t="shared" si="3"/>
        <v>0</v>
      </c>
      <c r="K44" s="121">
        <f t="shared" si="4"/>
        <v>0</v>
      </c>
      <c r="L44" s="357" t="s">
        <v>749</v>
      </c>
      <c r="M44" s="127" t="s">
        <v>750</v>
      </c>
      <c r="N44" s="306">
        <v>135.57499999999999</v>
      </c>
      <c r="O44" s="108">
        <v>200</v>
      </c>
    </row>
    <row r="45" spans="2:15" ht="26.4">
      <c r="B45" s="295">
        <f t="shared" si="5"/>
        <v>42</v>
      </c>
      <c r="C45" s="120" t="s">
        <v>291</v>
      </c>
      <c r="D45" s="284"/>
      <c r="E45" s="288" t="s">
        <v>251</v>
      </c>
      <c r="F45" s="289">
        <v>200</v>
      </c>
      <c r="G45" s="121">
        <f t="shared" si="2"/>
        <v>70.327537500000005</v>
      </c>
      <c r="H45" s="121">
        <f t="shared" si="0"/>
        <v>75.953740500000009</v>
      </c>
      <c r="I45" s="121">
        <f t="shared" si="1"/>
        <v>14066</v>
      </c>
      <c r="J45" s="121">
        <f t="shared" si="3"/>
        <v>1124</v>
      </c>
      <c r="K45" s="121">
        <f t="shared" si="4"/>
        <v>15190</v>
      </c>
      <c r="L45" s="357" t="s">
        <v>749</v>
      </c>
      <c r="M45" s="127" t="s">
        <v>750</v>
      </c>
      <c r="N45" s="306">
        <v>468.85024999999996</v>
      </c>
      <c r="O45" s="108">
        <v>200</v>
      </c>
    </row>
    <row r="46" spans="2:15" ht="26.4" hidden="1">
      <c r="B46" s="295">
        <f t="shared" si="5"/>
        <v>43</v>
      </c>
      <c r="C46" s="120" t="s">
        <v>292</v>
      </c>
      <c r="D46" s="284"/>
      <c r="E46" s="288" t="s">
        <v>251</v>
      </c>
      <c r="F46" s="289"/>
      <c r="G46" s="121">
        <f t="shared" si="2"/>
        <v>46.010167499999994</v>
      </c>
      <c r="H46" s="121">
        <f t="shared" si="0"/>
        <v>49.6909809</v>
      </c>
      <c r="I46" s="121">
        <f t="shared" si="1"/>
        <v>0</v>
      </c>
      <c r="J46" s="121">
        <f t="shared" si="3"/>
        <v>0</v>
      </c>
      <c r="K46" s="121">
        <f t="shared" si="4"/>
        <v>0</v>
      </c>
      <c r="L46" s="357" t="s">
        <v>749</v>
      </c>
      <c r="M46" s="127" t="s">
        <v>750</v>
      </c>
      <c r="N46" s="306">
        <v>306.73444999999998</v>
      </c>
      <c r="O46" s="108">
        <v>200</v>
      </c>
    </row>
    <row r="47" spans="2:15" ht="26.4" hidden="1">
      <c r="B47" s="295">
        <f t="shared" si="5"/>
        <v>44</v>
      </c>
      <c r="C47" s="120" t="s">
        <v>293</v>
      </c>
      <c r="D47" s="284"/>
      <c r="E47" s="288" t="s">
        <v>251</v>
      </c>
      <c r="F47" s="289"/>
      <c r="G47" s="121">
        <f t="shared" si="2"/>
        <v>55.101667499999991</v>
      </c>
      <c r="H47" s="121">
        <f t="shared" si="0"/>
        <v>59.509800899999995</v>
      </c>
      <c r="I47" s="121">
        <f t="shared" si="1"/>
        <v>0</v>
      </c>
      <c r="J47" s="121">
        <f t="shared" si="3"/>
        <v>0</v>
      </c>
      <c r="K47" s="121">
        <f t="shared" si="4"/>
        <v>0</v>
      </c>
      <c r="L47" s="357" t="s">
        <v>749</v>
      </c>
      <c r="M47" s="127" t="s">
        <v>750</v>
      </c>
      <c r="N47" s="306">
        <v>367.34444999999999</v>
      </c>
      <c r="O47" s="108">
        <v>200</v>
      </c>
    </row>
    <row r="48" spans="2:15" ht="26.4" hidden="1">
      <c r="B48" s="295">
        <f t="shared" si="5"/>
        <v>45</v>
      </c>
      <c r="C48" s="120" t="s">
        <v>294</v>
      </c>
      <c r="D48" s="284"/>
      <c r="E48" s="288" t="s">
        <v>251</v>
      </c>
      <c r="F48" s="289"/>
      <c r="G48" s="121">
        <f t="shared" si="2"/>
        <v>94.149659999999997</v>
      </c>
      <c r="H48" s="121">
        <f t="shared" si="0"/>
        <v>101.6816328</v>
      </c>
      <c r="I48" s="121">
        <f t="shared" si="1"/>
        <v>0</v>
      </c>
      <c r="J48" s="121">
        <f t="shared" si="3"/>
        <v>0</v>
      </c>
      <c r="K48" s="121">
        <f t="shared" si="4"/>
        <v>0</v>
      </c>
      <c r="L48" s="357" t="s">
        <v>749</v>
      </c>
      <c r="M48" s="127" t="s">
        <v>750</v>
      </c>
      <c r="N48" s="306">
        <v>627.6644</v>
      </c>
      <c r="O48" s="108">
        <v>200</v>
      </c>
    </row>
    <row r="49" spans="2:15" ht="26.4" hidden="1">
      <c r="B49" s="295">
        <f t="shared" si="5"/>
        <v>46</v>
      </c>
      <c r="C49" s="120" t="s">
        <v>295</v>
      </c>
      <c r="D49" s="284"/>
      <c r="E49" s="288" t="s">
        <v>251</v>
      </c>
      <c r="F49" s="289"/>
      <c r="G49" s="121">
        <f t="shared" si="2"/>
        <v>118.07466000000001</v>
      </c>
      <c r="H49" s="121">
        <f t="shared" si="0"/>
        <v>127.52063280000002</v>
      </c>
      <c r="I49" s="121">
        <f t="shared" si="1"/>
        <v>0</v>
      </c>
      <c r="J49" s="121">
        <f t="shared" si="3"/>
        <v>0</v>
      </c>
      <c r="K49" s="121">
        <f t="shared" si="4"/>
        <v>0</v>
      </c>
      <c r="L49" s="357" t="s">
        <v>749</v>
      </c>
      <c r="M49" s="127" t="s">
        <v>750</v>
      </c>
      <c r="N49" s="306">
        <v>787.1644</v>
      </c>
      <c r="O49" s="108">
        <v>200</v>
      </c>
    </row>
    <row r="50" spans="2:15" ht="26.4">
      <c r="B50" s="295">
        <f t="shared" si="5"/>
        <v>47</v>
      </c>
      <c r="C50" s="120" t="s">
        <v>296</v>
      </c>
      <c r="D50" s="284"/>
      <c r="E50" s="288" t="s">
        <v>251</v>
      </c>
      <c r="F50" s="289">
        <v>200</v>
      </c>
      <c r="G50" s="121">
        <f t="shared" si="2"/>
        <v>25.260014999999999</v>
      </c>
      <c r="H50" s="121">
        <f t="shared" si="0"/>
        <v>27.2808162</v>
      </c>
      <c r="I50" s="121">
        <f t="shared" si="1"/>
        <v>5052</v>
      </c>
      <c r="J50" s="121">
        <f t="shared" si="3"/>
        <v>404</v>
      </c>
      <c r="K50" s="121">
        <f t="shared" si="4"/>
        <v>5456</v>
      </c>
      <c r="L50" s="357" t="s">
        <v>749</v>
      </c>
      <c r="M50" s="127" t="s">
        <v>750</v>
      </c>
      <c r="N50" s="306">
        <v>168.40009999999998</v>
      </c>
      <c r="O50" s="108">
        <v>200</v>
      </c>
    </row>
    <row r="51" spans="2:15" ht="26.4">
      <c r="B51" s="295">
        <f t="shared" si="5"/>
        <v>48</v>
      </c>
      <c r="C51" s="120" t="s">
        <v>297</v>
      </c>
      <c r="D51" s="284"/>
      <c r="E51" s="288" t="s">
        <v>251</v>
      </c>
      <c r="F51" s="289">
        <v>200</v>
      </c>
      <c r="G51" s="121">
        <f t="shared" si="2"/>
        <v>31.9996875</v>
      </c>
      <c r="H51" s="121">
        <f t="shared" si="0"/>
        <v>34.559662500000002</v>
      </c>
      <c r="I51" s="121">
        <f t="shared" si="1"/>
        <v>6400</v>
      </c>
      <c r="J51" s="121">
        <f t="shared" si="3"/>
        <v>512</v>
      </c>
      <c r="K51" s="121">
        <f t="shared" si="4"/>
        <v>6912</v>
      </c>
      <c r="L51" s="357" t="s">
        <v>749</v>
      </c>
      <c r="M51" s="127" t="s">
        <v>750</v>
      </c>
      <c r="N51" s="306">
        <v>213.33124999999998</v>
      </c>
      <c r="O51" s="108">
        <v>200</v>
      </c>
    </row>
    <row r="52" spans="2:15" ht="26.4" hidden="1">
      <c r="B52" s="295">
        <f t="shared" si="5"/>
        <v>49</v>
      </c>
      <c r="C52" s="120" t="s">
        <v>298</v>
      </c>
      <c r="D52" s="284"/>
      <c r="E52" s="288" t="s">
        <v>251</v>
      </c>
      <c r="F52" s="287"/>
      <c r="G52" s="121">
        <f t="shared" si="2"/>
        <v>171.5637825</v>
      </c>
      <c r="H52" s="121">
        <f t="shared" si="0"/>
        <v>185.28888510000002</v>
      </c>
      <c r="I52" s="121">
        <f t="shared" si="1"/>
        <v>0</v>
      </c>
      <c r="J52" s="121">
        <f t="shared" si="3"/>
        <v>0</v>
      </c>
      <c r="K52" s="121">
        <f t="shared" si="4"/>
        <v>0</v>
      </c>
      <c r="L52" s="357" t="s">
        <v>749</v>
      </c>
      <c r="M52" s="127" t="s">
        <v>750</v>
      </c>
      <c r="N52" s="306">
        <v>1143.75855</v>
      </c>
      <c r="O52" s="108">
        <v>200</v>
      </c>
    </row>
    <row r="53" spans="2:15" ht="26.4">
      <c r="B53" s="295">
        <f t="shared" si="5"/>
        <v>50</v>
      </c>
      <c r="C53" s="120" t="s">
        <v>299</v>
      </c>
      <c r="D53" s="284"/>
      <c r="E53" s="288" t="s">
        <v>251</v>
      </c>
      <c r="F53" s="289">
        <v>200</v>
      </c>
      <c r="G53" s="121">
        <f t="shared" si="2"/>
        <v>16.221150000000002</v>
      </c>
      <c r="H53" s="121">
        <f t="shared" si="0"/>
        <v>17.518842000000003</v>
      </c>
      <c r="I53" s="121">
        <f t="shared" si="1"/>
        <v>3244</v>
      </c>
      <c r="J53" s="121">
        <f t="shared" si="3"/>
        <v>260</v>
      </c>
      <c r="K53" s="121">
        <f t="shared" si="4"/>
        <v>3504</v>
      </c>
      <c r="L53" s="357" t="s">
        <v>749</v>
      </c>
      <c r="M53" s="127" t="s">
        <v>750</v>
      </c>
      <c r="N53" s="306">
        <v>108.14099999999999</v>
      </c>
      <c r="O53" s="108">
        <v>200</v>
      </c>
    </row>
    <row r="54" spans="2:15" ht="26.4" hidden="1">
      <c r="B54" s="295">
        <f t="shared" si="5"/>
        <v>51</v>
      </c>
      <c r="C54" s="120" t="s">
        <v>300</v>
      </c>
      <c r="D54" s="284"/>
      <c r="E54" s="288" t="s">
        <v>251</v>
      </c>
      <c r="F54" s="289"/>
      <c r="G54" s="121">
        <f t="shared" si="2"/>
        <v>227.28749999999999</v>
      </c>
      <c r="H54" s="121">
        <f t="shared" si="0"/>
        <v>245.47050000000002</v>
      </c>
      <c r="I54" s="121">
        <f t="shared" si="1"/>
        <v>0</v>
      </c>
      <c r="J54" s="121">
        <f t="shared" si="3"/>
        <v>0</v>
      </c>
      <c r="K54" s="121">
        <f t="shared" si="4"/>
        <v>0</v>
      </c>
      <c r="L54" s="357" t="s">
        <v>749</v>
      </c>
      <c r="M54" s="127" t="s">
        <v>750</v>
      </c>
      <c r="N54" s="306">
        <v>1515.25</v>
      </c>
      <c r="O54" s="108">
        <v>200</v>
      </c>
    </row>
    <row r="55" spans="2:15" ht="26.4">
      <c r="B55" s="295">
        <f t="shared" si="5"/>
        <v>52</v>
      </c>
      <c r="C55" s="120" t="s">
        <v>301</v>
      </c>
      <c r="D55" s="284"/>
      <c r="E55" s="288" t="s">
        <v>251</v>
      </c>
      <c r="F55" s="289">
        <v>200</v>
      </c>
      <c r="G55" s="121">
        <f t="shared" si="2"/>
        <v>35.088405000000002</v>
      </c>
      <c r="H55" s="121">
        <f t="shared" si="0"/>
        <v>37.895477400000004</v>
      </c>
      <c r="I55" s="121">
        <f t="shared" si="1"/>
        <v>7018.0000000000009</v>
      </c>
      <c r="J55" s="121">
        <f t="shared" si="3"/>
        <v>561.99999999999909</v>
      </c>
      <c r="K55" s="121">
        <f t="shared" si="4"/>
        <v>7580</v>
      </c>
      <c r="L55" s="357" t="s">
        <v>749</v>
      </c>
      <c r="M55" s="127" t="s">
        <v>750</v>
      </c>
      <c r="N55" s="306">
        <v>233.92269999999999</v>
      </c>
      <c r="O55" s="108">
        <v>200</v>
      </c>
    </row>
    <row r="56" spans="2:15" ht="26.4">
      <c r="B56" s="295">
        <f t="shared" si="5"/>
        <v>53</v>
      </c>
      <c r="C56" s="120" t="s">
        <v>302</v>
      </c>
      <c r="D56" s="284"/>
      <c r="E56" s="288" t="s">
        <v>251</v>
      </c>
      <c r="F56" s="289">
        <v>200</v>
      </c>
      <c r="G56" s="121">
        <f t="shared" si="2"/>
        <v>24.477667500000003</v>
      </c>
      <c r="H56" s="121">
        <f t="shared" si="0"/>
        <v>26.435880900000004</v>
      </c>
      <c r="I56" s="121">
        <f t="shared" si="1"/>
        <v>4896</v>
      </c>
      <c r="J56" s="121">
        <f t="shared" si="3"/>
        <v>392</v>
      </c>
      <c r="K56" s="121">
        <f t="shared" si="4"/>
        <v>5288</v>
      </c>
      <c r="L56" s="357" t="s">
        <v>749</v>
      </c>
      <c r="M56" s="127" t="s">
        <v>750</v>
      </c>
      <c r="N56" s="306">
        <v>163.18445</v>
      </c>
      <c r="O56" s="108">
        <v>200</v>
      </c>
    </row>
    <row r="57" spans="2:15" ht="26.4" hidden="1">
      <c r="B57" s="295">
        <f t="shared" si="5"/>
        <v>54</v>
      </c>
      <c r="C57" s="120" t="s">
        <v>303</v>
      </c>
      <c r="D57" s="284"/>
      <c r="E57" s="288" t="s">
        <v>251</v>
      </c>
      <c r="F57" s="289"/>
      <c r="G57" s="121">
        <f t="shared" si="2"/>
        <v>32.604990000000001</v>
      </c>
      <c r="H57" s="121">
        <f t="shared" si="0"/>
        <v>35.213389200000002</v>
      </c>
      <c r="I57" s="121">
        <f t="shared" si="1"/>
        <v>0</v>
      </c>
      <c r="J57" s="121">
        <f t="shared" si="3"/>
        <v>0</v>
      </c>
      <c r="K57" s="121">
        <f t="shared" si="4"/>
        <v>0</v>
      </c>
      <c r="L57" s="357" t="s">
        <v>749</v>
      </c>
      <c r="M57" s="127" t="s">
        <v>750</v>
      </c>
      <c r="N57" s="306">
        <v>217.36660000000001</v>
      </c>
      <c r="O57" s="108">
        <v>200</v>
      </c>
    </row>
    <row r="58" spans="2:15" ht="26.4">
      <c r="B58" s="295">
        <f t="shared" si="5"/>
        <v>55</v>
      </c>
      <c r="C58" s="120" t="s">
        <v>304</v>
      </c>
      <c r="D58" s="284"/>
      <c r="E58" s="288" t="s">
        <v>251</v>
      </c>
      <c r="F58" s="289">
        <v>200</v>
      </c>
      <c r="G58" s="121">
        <f t="shared" si="2"/>
        <v>45.31634249999999</v>
      </c>
      <c r="H58" s="121">
        <f t="shared" si="0"/>
        <v>48.941649899999994</v>
      </c>
      <c r="I58" s="121">
        <f t="shared" si="1"/>
        <v>9064</v>
      </c>
      <c r="J58" s="121">
        <f t="shared" si="3"/>
        <v>724</v>
      </c>
      <c r="K58" s="121">
        <f t="shared" si="4"/>
        <v>9788</v>
      </c>
      <c r="L58" s="357" t="s">
        <v>749</v>
      </c>
      <c r="M58" s="127" t="s">
        <v>750</v>
      </c>
      <c r="N58" s="306">
        <v>302.10894999999999</v>
      </c>
      <c r="O58" s="108">
        <v>200</v>
      </c>
    </row>
    <row r="59" spans="2:15" ht="26.4">
      <c r="B59" s="295">
        <f t="shared" si="5"/>
        <v>56</v>
      </c>
      <c r="C59" s="120" t="s">
        <v>305</v>
      </c>
      <c r="D59" s="284"/>
      <c r="E59" s="288" t="s">
        <v>251</v>
      </c>
      <c r="F59" s="289">
        <v>200</v>
      </c>
      <c r="G59" s="121">
        <f t="shared" si="2"/>
        <v>16.508249999999997</v>
      </c>
      <c r="H59" s="121">
        <f t="shared" si="0"/>
        <v>17.828909999999997</v>
      </c>
      <c r="I59" s="121">
        <f t="shared" si="1"/>
        <v>3302.0000000000005</v>
      </c>
      <c r="J59" s="121">
        <f t="shared" si="3"/>
        <v>263.99999999999909</v>
      </c>
      <c r="K59" s="121">
        <f t="shared" si="4"/>
        <v>3565.9999999999995</v>
      </c>
      <c r="L59" s="357" t="s">
        <v>749</v>
      </c>
      <c r="M59" s="127" t="s">
        <v>750</v>
      </c>
      <c r="N59" s="306">
        <v>110.05499999999999</v>
      </c>
      <c r="O59" s="108">
        <v>200</v>
      </c>
    </row>
    <row r="60" spans="2:15" ht="26.4">
      <c r="B60" s="295">
        <f t="shared" si="5"/>
        <v>57</v>
      </c>
      <c r="C60" s="120" t="s">
        <v>306</v>
      </c>
      <c r="D60" s="284"/>
      <c r="E60" s="288" t="s">
        <v>251</v>
      </c>
      <c r="F60" s="289">
        <v>200</v>
      </c>
      <c r="G60" s="121">
        <f t="shared" si="2"/>
        <v>19.841002500000002</v>
      </c>
      <c r="H60" s="121">
        <f t="shared" si="0"/>
        <v>21.428282700000004</v>
      </c>
      <c r="I60" s="121">
        <f t="shared" si="1"/>
        <v>3968</v>
      </c>
      <c r="J60" s="121">
        <f t="shared" si="3"/>
        <v>318</v>
      </c>
      <c r="K60" s="121">
        <f t="shared" si="4"/>
        <v>4286</v>
      </c>
      <c r="L60" s="357" t="s">
        <v>749</v>
      </c>
      <c r="M60" s="127" t="s">
        <v>750</v>
      </c>
      <c r="N60" s="306">
        <v>132.27335000000002</v>
      </c>
      <c r="O60" s="108">
        <v>200</v>
      </c>
    </row>
    <row r="61" spans="2:15" ht="26.4">
      <c r="B61" s="295">
        <f t="shared" si="5"/>
        <v>58</v>
      </c>
      <c r="C61" s="120" t="s">
        <v>307</v>
      </c>
      <c r="D61" s="284"/>
      <c r="E61" s="288" t="s">
        <v>251</v>
      </c>
      <c r="F61" s="289">
        <v>200</v>
      </c>
      <c r="G61" s="121">
        <f t="shared" si="2"/>
        <v>22.190437500000002</v>
      </c>
      <c r="H61" s="121">
        <f t="shared" si="0"/>
        <v>23.965672500000004</v>
      </c>
      <c r="I61" s="121">
        <f t="shared" si="1"/>
        <v>4438</v>
      </c>
      <c r="J61" s="121">
        <f t="shared" si="3"/>
        <v>356</v>
      </c>
      <c r="K61" s="121">
        <f t="shared" si="4"/>
        <v>4794</v>
      </c>
      <c r="L61" s="357" t="s">
        <v>749</v>
      </c>
      <c r="M61" s="127" t="s">
        <v>750</v>
      </c>
      <c r="N61" s="306">
        <v>147.93625</v>
      </c>
      <c r="O61" s="108">
        <v>200</v>
      </c>
    </row>
    <row r="62" spans="2:15" ht="26.4">
      <c r="B62" s="295">
        <f t="shared" si="5"/>
        <v>59</v>
      </c>
      <c r="C62" s="120" t="s">
        <v>308</v>
      </c>
      <c r="D62" s="284"/>
      <c r="E62" s="288" t="s">
        <v>251</v>
      </c>
      <c r="F62" s="289">
        <v>200</v>
      </c>
      <c r="G62" s="121">
        <f t="shared" si="2"/>
        <v>105.43029750000001</v>
      </c>
      <c r="H62" s="121">
        <f t="shared" si="0"/>
        <v>113.86472130000001</v>
      </c>
      <c r="I62" s="121">
        <f t="shared" si="1"/>
        <v>21086</v>
      </c>
      <c r="J62" s="121">
        <f t="shared" si="3"/>
        <v>1686</v>
      </c>
      <c r="K62" s="121">
        <f t="shared" si="4"/>
        <v>22772</v>
      </c>
      <c r="L62" s="357" t="s">
        <v>749</v>
      </c>
      <c r="M62" s="127" t="s">
        <v>750</v>
      </c>
      <c r="N62" s="306">
        <v>702.86865</v>
      </c>
      <c r="O62" s="108">
        <v>200</v>
      </c>
    </row>
    <row r="63" spans="2:15" ht="26.4">
      <c r="B63" s="295">
        <f t="shared" si="5"/>
        <v>60</v>
      </c>
      <c r="C63" s="120" t="s">
        <v>309</v>
      </c>
      <c r="D63" s="284"/>
      <c r="E63" s="288" t="s">
        <v>251</v>
      </c>
      <c r="F63" s="289">
        <v>200</v>
      </c>
      <c r="G63" s="121">
        <f t="shared" si="2"/>
        <v>33.554812499999997</v>
      </c>
      <c r="H63" s="121">
        <f t="shared" si="0"/>
        <v>36.239197499999996</v>
      </c>
      <c r="I63" s="121">
        <f t="shared" si="1"/>
        <v>6709.9999999999991</v>
      </c>
      <c r="J63" s="121">
        <f t="shared" si="3"/>
        <v>538.00000000000091</v>
      </c>
      <c r="K63" s="121">
        <f t="shared" si="4"/>
        <v>7248</v>
      </c>
      <c r="L63" s="357" t="s">
        <v>749</v>
      </c>
      <c r="M63" s="127" t="s">
        <v>750</v>
      </c>
      <c r="N63" s="306">
        <v>223.69874999999999</v>
      </c>
      <c r="O63" s="108">
        <v>200</v>
      </c>
    </row>
    <row r="64" spans="2:15" ht="26.4">
      <c r="B64" s="295">
        <f t="shared" si="5"/>
        <v>61</v>
      </c>
      <c r="C64" s="120" t="s">
        <v>704</v>
      </c>
      <c r="D64" s="284"/>
      <c r="E64" s="288" t="s">
        <v>251</v>
      </c>
      <c r="F64" s="289">
        <v>200</v>
      </c>
      <c r="G64" s="121">
        <f t="shared" si="2"/>
        <v>26.2863975</v>
      </c>
      <c r="H64" s="121">
        <f t="shared" si="0"/>
        <v>28.389309300000001</v>
      </c>
      <c r="I64" s="121">
        <f t="shared" si="1"/>
        <v>5258</v>
      </c>
      <c r="J64" s="121">
        <f t="shared" si="3"/>
        <v>420</v>
      </c>
      <c r="K64" s="121">
        <f t="shared" si="4"/>
        <v>5678</v>
      </c>
      <c r="L64" s="357" t="s">
        <v>749</v>
      </c>
      <c r="M64" s="127" t="s">
        <v>750</v>
      </c>
      <c r="N64" s="306">
        <v>175.24265</v>
      </c>
      <c r="O64" s="108">
        <v>200</v>
      </c>
    </row>
    <row r="65" spans="2:15" ht="26.4" hidden="1">
      <c r="B65" s="295">
        <f t="shared" si="5"/>
        <v>62</v>
      </c>
      <c r="C65" s="120" t="s">
        <v>310</v>
      </c>
      <c r="D65" s="284"/>
      <c r="E65" s="288" t="s">
        <v>251</v>
      </c>
      <c r="F65" s="289"/>
      <c r="G65" s="121">
        <f t="shared" si="2"/>
        <v>25.583002499999999</v>
      </c>
      <c r="H65" s="121">
        <f t="shared" si="0"/>
        <v>27.629642700000002</v>
      </c>
      <c r="I65" s="121">
        <f t="shared" si="1"/>
        <v>0</v>
      </c>
      <c r="J65" s="121">
        <f t="shared" si="3"/>
        <v>0</v>
      </c>
      <c r="K65" s="121">
        <f t="shared" si="4"/>
        <v>0</v>
      </c>
      <c r="L65" s="357" t="s">
        <v>749</v>
      </c>
      <c r="M65" s="127" t="s">
        <v>750</v>
      </c>
      <c r="N65" s="306">
        <v>170.55334999999999</v>
      </c>
      <c r="O65" s="108">
        <v>200</v>
      </c>
    </row>
    <row r="66" spans="2:15" ht="26.4" hidden="1">
      <c r="B66" s="295">
        <f t="shared" si="5"/>
        <v>63</v>
      </c>
      <c r="C66" s="120" t="s">
        <v>311</v>
      </c>
      <c r="D66" s="284"/>
      <c r="E66" s="288" t="s">
        <v>251</v>
      </c>
      <c r="F66" s="289"/>
      <c r="G66" s="121">
        <f t="shared" si="2"/>
        <v>16.359914999999997</v>
      </c>
      <c r="H66" s="121">
        <f t="shared" si="0"/>
        <v>17.668708199999998</v>
      </c>
      <c r="I66" s="121">
        <f t="shared" si="1"/>
        <v>0</v>
      </c>
      <c r="J66" s="121">
        <f t="shared" si="3"/>
        <v>0</v>
      </c>
      <c r="K66" s="121">
        <f t="shared" si="4"/>
        <v>0</v>
      </c>
      <c r="L66" s="357" t="s">
        <v>749</v>
      </c>
      <c r="M66" s="127" t="s">
        <v>750</v>
      </c>
      <c r="N66" s="306">
        <v>109.06609999999999</v>
      </c>
      <c r="O66" s="108">
        <v>200</v>
      </c>
    </row>
    <row r="67" spans="2:15" ht="26.4">
      <c r="B67" s="295">
        <f t="shared" si="5"/>
        <v>64</v>
      </c>
      <c r="C67" s="120" t="s">
        <v>312</v>
      </c>
      <c r="D67" s="284"/>
      <c r="E67" s="288" t="s">
        <v>251</v>
      </c>
      <c r="F67" s="289">
        <v>200</v>
      </c>
      <c r="G67" s="121">
        <f t="shared" si="2"/>
        <v>13.23531</v>
      </c>
      <c r="H67" s="121">
        <f t="shared" si="0"/>
        <v>14.294134800000002</v>
      </c>
      <c r="I67" s="121">
        <f t="shared" si="1"/>
        <v>2648</v>
      </c>
      <c r="J67" s="121">
        <f t="shared" si="3"/>
        <v>210</v>
      </c>
      <c r="K67" s="121">
        <f t="shared" si="4"/>
        <v>2858</v>
      </c>
      <c r="L67" s="357" t="s">
        <v>749</v>
      </c>
      <c r="M67" s="127" t="s">
        <v>750</v>
      </c>
      <c r="N67" s="306">
        <v>88.235399999999998</v>
      </c>
      <c r="O67" s="108">
        <v>200</v>
      </c>
    </row>
    <row r="68" spans="2:15" ht="26.4">
      <c r="B68" s="295">
        <f t="shared" si="5"/>
        <v>65</v>
      </c>
      <c r="C68" s="120" t="s">
        <v>313</v>
      </c>
      <c r="D68" s="284"/>
      <c r="E68" s="288" t="s">
        <v>251</v>
      </c>
      <c r="F68" s="289">
        <v>200</v>
      </c>
      <c r="G68" s="121">
        <f t="shared" si="2"/>
        <v>30.635962500000005</v>
      </c>
      <c r="H68" s="121">
        <f t="shared" ref="H68:H78" si="6">G68*1.08</f>
        <v>33.086839500000011</v>
      </c>
      <c r="I68" s="121">
        <f t="shared" ref="I68:I84" si="7">ROUND(G68,2)*F68</f>
        <v>6128</v>
      </c>
      <c r="J68" s="121">
        <f t="shared" si="3"/>
        <v>490.00000000000091</v>
      </c>
      <c r="K68" s="121">
        <f t="shared" si="4"/>
        <v>6618.0000000000009</v>
      </c>
      <c r="L68" s="357" t="s">
        <v>749</v>
      </c>
      <c r="M68" s="127" t="s">
        <v>750</v>
      </c>
      <c r="N68" s="306">
        <v>204.23975000000002</v>
      </c>
      <c r="O68" s="108">
        <v>200</v>
      </c>
    </row>
    <row r="69" spans="2:15" ht="26.4">
      <c r="B69" s="295">
        <f t="shared" si="5"/>
        <v>66</v>
      </c>
      <c r="C69" s="120" t="s">
        <v>314</v>
      </c>
      <c r="D69" s="284"/>
      <c r="E69" s="288" t="s">
        <v>251</v>
      </c>
      <c r="F69" s="289">
        <v>400</v>
      </c>
      <c r="G69" s="121">
        <f t="shared" ref="G69:G80" si="8">N69*1.5*20/O69</f>
        <v>14.020050000000001</v>
      </c>
      <c r="H69" s="121">
        <f t="shared" si="6"/>
        <v>15.141654000000003</v>
      </c>
      <c r="I69" s="121">
        <f t="shared" si="7"/>
        <v>5608</v>
      </c>
      <c r="J69" s="121">
        <f t="shared" ref="J69:J84" si="9">K69-I69</f>
        <v>448</v>
      </c>
      <c r="K69" s="121">
        <f t="shared" ref="K69:K84" si="10">ROUND(H69,2)*F69</f>
        <v>6056</v>
      </c>
      <c r="L69" s="357" t="s">
        <v>749</v>
      </c>
      <c r="M69" s="127" t="s">
        <v>750</v>
      </c>
      <c r="N69" s="306">
        <v>93.466999999999999</v>
      </c>
      <c r="O69" s="108">
        <v>200</v>
      </c>
    </row>
    <row r="70" spans="2:15" ht="26.4">
      <c r="B70" s="295">
        <f t="shared" ref="B70:B84" si="11">B69+1</f>
        <v>67</v>
      </c>
      <c r="C70" s="120" t="s">
        <v>315</v>
      </c>
      <c r="D70" s="284"/>
      <c r="E70" s="288" t="s">
        <v>251</v>
      </c>
      <c r="F70" s="289">
        <v>400</v>
      </c>
      <c r="G70" s="121">
        <f t="shared" si="8"/>
        <v>13.0152</v>
      </c>
      <c r="H70" s="121">
        <f t="shared" si="6"/>
        <v>14.056416</v>
      </c>
      <c r="I70" s="121">
        <f t="shared" si="7"/>
        <v>5208</v>
      </c>
      <c r="J70" s="121">
        <f t="shared" si="9"/>
        <v>416</v>
      </c>
      <c r="K70" s="121">
        <f t="shared" si="10"/>
        <v>5624</v>
      </c>
      <c r="L70" s="357" t="s">
        <v>749</v>
      </c>
      <c r="M70" s="127" t="s">
        <v>750</v>
      </c>
      <c r="N70" s="306">
        <v>86.768000000000001</v>
      </c>
      <c r="O70" s="108">
        <v>200</v>
      </c>
    </row>
    <row r="71" spans="2:15" ht="26.4">
      <c r="B71" s="295">
        <f t="shared" si="11"/>
        <v>68</v>
      </c>
      <c r="C71" s="120" t="s">
        <v>316</v>
      </c>
      <c r="D71" s="284"/>
      <c r="E71" s="288" t="s">
        <v>251</v>
      </c>
      <c r="F71" s="289">
        <v>200</v>
      </c>
      <c r="G71" s="121">
        <f t="shared" si="8"/>
        <v>22.489500000000003</v>
      </c>
      <c r="H71" s="121">
        <f t="shared" si="6"/>
        <v>24.288660000000004</v>
      </c>
      <c r="I71" s="121">
        <f t="shared" si="7"/>
        <v>4498</v>
      </c>
      <c r="J71" s="121">
        <f t="shared" si="9"/>
        <v>360</v>
      </c>
      <c r="K71" s="121">
        <f t="shared" si="10"/>
        <v>4858</v>
      </c>
      <c r="L71" s="357" t="s">
        <v>749</v>
      </c>
      <c r="M71" s="127" t="s">
        <v>750</v>
      </c>
      <c r="N71" s="306">
        <v>149.93</v>
      </c>
      <c r="O71" s="108">
        <v>200</v>
      </c>
    </row>
    <row r="72" spans="2:15" ht="26.4">
      <c r="B72" s="295">
        <f t="shared" si="11"/>
        <v>69</v>
      </c>
      <c r="C72" s="120" t="s">
        <v>317</v>
      </c>
      <c r="D72" s="284"/>
      <c r="E72" s="288" t="s">
        <v>251</v>
      </c>
      <c r="F72" s="289">
        <v>200</v>
      </c>
      <c r="G72" s="121">
        <f t="shared" si="8"/>
        <v>45.457500000000003</v>
      </c>
      <c r="H72" s="121">
        <f t="shared" si="6"/>
        <v>49.094100000000005</v>
      </c>
      <c r="I72" s="121">
        <f t="shared" si="7"/>
        <v>9092</v>
      </c>
      <c r="J72" s="121">
        <f t="shared" si="9"/>
        <v>726</v>
      </c>
      <c r="K72" s="121">
        <f t="shared" si="10"/>
        <v>9818</v>
      </c>
      <c r="L72" s="357" t="s">
        <v>749</v>
      </c>
      <c r="M72" s="127" t="s">
        <v>750</v>
      </c>
      <c r="N72" s="306">
        <v>303.05</v>
      </c>
      <c r="O72" s="108">
        <v>200</v>
      </c>
    </row>
    <row r="73" spans="2:15" ht="26.4">
      <c r="B73" s="295">
        <f t="shared" si="11"/>
        <v>70</v>
      </c>
      <c r="C73" s="120" t="s">
        <v>705</v>
      </c>
      <c r="D73" s="284"/>
      <c r="E73" s="288" t="s">
        <v>251</v>
      </c>
      <c r="F73" s="289">
        <v>200</v>
      </c>
      <c r="G73" s="121">
        <f t="shared" si="8"/>
        <v>32.657625000000003</v>
      </c>
      <c r="H73" s="121">
        <f t="shared" si="6"/>
        <v>35.270235000000007</v>
      </c>
      <c r="I73" s="121">
        <f t="shared" si="7"/>
        <v>6531.9999999999991</v>
      </c>
      <c r="J73" s="121">
        <f t="shared" si="9"/>
        <v>522.00000000000182</v>
      </c>
      <c r="K73" s="121">
        <f t="shared" si="10"/>
        <v>7054.0000000000009</v>
      </c>
      <c r="L73" s="357" t="s">
        <v>749</v>
      </c>
      <c r="M73" s="127" t="s">
        <v>750</v>
      </c>
      <c r="N73" s="306">
        <v>217.7175</v>
      </c>
      <c r="O73" s="108">
        <v>200</v>
      </c>
    </row>
    <row r="74" spans="2:15" ht="26.4">
      <c r="B74" s="295">
        <f t="shared" si="11"/>
        <v>71</v>
      </c>
      <c r="C74" s="120" t="s">
        <v>318</v>
      </c>
      <c r="D74" s="284"/>
      <c r="E74" s="288" t="s">
        <v>251</v>
      </c>
      <c r="F74" s="289">
        <v>400</v>
      </c>
      <c r="G74" s="121">
        <f t="shared" si="8"/>
        <v>11.627549999999999</v>
      </c>
      <c r="H74" s="121">
        <f t="shared" si="6"/>
        <v>12.557754000000001</v>
      </c>
      <c r="I74" s="121">
        <f t="shared" si="7"/>
        <v>4652</v>
      </c>
      <c r="J74" s="121">
        <f t="shared" si="9"/>
        <v>372</v>
      </c>
      <c r="K74" s="121">
        <f t="shared" si="10"/>
        <v>5024</v>
      </c>
      <c r="L74" s="357" t="s">
        <v>749</v>
      </c>
      <c r="M74" s="127" t="s">
        <v>750</v>
      </c>
      <c r="N74" s="306">
        <v>77.516999999999996</v>
      </c>
      <c r="O74" s="108">
        <v>200</v>
      </c>
    </row>
    <row r="75" spans="2:15" ht="52.8">
      <c r="B75" s="295">
        <f t="shared" si="11"/>
        <v>72</v>
      </c>
      <c r="C75" s="120" t="s">
        <v>706</v>
      </c>
      <c r="D75" s="284"/>
      <c r="E75" s="288" t="s">
        <v>251</v>
      </c>
      <c r="F75" s="289">
        <v>200</v>
      </c>
      <c r="G75" s="121">
        <f t="shared" si="8"/>
        <v>27.633375000000001</v>
      </c>
      <c r="H75" s="121">
        <f t="shared" si="6"/>
        <v>29.844045000000001</v>
      </c>
      <c r="I75" s="121">
        <f t="shared" si="7"/>
        <v>5526</v>
      </c>
      <c r="J75" s="121">
        <f t="shared" si="9"/>
        <v>442</v>
      </c>
      <c r="K75" s="121">
        <f t="shared" si="10"/>
        <v>5968</v>
      </c>
      <c r="L75" s="357" t="s">
        <v>749</v>
      </c>
      <c r="M75" s="127" t="s">
        <v>750</v>
      </c>
      <c r="N75" s="306">
        <v>184.2225</v>
      </c>
      <c r="O75" s="108">
        <v>200</v>
      </c>
    </row>
    <row r="76" spans="2:15" ht="26.4">
      <c r="B76" s="295">
        <f t="shared" si="11"/>
        <v>73</v>
      </c>
      <c r="C76" s="120" t="s">
        <v>319</v>
      </c>
      <c r="D76" s="284"/>
      <c r="E76" s="288" t="s">
        <v>251</v>
      </c>
      <c r="F76" s="289">
        <v>200</v>
      </c>
      <c r="G76" s="121">
        <f t="shared" si="8"/>
        <v>31.820249999999998</v>
      </c>
      <c r="H76" s="121">
        <f t="shared" si="6"/>
        <v>34.365870000000001</v>
      </c>
      <c r="I76" s="121">
        <f t="shared" si="7"/>
        <v>6364</v>
      </c>
      <c r="J76" s="121">
        <f t="shared" si="9"/>
        <v>509.99999999999909</v>
      </c>
      <c r="K76" s="121">
        <f t="shared" si="10"/>
        <v>6873.9999999999991</v>
      </c>
      <c r="L76" s="357" t="s">
        <v>749</v>
      </c>
      <c r="M76" s="127" t="s">
        <v>750</v>
      </c>
      <c r="N76" s="306">
        <v>212.13499999999999</v>
      </c>
      <c r="O76" s="108">
        <v>200</v>
      </c>
    </row>
    <row r="77" spans="2:15" ht="27">
      <c r="B77" s="295">
        <f t="shared" si="11"/>
        <v>74</v>
      </c>
      <c r="C77" s="122" t="s">
        <v>707</v>
      </c>
      <c r="D77" s="284"/>
      <c r="E77" s="288" t="s">
        <v>44</v>
      </c>
      <c r="F77" s="289">
        <v>10</v>
      </c>
      <c r="G77" s="121">
        <f t="shared" si="8"/>
        <v>802.42499999999995</v>
      </c>
      <c r="H77" s="121">
        <f t="shared" si="6"/>
        <v>866.61900000000003</v>
      </c>
      <c r="I77" s="121">
        <f t="shared" si="7"/>
        <v>8024.2999999999993</v>
      </c>
      <c r="J77" s="121">
        <f t="shared" si="9"/>
        <v>641.90000000000146</v>
      </c>
      <c r="K77" s="121">
        <f t="shared" si="10"/>
        <v>8666.2000000000007</v>
      </c>
      <c r="L77" s="357" t="s">
        <v>749</v>
      </c>
      <c r="M77" s="127" t="s">
        <v>750</v>
      </c>
      <c r="N77" s="307">
        <v>26.747499999999999</v>
      </c>
      <c r="O77" s="108">
        <v>1</v>
      </c>
    </row>
    <row r="78" spans="2:15" ht="27">
      <c r="B78" s="295">
        <f t="shared" si="11"/>
        <v>75</v>
      </c>
      <c r="C78" s="122" t="s">
        <v>708</v>
      </c>
      <c r="D78" s="284"/>
      <c r="E78" s="288" t="s">
        <v>44</v>
      </c>
      <c r="F78" s="289">
        <v>10</v>
      </c>
      <c r="G78" s="121">
        <f t="shared" si="8"/>
        <v>1103.8800000000001</v>
      </c>
      <c r="H78" s="121">
        <f t="shared" si="6"/>
        <v>1192.1904000000002</v>
      </c>
      <c r="I78" s="121">
        <f t="shared" si="7"/>
        <v>11038.800000000001</v>
      </c>
      <c r="J78" s="121">
        <f t="shared" si="9"/>
        <v>883.10000000000036</v>
      </c>
      <c r="K78" s="121">
        <f t="shared" si="10"/>
        <v>11921.900000000001</v>
      </c>
      <c r="L78" s="357" t="s">
        <v>749</v>
      </c>
      <c r="M78" s="127" t="s">
        <v>750</v>
      </c>
      <c r="N78" s="307">
        <v>36.795999999999999</v>
      </c>
      <c r="O78" s="108">
        <v>1</v>
      </c>
    </row>
    <row r="79" spans="2:15" ht="27">
      <c r="B79" s="295">
        <f t="shared" si="11"/>
        <v>76</v>
      </c>
      <c r="C79" s="122" t="s">
        <v>320</v>
      </c>
      <c r="D79" s="284"/>
      <c r="E79" s="288" t="s">
        <v>225</v>
      </c>
      <c r="F79" s="289">
        <v>30000</v>
      </c>
      <c r="G79" s="121">
        <f t="shared" si="8"/>
        <v>1.0972005</v>
      </c>
      <c r="H79" s="121">
        <f>G79*1.2</f>
        <v>1.3166405999999999</v>
      </c>
      <c r="I79" s="121">
        <f t="shared" si="7"/>
        <v>33000</v>
      </c>
      <c r="J79" s="121">
        <f t="shared" si="9"/>
        <v>6600</v>
      </c>
      <c r="K79" s="121">
        <f t="shared" si="10"/>
        <v>39600</v>
      </c>
      <c r="L79" s="357" t="s">
        <v>749</v>
      </c>
      <c r="M79" s="127" t="s">
        <v>750</v>
      </c>
      <c r="N79" s="307">
        <v>36.573349999999998</v>
      </c>
      <c r="O79" s="108">
        <v>1000</v>
      </c>
    </row>
    <row r="80" spans="2:15" ht="26.4">
      <c r="B80" s="295">
        <f t="shared" si="11"/>
        <v>77</v>
      </c>
      <c r="C80" s="122" t="s">
        <v>321</v>
      </c>
      <c r="D80" s="284"/>
      <c r="E80" s="288" t="s">
        <v>44</v>
      </c>
      <c r="F80" s="289">
        <v>5</v>
      </c>
      <c r="G80" s="121">
        <f t="shared" si="8"/>
        <v>11840.287499999999</v>
      </c>
      <c r="H80" s="121">
        <f>G80*1.08</f>
        <v>12787.510499999999</v>
      </c>
      <c r="I80" s="121">
        <f t="shared" si="7"/>
        <v>59201.450000000004</v>
      </c>
      <c r="J80" s="121">
        <f t="shared" si="9"/>
        <v>4736.0999999999985</v>
      </c>
      <c r="K80" s="121">
        <f t="shared" si="10"/>
        <v>63937.55</v>
      </c>
      <c r="L80" s="357" t="s">
        <v>749</v>
      </c>
      <c r="M80" s="127" t="s">
        <v>750</v>
      </c>
      <c r="N80" s="307">
        <v>394.67624999999998</v>
      </c>
      <c r="O80" s="108">
        <v>1</v>
      </c>
    </row>
    <row r="81" spans="2:21" ht="26.4">
      <c r="B81" s="295">
        <f t="shared" si="11"/>
        <v>78</v>
      </c>
      <c r="C81" s="3" t="s">
        <v>775</v>
      </c>
      <c r="D81" s="133"/>
      <c r="E81" s="255" t="s">
        <v>251</v>
      </c>
      <c r="F81" s="280">
        <v>7000</v>
      </c>
      <c r="G81" s="121">
        <v>28</v>
      </c>
      <c r="H81" s="121">
        <f>G81*1.08</f>
        <v>30.240000000000002</v>
      </c>
      <c r="I81" s="121">
        <f t="shared" si="7"/>
        <v>196000</v>
      </c>
      <c r="J81" s="121">
        <f t="shared" si="9"/>
        <v>15680</v>
      </c>
      <c r="K81" s="121">
        <f t="shared" si="10"/>
        <v>211680</v>
      </c>
      <c r="L81" s="357" t="s">
        <v>749</v>
      </c>
      <c r="M81" s="127" t="s">
        <v>750</v>
      </c>
      <c r="N81" s="308"/>
      <c r="O81" s="281" t="s">
        <v>251</v>
      </c>
      <c r="P81" s="134"/>
      <c r="Q81" s="257">
        <v>34.56</v>
      </c>
      <c r="R81" s="257">
        <v>37.324800000000003</v>
      </c>
      <c r="S81" s="255">
        <v>0</v>
      </c>
      <c r="T81" s="255">
        <v>0</v>
      </c>
      <c r="U81" s="123"/>
    </row>
    <row r="82" spans="2:21" ht="27" thickBot="1">
      <c r="B82" s="295">
        <f t="shared" si="11"/>
        <v>79</v>
      </c>
      <c r="C82" s="120" t="s">
        <v>776</v>
      </c>
      <c r="D82" s="212"/>
      <c r="E82" s="290" t="s">
        <v>251</v>
      </c>
      <c r="F82" s="280">
        <v>200</v>
      </c>
      <c r="G82" s="121">
        <f>N82*1.5*20/O82</f>
        <v>98.691000000000003</v>
      </c>
      <c r="H82" s="121">
        <f>G82*1.08</f>
        <v>106.58628000000002</v>
      </c>
      <c r="I82" s="121">
        <f t="shared" si="7"/>
        <v>19738</v>
      </c>
      <c r="J82" s="121">
        <f t="shared" si="9"/>
        <v>1580</v>
      </c>
      <c r="K82" s="121">
        <f t="shared" si="10"/>
        <v>21318</v>
      </c>
      <c r="L82" s="357" t="s">
        <v>749</v>
      </c>
      <c r="M82" s="127" t="s">
        <v>750</v>
      </c>
      <c r="N82" s="306">
        <v>657.94</v>
      </c>
      <c r="O82" s="108">
        <v>200</v>
      </c>
    </row>
    <row r="83" spans="2:21" ht="27" hidden="1" thickBot="1">
      <c r="B83" s="295">
        <f t="shared" si="11"/>
        <v>80</v>
      </c>
      <c r="C83" s="120" t="s">
        <v>777</v>
      </c>
      <c r="D83" s="212"/>
      <c r="E83" s="290" t="s">
        <v>251</v>
      </c>
      <c r="F83" s="289"/>
      <c r="G83" s="121">
        <f>N83*1.5*20/O83</f>
        <v>79.574999999999989</v>
      </c>
      <c r="H83" s="121">
        <f>G83*1.08</f>
        <v>85.940999999999988</v>
      </c>
      <c r="I83" s="121">
        <f t="shared" si="7"/>
        <v>0</v>
      </c>
      <c r="J83" s="121">
        <f t="shared" si="9"/>
        <v>0</v>
      </c>
      <c r="K83" s="121">
        <f t="shared" si="10"/>
        <v>0</v>
      </c>
      <c r="L83" s="357" t="s">
        <v>749</v>
      </c>
      <c r="M83" s="127" t="s">
        <v>750</v>
      </c>
      <c r="N83" s="306">
        <v>106.1</v>
      </c>
      <c r="O83">
        <v>40</v>
      </c>
    </row>
    <row r="84" spans="2:21" ht="27" hidden="1" thickBot="1">
      <c r="B84" s="295">
        <f t="shared" si="11"/>
        <v>81</v>
      </c>
      <c r="C84" s="298" t="s">
        <v>778</v>
      </c>
      <c r="D84" s="299"/>
      <c r="E84" s="300" t="s">
        <v>225</v>
      </c>
      <c r="F84" s="301"/>
      <c r="G84" s="303">
        <f>N84*1.5*20/O84</f>
        <v>45000</v>
      </c>
      <c r="H84" s="303">
        <f>G84*1.2</f>
        <v>54000</v>
      </c>
      <c r="I84" s="303">
        <f t="shared" si="7"/>
        <v>0</v>
      </c>
      <c r="J84" s="121">
        <f t="shared" si="9"/>
        <v>0</v>
      </c>
      <c r="K84" s="121">
        <f t="shared" si="10"/>
        <v>0</v>
      </c>
      <c r="L84" s="357" t="s">
        <v>749</v>
      </c>
      <c r="M84" s="127" t="s">
        <v>750</v>
      </c>
      <c r="N84" s="309">
        <v>1500</v>
      </c>
      <c r="O84">
        <v>1</v>
      </c>
    </row>
    <row r="85" spans="2:21" ht="15" thickBot="1">
      <c r="B85" s="351"/>
      <c r="C85" s="194" t="s">
        <v>795</v>
      </c>
      <c r="D85" s="194"/>
      <c r="E85" s="194"/>
      <c r="F85" s="348"/>
      <c r="G85" s="194"/>
      <c r="H85" s="194"/>
      <c r="I85" s="348">
        <f>SUM(I4:I84)</f>
        <v>871390.55</v>
      </c>
      <c r="J85" s="348">
        <f>SUM(J4:J84)</f>
        <v>73669.100000000006</v>
      </c>
      <c r="K85" s="348">
        <f>SUM(K4:K84)</f>
        <v>945059.65</v>
      </c>
      <c r="L85" s="358"/>
      <c r="M85" s="196"/>
    </row>
  </sheetData>
  <autoFilter ref="F1:F85" xr:uid="{00000000-0009-0000-0000-000013000000}">
    <filterColumn colId="0">
      <customFilters and="1">
        <customFilter operator="notEqual" val=" "/>
      </customFilters>
    </filterColumn>
  </autoFilter>
  <phoneticPr fontId="13" type="noConversion"/>
  <pageMargins left="0.75" right="0.75" top="1" bottom="1" header="0.5" footer="0.5"/>
  <pageSetup orientation="portrait" horizontalDpi="0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T313"/>
  <sheetViews>
    <sheetView topLeftCell="B19" workbookViewId="0">
      <selection activeCell="Z33" sqref="Z33"/>
    </sheetView>
  </sheetViews>
  <sheetFormatPr defaultRowHeight="14.4"/>
  <cols>
    <col min="2" max="2" width="28.109375" customWidth="1"/>
    <col min="3" max="5" width="9.109375" hidden="1" customWidth="1"/>
    <col min="6" max="6" width="4.6640625" customWidth="1"/>
    <col min="7" max="7" width="3.109375" customWidth="1"/>
    <col min="8" max="8" width="0.109375" customWidth="1"/>
    <col min="9" max="9" width="9.109375" hidden="1" customWidth="1"/>
    <col min="11" max="11" width="9.109375" hidden="1" customWidth="1"/>
    <col min="12" max="12" width="11.33203125" customWidth="1"/>
    <col min="14" max="14" width="11.33203125" bestFit="1" customWidth="1"/>
    <col min="19" max="20" width="11.88671875" bestFit="1" customWidth="1"/>
  </cols>
  <sheetData>
    <row r="1" spans="1:20" ht="36.75" customHeight="1" thickBot="1">
      <c r="A1" s="48" t="s">
        <v>222</v>
      </c>
      <c r="B1" s="48" t="s">
        <v>90</v>
      </c>
      <c r="C1" s="48" t="s">
        <v>350</v>
      </c>
      <c r="D1" s="48" t="s">
        <v>92</v>
      </c>
      <c r="E1" s="48" t="s">
        <v>93</v>
      </c>
      <c r="F1" s="48" t="s">
        <v>94</v>
      </c>
      <c r="G1" s="48" t="s">
        <v>95</v>
      </c>
      <c r="H1" s="48" t="s">
        <v>96</v>
      </c>
      <c r="I1" s="87" t="s">
        <v>97</v>
      </c>
      <c r="J1" s="87" t="s">
        <v>98</v>
      </c>
      <c r="K1" s="48" t="s">
        <v>99</v>
      </c>
      <c r="L1" s="47" t="s">
        <v>211</v>
      </c>
      <c r="M1" s="47" t="s">
        <v>773</v>
      </c>
      <c r="N1" s="47" t="s">
        <v>212</v>
      </c>
      <c r="O1" s="48" t="s">
        <v>100</v>
      </c>
      <c r="Q1" s="62" t="s">
        <v>351</v>
      </c>
      <c r="R1" s="61" t="s">
        <v>352</v>
      </c>
      <c r="S1" s="65" t="s">
        <v>353</v>
      </c>
      <c r="T1" s="65" t="s">
        <v>354</v>
      </c>
    </row>
    <row r="2" spans="1:20" ht="15" thickBot="1">
      <c r="A2" s="109">
        <v>1</v>
      </c>
      <c r="B2" s="110">
        <v>2</v>
      </c>
      <c r="C2" s="110">
        <v>3</v>
      </c>
      <c r="D2" s="110">
        <v>4</v>
      </c>
      <c r="E2" s="110">
        <v>5</v>
      </c>
      <c r="F2" s="110">
        <v>6</v>
      </c>
      <c r="G2" s="110">
        <v>7</v>
      </c>
      <c r="H2" s="110">
        <v>8</v>
      </c>
      <c r="I2" s="110">
        <v>9</v>
      </c>
      <c r="J2" s="110">
        <v>10</v>
      </c>
      <c r="K2" s="110">
        <v>11</v>
      </c>
      <c r="L2" s="110">
        <v>12</v>
      </c>
      <c r="M2" s="110"/>
      <c r="N2" s="110">
        <v>13</v>
      </c>
      <c r="O2" s="111">
        <v>14</v>
      </c>
      <c r="Q2" s="76" t="s">
        <v>355</v>
      </c>
      <c r="R2" s="77" t="s">
        <v>356</v>
      </c>
      <c r="S2" s="80">
        <v>30</v>
      </c>
      <c r="T2" s="81">
        <v>30</v>
      </c>
    </row>
    <row r="3" spans="1:20" ht="15.75" customHeight="1" thickBot="1">
      <c r="A3" s="259" t="s">
        <v>325</v>
      </c>
      <c r="B3" s="260"/>
      <c r="C3" s="260"/>
      <c r="D3" s="260"/>
      <c r="E3" s="260"/>
      <c r="F3" s="260"/>
      <c r="G3" s="260"/>
      <c r="H3" s="260"/>
      <c r="I3" s="260"/>
      <c r="J3" s="260"/>
      <c r="K3" s="260"/>
      <c r="L3" s="260"/>
      <c r="M3" s="260"/>
      <c r="N3" s="260"/>
      <c r="O3" s="261"/>
      <c r="Q3" s="78" t="s">
        <v>357</v>
      </c>
      <c r="R3" s="79" t="s">
        <v>358</v>
      </c>
      <c r="S3" s="80">
        <v>38</v>
      </c>
      <c r="T3" s="81">
        <v>38</v>
      </c>
    </row>
    <row r="4" spans="1:20" ht="13.5" customHeight="1" thickBot="1">
      <c r="A4" s="50">
        <v>33696500</v>
      </c>
      <c r="B4" s="59" t="s">
        <v>326</v>
      </c>
      <c r="C4" s="49"/>
      <c r="D4" s="49"/>
      <c r="E4" s="49"/>
      <c r="F4" s="58" t="s">
        <v>225</v>
      </c>
      <c r="G4" s="59">
        <v>2</v>
      </c>
      <c r="H4" s="57"/>
      <c r="I4" s="86"/>
      <c r="J4" s="86">
        <f>P4*1.5*17</f>
        <v>943.5</v>
      </c>
      <c r="K4" s="49">
        <f t="shared" ref="K4:K28" si="0">J4*1.08</f>
        <v>1018.98</v>
      </c>
      <c r="L4" s="86">
        <f>J4*G4</f>
        <v>1887</v>
      </c>
      <c r="M4" s="86">
        <f>N4-L4</f>
        <v>150.96000000000004</v>
      </c>
      <c r="N4" s="49">
        <f>K4*G4</f>
        <v>2037.96</v>
      </c>
      <c r="O4" s="51"/>
      <c r="P4">
        <v>37</v>
      </c>
      <c r="Q4" s="67" t="s">
        <v>359</v>
      </c>
      <c r="R4" s="68" t="s">
        <v>360</v>
      </c>
      <c r="S4" s="80">
        <v>38</v>
      </c>
      <c r="T4" s="81">
        <v>38</v>
      </c>
    </row>
    <row r="5" spans="1:20" ht="15" hidden="1" thickBot="1">
      <c r="A5" s="50">
        <v>33696500</v>
      </c>
      <c r="B5" s="59" t="s">
        <v>327</v>
      </c>
      <c r="C5" s="49"/>
      <c r="D5" s="49"/>
      <c r="E5" s="49"/>
      <c r="F5" s="53" t="s">
        <v>44</v>
      </c>
      <c r="G5" s="59"/>
      <c r="H5" s="57"/>
      <c r="I5" s="86"/>
      <c r="J5" s="86">
        <f t="shared" ref="J5:J28" si="1">P5*1.5*17</f>
        <v>5227.5</v>
      </c>
      <c r="K5" s="49">
        <f t="shared" si="0"/>
        <v>5645.7000000000007</v>
      </c>
      <c r="L5" s="86">
        <f t="shared" ref="L5:L28" si="2">J5*G5</f>
        <v>0</v>
      </c>
      <c r="M5" s="86">
        <f t="shared" ref="M5:M29" si="3">N5-L5</f>
        <v>0</v>
      </c>
      <c r="N5" s="49">
        <f t="shared" ref="N5:N28" si="4">K5*G5</f>
        <v>0</v>
      </c>
      <c r="O5" s="51"/>
      <c r="P5">
        <v>205</v>
      </c>
      <c r="Q5" s="78" t="s">
        <v>361</v>
      </c>
      <c r="R5" s="79" t="s">
        <v>362</v>
      </c>
      <c r="S5" s="80">
        <v>30</v>
      </c>
      <c r="T5" s="81">
        <v>30</v>
      </c>
    </row>
    <row r="6" spans="1:20" ht="15" thickBot="1">
      <c r="A6" s="50">
        <v>33696500</v>
      </c>
      <c r="B6" s="59" t="s">
        <v>328</v>
      </c>
      <c r="C6" s="49"/>
      <c r="D6" s="49"/>
      <c r="E6" s="49"/>
      <c r="F6" s="53" t="s">
        <v>44</v>
      </c>
      <c r="G6" s="59">
        <v>3</v>
      </c>
      <c r="H6" s="57"/>
      <c r="I6" s="86"/>
      <c r="J6" s="86">
        <f t="shared" si="1"/>
        <v>6247.5</v>
      </c>
      <c r="K6" s="49">
        <f t="shared" si="0"/>
        <v>6747.3</v>
      </c>
      <c r="L6" s="86">
        <f t="shared" si="2"/>
        <v>18742.5</v>
      </c>
      <c r="M6" s="86">
        <f t="shared" si="3"/>
        <v>1499.4000000000015</v>
      </c>
      <c r="N6" s="49">
        <f t="shared" si="4"/>
        <v>20241.900000000001</v>
      </c>
      <c r="O6" s="51"/>
      <c r="P6">
        <v>245</v>
      </c>
      <c r="Q6" s="67" t="s">
        <v>363</v>
      </c>
      <c r="R6" s="68" t="s">
        <v>364</v>
      </c>
      <c r="S6" s="80">
        <v>30</v>
      </c>
      <c r="T6" s="81">
        <v>30</v>
      </c>
    </row>
    <row r="7" spans="1:20" ht="15" thickBot="1">
      <c r="A7" s="50">
        <v>33696500</v>
      </c>
      <c r="B7" s="59" t="s">
        <v>329</v>
      </c>
      <c r="C7" s="49"/>
      <c r="D7" s="49"/>
      <c r="E7" s="49"/>
      <c r="F7" s="53" t="s">
        <v>44</v>
      </c>
      <c r="G7" s="59">
        <v>2</v>
      </c>
      <c r="H7" s="57"/>
      <c r="I7" s="86"/>
      <c r="J7" s="86">
        <f t="shared" si="1"/>
        <v>8338.5</v>
      </c>
      <c r="K7" s="49">
        <f t="shared" si="0"/>
        <v>9005.58</v>
      </c>
      <c r="L7" s="86">
        <f t="shared" si="2"/>
        <v>16677</v>
      </c>
      <c r="M7" s="86">
        <f t="shared" si="3"/>
        <v>1334.1599999999999</v>
      </c>
      <c r="N7" s="49">
        <f t="shared" si="4"/>
        <v>18011.16</v>
      </c>
      <c r="O7" s="51"/>
      <c r="P7">
        <v>327</v>
      </c>
      <c r="Q7" s="63">
        <v>1015</v>
      </c>
      <c r="R7" s="69" t="s">
        <v>365</v>
      </c>
      <c r="S7" s="80">
        <v>11730</v>
      </c>
      <c r="T7" s="81">
        <v>9384</v>
      </c>
    </row>
    <row r="8" spans="1:20" ht="15" thickBot="1">
      <c r="A8" s="50">
        <v>33696500</v>
      </c>
      <c r="B8" s="59" t="s">
        <v>330</v>
      </c>
      <c r="C8" s="49"/>
      <c r="D8" s="49"/>
      <c r="E8" s="49"/>
      <c r="F8" s="53" t="s">
        <v>44</v>
      </c>
      <c r="G8" s="59">
        <v>6</v>
      </c>
      <c r="H8" s="57"/>
      <c r="I8" s="86"/>
      <c r="J8" s="86">
        <f t="shared" si="1"/>
        <v>4768.5</v>
      </c>
      <c r="K8" s="49">
        <f t="shared" si="0"/>
        <v>5149.9800000000005</v>
      </c>
      <c r="L8" s="86">
        <f t="shared" si="2"/>
        <v>28611</v>
      </c>
      <c r="M8" s="86">
        <f t="shared" si="3"/>
        <v>2288.8800000000047</v>
      </c>
      <c r="N8" s="49">
        <f t="shared" si="4"/>
        <v>30899.880000000005</v>
      </c>
      <c r="O8" s="51"/>
      <c r="P8">
        <v>187</v>
      </c>
      <c r="Q8" s="63">
        <v>1111</v>
      </c>
      <c r="R8" s="69" t="s">
        <v>366</v>
      </c>
      <c r="S8" s="80">
        <v>322</v>
      </c>
      <c r="T8" s="81">
        <v>152.4</v>
      </c>
    </row>
    <row r="9" spans="1:20" ht="15" thickBot="1">
      <c r="A9" s="50">
        <v>33696500</v>
      </c>
      <c r="B9" s="59" t="s">
        <v>331</v>
      </c>
      <c r="C9" s="49"/>
      <c r="D9" s="49"/>
      <c r="E9" s="49"/>
      <c r="F9" s="53" t="s">
        <v>44</v>
      </c>
      <c r="G9" s="59">
        <v>1</v>
      </c>
      <c r="H9" s="57"/>
      <c r="I9" s="86"/>
      <c r="J9" s="86">
        <f t="shared" si="1"/>
        <v>688.5</v>
      </c>
      <c r="K9" s="49">
        <f t="shared" si="0"/>
        <v>743.58</v>
      </c>
      <c r="L9" s="86">
        <f t="shared" si="2"/>
        <v>688.5</v>
      </c>
      <c r="M9" s="86">
        <f t="shared" si="3"/>
        <v>55.080000000000041</v>
      </c>
      <c r="N9" s="49">
        <f t="shared" si="4"/>
        <v>743.58</v>
      </c>
      <c r="O9" s="51"/>
      <c r="P9">
        <v>27</v>
      </c>
      <c r="Q9" s="63">
        <v>1115</v>
      </c>
      <c r="R9" s="69" t="s">
        <v>367</v>
      </c>
      <c r="S9" s="80">
        <v>1664</v>
      </c>
      <c r="T9" s="81">
        <v>1331.2</v>
      </c>
    </row>
    <row r="10" spans="1:20" ht="15" thickBot="1">
      <c r="A10" s="50">
        <v>33696500</v>
      </c>
      <c r="B10" s="59" t="s">
        <v>332</v>
      </c>
      <c r="C10" s="49"/>
      <c r="D10" s="49"/>
      <c r="E10" s="49"/>
      <c r="F10" s="53" t="s">
        <v>44</v>
      </c>
      <c r="G10" s="59">
        <v>2</v>
      </c>
      <c r="H10" s="57"/>
      <c r="I10" s="86"/>
      <c r="J10" s="86">
        <f>P10*1.5*17</f>
        <v>4768.5</v>
      </c>
      <c r="K10" s="49">
        <f>J10*1.08</f>
        <v>5149.9800000000005</v>
      </c>
      <c r="L10" s="86">
        <f t="shared" si="2"/>
        <v>9537</v>
      </c>
      <c r="M10" s="86">
        <f t="shared" si="3"/>
        <v>762.96000000000095</v>
      </c>
      <c r="N10" s="49">
        <f t="shared" si="4"/>
        <v>10299.960000000001</v>
      </c>
      <c r="O10" s="51"/>
      <c r="P10">
        <v>187</v>
      </c>
      <c r="Q10" s="63">
        <v>1200</v>
      </c>
      <c r="R10" s="69" t="s">
        <v>368</v>
      </c>
      <c r="S10" s="80">
        <v>17130</v>
      </c>
      <c r="T10" s="81">
        <v>13704</v>
      </c>
    </row>
    <row r="11" spans="1:20" ht="15" thickBot="1">
      <c r="A11" s="50">
        <v>33696500</v>
      </c>
      <c r="B11" s="59" t="s">
        <v>333</v>
      </c>
      <c r="C11" s="49"/>
      <c r="D11" s="49"/>
      <c r="E11" s="49"/>
      <c r="F11" s="53" t="s">
        <v>44</v>
      </c>
      <c r="G11" s="59">
        <v>1</v>
      </c>
      <c r="H11" s="57"/>
      <c r="I11" s="86"/>
      <c r="J11" s="86">
        <f t="shared" si="1"/>
        <v>1810.5</v>
      </c>
      <c r="K11" s="49">
        <f t="shared" si="0"/>
        <v>1955.3400000000001</v>
      </c>
      <c r="L11" s="86">
        <f t="shared" si="2"/>
        <v>1810.5</v>
      </c>
      <c r="M11" s="86">
        <f t="shared" si="3"/>
        <v>144.84000000000015</v>
      </c>
      <c r="N11" s="49">
        <f t="shared" si="4"/>
        <v>1955.3400000000001</v>
      </c>
      <c r="O11" s="51"/>
      <c r="P11">
        <v>71</v>
      </c>
      <c r="Q11" s="63">
        <v>1201</v>
      </c>
      <c r="R11" s="69" t="s">
        <v>369</v>
      </c>
      <c r="S11" s="80">
        <v>14700</v>
      </c>
      <c r="T11" s="81">
        <v>11760</v>
      </c>
    </row>
    <row r="12" spans="1:20" ht="15" thickBot="1">
      <c r="A12" s="50">
        <v>33696500</v>
      </c>
      <c r="B12" s="59" t="s">
        <v>334</v>
      </c>
      <c r="C12" s="49"/>
      <c r="D12" s="49"/>
      <c r="E12" s="49"/>
      <c r="F12" s="53" t="s">
        <v>44</v>
      </c>
      <c r="G12" s="59">
        <v>1</v>
      </c>
      <c r="H12" s="57"/>
      <c r="I12" s="86"/>
      <c r="J12" s="86">
        <f t="shared" si="1"/>
        <v>1938</v>
      </c>
      <c r="K12" s="49">
        <f t="shared" si="0"/>
        <v>2093.04</v>
      </c>
      <c r="L12" s="86">
        <f t="shared" si="2"/>
        <v>1938</v>
      </c>
      <c r="M12" s="86">
        <f t="shared" si="3"/>
        <v>155.03999999999996</v>
      </c>
      <c r="N12" s="49">
        <f t="shared" si="4"/>
        <v>2093.04</v>
      </c>
      <c r="O12" s="51"/>
      <c r="P12">
        <v>76</v>
      </c>
      <c r="Q12" s="63">
        <v>1202</v>
      </c>
      <c r="R12" s="69" t="s">
        <v>370</v>
      </c>
      <c r="S12" s="80">
        <v>18800</v>
      </c>
      <c r="T12" s="81">
        <v>15040</v>
      </c>
    </row>
    <row r="13" spans="1:20" ht="15" thickBot="1">
      <c r="A13" s="50">
        <v>33696500</v>
      </c>
      <c r="B13" s="59" t="s">
        <v>335</v>
      </c>
      <c r="C13" s="49"/>
      <c r="D13" s="49"/>
      <c r="E13" s="49"/>
      <c r="F13" s="53" t="s">
        <v>44</v>
      </c>
      <c r="G13" s="59">
        <v>2</v>
      </c>
      <c r="H13" s="57"/>
      <c r="I13" s="86"/>
      <c r="J13" s="86">
        <f t="shared" si="1"/>
        <v>5533.5</v>
      </c>
      <c r="K13" s="49">
        <f t="shared" si="0"/>
        <v>5976.18</v>
      </c>
      <c r="L13" s="86">
        <f t="shared" si="2"/>
        <v>11067</v>
      </c>
      <c r="M13" s="86">
        <f t="shared" si="3"/>
        <v>885.36000000000058</v>
      </c>
      <c r="N13" s="49">
        <f t="shared" si="4"/>
        <v>11952.36</v>
      </c>
      <c r="O13" s="51"/>
      <c r="P13">
        <v>217</v>
      </c>
      <c r="Q13" s="63">
        <v>1203</v>
      </c>
      <c r="R13" s="69" t="s">
        <v>371</v>
      </c>
      <c r="S13" s="80">
        <v>16320</v>
      </c>
      <c r="T13" s="81">
        <v>13056</v>
      </c>
    </row>
    <row r="14" spans="1:20" ht="15" thickBot="1">
      <c r="A14" s="50">
        <v>33696500</v>
      </c>
      <c r="B14" s="59" t="s">
        <v>336</v>
      </c>
      <c r="C14" s="49"/>
      <c r="D14" s="49"/>
      <c r="E14" s="49"/>
      <c r="F14" s="53" t="s">
        <v>44</v>
      </c>
      <c r="G14" s="59">
        <v>2</v>
      </c>
      <c r="H14" s="57"/>
      <c r="I14" s="86"/>
      <c r="J14" s="86">
        <f t="shared" si="1"/>
        <v>2805</v>
      </c>
      <c r="K14" s="49">
        <f t="shared" si="0"/>
        <v>3029.4</v>
      </c>
      <c r="L14" s="86">
        <f t="shared" si="2"/>
        <v>5610</v>
      </c>
      <c r="M14" s="86">
        <f t="shared" si="3"/>
        <v>448.80000000000018</v>
      </c>
      <c r="N14" s="49">
        <f t="shared" si="4"/>
        <v>6058.8</v>
      </c>
      <c r="O14" s="51"/>
      <c r="P14">
        <v>110</v>
      </c>
      <c r="Q14" s="63">
        <v>1206</v>
      </c>
      <c r="R14" s="69" t="s">
        <v>372</v>
      </c>
      <c r="S14" s="80">
        <v>4600</v>
      </c>
      <c r="T14" s="81">
        <v>3680</v>
      </c>
    </row>
    <row r="15" spans="1:20" ht="15" thickBot="1">
      <c r="A15" s="50">
        <v>33696500</v>
      </c>
      <c r="B15" s="59" t="s">
        <v>337</v>
      </c>
      <c r="C15" s="49"/>
      <c r="D15" s="49"/>
      <c r="E15" s="49"/>
      <c r="F15" s="53" t="s">
        <v>44</v>
      </c>
      <c r="G15" s="59">
        <v>3</v>
      </c>
      <c r="H15" s="57"/>
      <c r="I15" s="86"/>
      <c r="J15" s="86">
        <f t="shared" si="1"/>
        <v>5533.5</v>
      </c>
      <c r="K15" s="49">
        <f t="shared" si="0"/>
        <v>5976.18</v>
      </c>
      <c r="L15" s="86">
        <f t="shared" si="2"/>
        <v>16600.5</v>
      </c>
      <c r="M15" s="86">
        <f t="shared" si="3"/>
        <v>1328.0400000000009</v>
      </c>
      <c r="N15" s="49">
        <f t="shared" si="4"/>
        <v>17928.54</v>
      </c>
      <c r="O15" s="51"/>
      <c r="P15">
        <v>217</v>
      </c>
      <c r="Q15" s="63">
        <v>1207</v>
      </c>
      <c r="R15" s="69" t="s">
        <v>373</v>
      </c>
      <c r="S15" s="80">
        <v>1670</v>
      </c>
      <c r="T15" s="81">
        <v>1336</v>
      </c>
    </row>
    <row r="16" spans="1:20" ht="15" thickBot="1">
      <c r="A16" s="50">
        <v>33696500</v>
      </c>
      <c r="B16" s="59" t="s">
        <v>681</v>
      </c>
      <c r="C16" s="49"/>
      <c r="D16" s="49"/>
      <c r="E16" s="49"/>
      <c r="F16" s="53" t="s">
        <v>44</v>
      </c>
      <c r="G16" s="59">
        <v>7</v>
      </c>
      <c r="H16" s="57"/>
      <c r="I16" s="86"/>
      <c r="J16" s="86">
        <f t="shared" si="1"/>
        <v>6196.5</v>
      </c>
      <c r="K16" s="49">
        <f t="shared" si="0"/>
        <v>6692.22</v>
      </c>
      <c r="L16" s="86">
        <f t="shared" si="2"/>
        <v>43375.5</v>
      </c>
      <c r="M16" s="86">
        <f t="shared" si="3"/>
        <v>3470.0400000000009</v>
      </c>
      <c r="N16" s="49">
        <f t="shared" si="4"/>
        <v>46845.54</v>
      </c>
      <c r="O16" s="51"/>
      <c r="P16">
        <v>243</v>
      </c>
      <c r="Q16" s="63">
        <v>1208</v>
      </c>
      <c r="R16" s="69" t="s">
        <v>374</v>
      </c>
      <c r="S16" s="80">
        <v>3640</v>
      </c>
      <c r="T16" s="81">
        <v>2912</v>
      </c>
    </row>
    <row r="17" spans="1:20" ht="15" thickBot="1">
      <c r="A17" s="50">
        <v>33696500</v>
      </c>
      <c r="B17" s="59" t="s">
        <v>338</v>
      </c>
      <c r="C17" s="49"/>
      <c r="D17" s="49"/>
      <c r="E17" s="49"/>
      <c r="F17" s="53" t="s">
        <v>44</v>
      </c>
      <c r="G17" s="59">
        <v>12</v>
      </c>
      <c r="H17" s="49"/>
      <c r="I17" s="49"/>
      <c r="J17" s="86">
        <f t="shared" si="1"/>
        <v>2805</v>
      </c>
      <c r="K17" s="49">
        <f t="shared" si="0"/>
        <v>3029.4</v>
      </c>
      <c r="L17" s="86">
        <f t="shared" si="2"/>
        <v>33660</v>
      </c>
      <c r="M17" s="86">
        <f t="shared" si="3"/>
        <v>2692.8000000000029</v>
      </c>
      <c r="N17" s="49">
        <f t="shared" si="4"/>
        <v>36352.800000000003</v>
      </c>
      <c r="O17" s="51"/>
      <c r="P17">
        <v>110</v>
      </c>
      <c r="Q17" s="63">
        <v>1218</v>
      </c>
      <c r="R17" s="69" t="s">
        <v>375</v>
      </c>
      <c r="S17" s="80">
        <v>8415</v>
      </c>
      <c r="T17" s="81">
        <v>6732</v>
      </c>
    </row>
    <row r="18" spans="1:20" ht="15" thickBot="1">
      <c r="A18" s="50">
        <v>33696500</v>
      </c>
      <c r="B18" s="59" t="s">
        <v>339</v>
      </c>
      <c r="C18" s="49"/>
      <c r="D18" s="49"/>
      <c r="E18" s="49"/>
      <c r="F18" s="53" t="s">
        <v>44</v>
      </c>
      <c r="G18" s="59">
        <v>12</v>
      </c>
      <c r="H18" s="49"/>
      <c r="I18" s="49"/>
      <c r="J18" s="86">
        <f t="shared" si="1"/>
        <v>5355</v>
      </c>
      <c r="K18" s="49">
        <f t="shared" si="0"/>
        <v>5783.4000000000005</v>
      </c>
      <c r="L18" s="86">
        <f t="shared" si="2"/>
        <v>64260</v>
      </c>
      <c r="M18" s="86">
        <f t="shared" si="3"/>
        <v>5140.8000000000029</v>
      </c>
      <c r="N18" s="49">
        <f t="shared" si="4"/>
        <v>69400.800000000003</v>
      </c>
      <c r="O18" s="51"/>
      <c r="P18" s="49">
        <v>210</v>
      </c>
      <c r="Q18" s="63">
        <v>1222</v>
      </c>
      <c r="R18" s="69" t="s">
        <v>376</v>
      </c>
      <c r="S18" s="80">
        <v>42600</v>
      </c>
      <c r="T18" s="81">
        <v>34080</v>
      </c>
    </row>
    <row r="19" spans="1:20" ht="15" thickBot="1">
      <c r="A19" s="50">
        <v>33696500</v>
      </c>
      <c r="B19" s="59" t="s">
        <v>340</v>
      </c>
      <c r="C19" s="49"/>
      <c r="D19" s="49"/>
      <c r="E19" s="49"/>
      <c r="F19" s="53" t="s">
        <v>44</v>
      </c>
      <c r="G19" s="59">
        <v>12</v>
      </c>
      <c r="H19" s="49"/>
      <c r="I19" s="49"/>
      <c r="J19" s="86">
        <f t="shared" si="1"/>
        <v>5074.5</v>
      </c>
      <c r="K19" s="49">
        <f t="shared" si="0"/>
        <v>5480.46</v>
      </c>
      <c r="L19" s="86">
        <f t="shared" si="2"/>
        <v>60894</v>
      </c>
      <c r="M19" s="86">
        <f t="shared" si="3"/>
        <v>4871.5200000000041</v>
      </c>
      <c r="N19" s="49">
        <f t="shared" si="4"/>
        <v>65765.52</v>
      </c>
      <c r="O19" s="51"/>
      <c r="P19" s="49">
        <v>199</v>
      </c>
      <c r="Q19" s="63">
        <v>1224</v>
      </c>
      <c r="R19" s="69" t="s">
        <v>377</v>
      </c>
      <c r="S19" s="80">
        <v>56100</v>
      </c>
      <c r="T19" s="81">
        <v>44880</v>
      </c>
    </row>
    <row r="20" spans="1:20" ht="15" thickBot="1">
      <c r="A20" s="50">
        <v>33696500</v>
      </c>
      <c r="B20" s="59" t="s">
        <v>341</v>
      </c>
      <c r="C20" s="49"/>
      <c r="D20" s="49"/>
      <c r="E20" s="49"/>
      <c r="F20" s="53" t="s">
        <v>44</v>
      </c>
      <c r="G20" s="59">
        <v>2</v>
      </c>
      <c r="H20" s="57"/>
      <c r="I20" s="86"/>
      <c r="J20" s="86">
        <f t="shared" si="1"/>
        <v>6043.5</v>
      </c>
      <c r="K20" s="49">
        <f t="shared" si="0"/>
        <v>6526.9800000000005</v>
      </c>
      <c r="L20" s="86">
        <f t="shared" si="2"/>
        <v>12087</v>
      </c>
      <c r="M20" s="86">
        <f t="shared" si="3"/>
        <v>966.96000000000095</v>
      </c>
      <c r="N20" s="49">
        <f t="shared" si="4"/>
        <v>13053.960000000001</v>
      </c>
      <c r="O20" s="51"/>
      <c r="P20">
        <v>237</v>
      </c>
      <c r="Q20" s="63">
        <v>1227</v>
      </c>
      <c r="R20" s="69" t="s">
        <v>378</v>
      </c>
      <c r="S20" s="80">
        <v>49900</v>
      </c>
      <c r="T20" s="81">
        <v>39920</v>
      </c>
    </row>
    <row r="21" spans="1:20" ht="15" thickBot="1">
      <c r="A21" s="50">
        <v>33696500</v>
      </c>
      <c r="B21" s="59" t="s">
        <v>342</v>
      </c>
      <c r="C21" s="49"/>
      <c r="D21" s="49"/>
      <c r="E21" s="49"/>
      <c r="F21" s="53" t="s">
        <v>44</v>
      </c>
      <c r="G21" s="59">
        <v>2</v>
      </c>
      <c r="H21" s="57"/>
      <c r="I21" s="86"/>
      <c r="J21" s="86">
        <f t="shared" si="1"/>
        <v>6043.5</v>
      </c>
      <c r="K21" s="49">
        <f t="shared" si="0"/>
        <v>6526.9800000000005</v>
      </c>
      <c r="L21" s="86">
        <f t="shared" si="2"/>
        <v>12087</v>
      </c>
      <c r="M21" s="86">
        <f t="shared" si="3"/>
        <v>966.96000000000095</v>
      </c>
      <c r="N21" s="49">
        <f t="shared" si="4"/>
        <v>13053.960000000001</v>
      </c>
      <c r="O21" s="51"/>
      <c r="P21">
        <v>237</v>
      </c>
      <c r="Q21" s="63">
        <v>1230</v>
      </c>
      <c r="R21" s="69" t="s">
        <v>379</v>
      </c>
      <c r="S21" s="80">
        <v>21800</v>
      </c>
      <c r="T21" s="81">
        <v>17440</v>
      </c>
    </row>
    <row r="22" spans="1:20" ht="15" thickBot="1">
      <c r="A22" s="50">
        <v>33696500</v>
      </c>
      <c r="B22" s="59" t="s">
        <v>343</v>
      </c>
      <c r="C22" s="49"/>
      <c r="D22" s="49"/>
      <c r="E22" s="49"/>
      <c r="F22" s="53" t="s">
        <v>44</v>
      </c>
      <c r="G22" s="59">
        <v>3</v>
      </c>
      <c r="H22" s="57"/>
      <c r="I22" s="86"/>
      <c r="J22" s="86">
        <f t="shared" si="1"/>
        <v>7446</v>
      </c>
      <c r="K22" s="49">
        <f t="shared" si="0"/>
        <v>8041.68</v>
      </c>
      <c r="L22" s="86">
        <f t="shared" si="2"/>
        <v>22338</v>
      </c>
      <c r="M22" s="86">
        <f t="shared" si="3"/>
        <v>1787.0400000000009</v>
      </c>
      <c r="N22" s="49">
        <f t="shared" si="4"/>
        <v>24125.040000000001</v>
      </c>
      <c r="O22" s="51"/>
      <c r="P22">
        <v>292</v>
      </c>
      <c r="Q22" s="63">
        <v>1232</v>
      </c>
      <c r="R22" s="69" t="s">
        <v>380</v>
      </c>
      <c r="S22" s="80">
        <v>26160</v>
      </c>
      <c r="T22" s="81">
        <v>20928</v>
      </c>
    </row>
    <row r="23" spans="1:20" ht="15" thickBot="1">
      <c r="A23" s="50">
        <v>33696500</v>
      </c>
      <c r="B23" s="59" t="s">
        <v>344</v>
      </c>
      <c r="C23" s="49"/>
      <c r="D23" s="49"/>
      <c r="E23" s="49"/>
      <c r="F23" s="53" t="s">
        <v>44</v>
      </c>
      <c r="G23" s="59">
        <v>1</v>
      </c>
      <c r="H23" s="57"/>
      <c r="I23" s="86"/>
      <c r="J23" s="86">
        <f t="shared" si="1"/>
        <v>7471.5</v>
      </c>
      <c r="K23" s="49">
        <f t="shared" si="0"/>
        <v>8069.22</v>
      </c>
      <c r="L23" s="86">
        <f t="shared" si="2"/>
        <v>7471.5</v>
      </c>
      <c r="M23" s="86">
        <f t="shared" si="3"/>
        <v>597.72000000000025</v>
      </c>
      <c r="N23" s="49">
        <f t="shared" si="4"/>
        <v>8069.22</v>
      </c>
      <c r="O23" s="51"/>
      <c r="P23">
        <v>293</v>
      </c>
      <c r="Q23" s="63">
        <v>1233</v>
      </c>
      <c r="R23" s="69" t="s">
        <v>381</v>
      </c>
      <c r="S23" s="80">
        <v>214</v>
      </c>
      <c r="T23" s="81">
        <v>171.20000000000002</v>
      </c>
    </row>
    <row r="24" spans="1:20" ht="15" thickBot="1">
      <c r="A24" s="50">
        <v>33696500</v>
      </c>
      <c r="B24" s="59" t="s">
        <v>345</v>
      </c>
      <c r="C24" s="49"/>
      <c r="D24" s="49"/>
      <c r="E24" s="49"/>
      <c r="F24" s="53" t="s">
        <v>44</v>
      </c>
      <c r="G24" s="59">
        <v>2</v>
      </c>
      <c r="H24" s="57"/>
      <c r="I24" s="86"/>
      <c r="J24" s="86">
        <f t="shared" si="1"/>
        <v>7471.5</v>
      </c>
      <c r="K24" s="49">
        <f t="shared" si="0"/>
        <v>8069.22</v>
      </c>
      <c r="L24" s="86">
        <f t="shared" si="2"/>
        <v>14943</v>
      </c>
      <c r="M24" s="86">
        <f t="shared" si="3"/>
        <v>1195.4400000000005</v>
      </c>
      <c r="N24" s="49">
        <f t="shared" si="4"/>
        <v>16138.44</v>
      </c>
      <c r="O24" s="51"/>
      <c r="P24">
        <v>293</v>
      </c>
      <c r="Q24" s="63">
        <v>1234</v>
      </c>
      <c r="R24" s="69" t="s">
        <v>382</v>
      </c>
      <c r="S24" s="80">
        <v>35000</v>
      </c>
      <c r="T24" s="81">
        <v>28000</v>
      </c>
    </row>
    <row r="25" spans="1:20" ht="15" thickBot="1">
      <c r="A25" s="50">
        <v>33696500</v>
      </c>
      <c r="B25" s="59" t="s">
        <v>346</v>
      </c>
      <c r="C25" s="49"/>
      <c r="D25" s="49"/>
      <c r="E25" s="49"/>
      <c r="F25" s="53" t="s">
        <v>44</v>
      </c>
      <c r="G25" s="59">
        <v>2</v>
      </c>
      <c r="H25" s="57"/>
      <c r="I25" s="86"/>
      <c r="J25" s="86">
        <f t="shared" si="1"/>
        <v>1759.5</v>
      </c>
      <c r="K25" s="49">
        <f t="shared" si="0"/>
        <v>1900.2600000000002</v>
      </c>
      <c r="L25" s="86">
        <f t="shared" si="2"/>
        <v>3519</v>
      </c>
      <c r="M25" s="86">
        <f t="shared" si="3"/>
        <v>281.52000000000044</v>
      </c>
      <c r="N25" s="49">
        <f t="shared" si="4"/>
        <v>3800.5200000000004</v>
      </c>
      <c r="O25" s="51"/>
      <c r="P25">
        <v>69</v>
      </c>
      <c r="Q25" s="63">
        <v>1235</v>
      </c>
      <c r="R25" s="69" t="s">
        <v>383</v>
      </c>
      <c r="S25" s="80">
        <v>3000</v>
      </c>
      <c r="T25" s="81">
        <v>2400</v>
      </c>
    </row>
    <row r="26" spans="1:20" ht="15" customHeight="1" thickBot="1">
      <c r="A26" s="50">
        <v>33696500</v>
      </c>
      <c r="B26" s="59" t="s">
        <v>347</v>
      </c>
      <c r="C26" s="49"/>
      <c r="D26" s="49"/>
      <c r="E26" s="49"/>
      <c r="F26" s="53" t="s">
        <v>44</v>
      </c>
      <c r="G26" s="59">
        <v>1</v>
      </c>
      <c r="H26" s="57"/>
      <c r="I26" s="86"/>
      <c r="J26" s="86">
        <f t="shared" si="1"/>
        <v>2116.5</v>
      </c>
      <c r="K26" s="49">
        <f t="shared" si="0"/>
        <v>2285.8200000000002</v>
      </c>
      <c r="L26" s="86">
        <f t="shared" si="2"/>
        <v>2116.5</v>
      </c>
      <c r="M26" s="86">
        <f t="shared" si="3"/>
        <v>169.32000000000016</v>
      </c>
      <c r="N26" s="49">
        <f t="shared" si="4"/>
        <v>2285.8200000000002</v>
      </c>
      <c r="O26" s="51"/>
      <c r="P26">
        <v>83</v>
      </c>
      <c r="Q26" s="63">
        <v>1236</v>
      </c>
      <c r="R26" s="69" t="s">
        <v>384</v>
      </c>
      <c r="S26" s="80">
        <v>27</v>
      </c>
      <c r="T26" s="81">
        <v>21.6</v>
      </c>
    </row>
    <row r="27" spans="1:20" ht="15" hidden="1" thickBot="1">
      <c r="A27" s="50">
        <v>33696500</v>
      </c>
      <c r="B27" s="59" t="s">
        <v>348</v>
      </c>
      <c r="C27" s="49"/>
      <c r="D27" s="49"/>
      <c r="E27" s="49"/>
      <c r="F27" s="53" t="s">
        <v>44</v>
      </c>
      <c r="G27" s="59"/>
      <c r="H27" s="57"/>
      <c r="I27" s="86"/>
      <c r="J27" s="86">
        <f t="shared" si="1"/>
        <v>1224</v>
      </c>
      <c r="K27" s="49">
        <f t="shared" si="0"/>
        <v>1321.92</v>
      </c>
      <c r="L27" s="86">
        <f t="shared" si="2"/>
        <v>0</v>
      </c>
      <c r="M27" s="86">
        <f t="shared" si="3"/>
        <v>0</v>
      </c>
      <c r="N27" s="49">
        <f t="shared" si="4"/>
        <v>0</v>
      </c>
      <c r="O27" s="51"/>
      <c r="P27">
        <v>48</v>
      </c>
      <c r="Q27" s="63">
        <v>1237</v>
      </c>
      <c r="R27" s="69" t="s">
        <v>385</v>
      </c>
      <c r="S27" s="80">
        <v>5450</v>
      </c>
      <c r="T27" s="81">
        <v>4360</v>
      </c>
    </row>
    <row r="28" spans="1:20" ht="15" hidden="1" thickBot="1">
      <c r="A28" s="50">
        <v>33696500</v>
      </c>
      <c r="B28" s="59" t="s">
        <v>349</v>
      </c>
      <c r="C28" s="49"/>
      <c r="D28" s="49"/>
      <c r="E28" s="49"/>
      <c r="F28" s="53" t="s">
        <v>44</v>
      </c>
      <c r="G28" s="59"/>
      <c r="H28" s="57"/>
      <c r="I28" s="86"/>
      <c r="J28" s="86">
        <f t="shared" si="1"/>
        <v>2754</v>
      </c>
      <c r="K28" s="49">
        <f t="shared" si="0"/>
        <v>2974.32</v>
      </c>
      <c r="L28" s="86">
        <f t="shared" si="2"/>
        <v>0</v>
      </c>
      <c r="M28" s="86">
        <f t="shared" si="3"/>
        <v>0</v>
      </c>
      <c r="N28" s="49">
        <f t="shared" si="4"/>
        <v>0</v>
      </c>
      <c r="O28" s="51"/>
      <c r="P28">
        <v>108</v>
      </c>
      <c r="Q28" s="63">
        <v>1239</v>
      </c>
      <c r="R28" s="69" t="s">
        <v>386</v>
      </c>
      <c r="S28" s="80">
        <v>216</v>
      </c>
      <c r="T28" s="81">
        <v>172.8</v>
      </c>
    </row>
    <row r="29" spans="1:20" ht="15" thickBot="1">
      <c r="A29" s="50"/>
      <c r="B29" s="59" t="s">
        <v>89</v>
      </c>
      <c r="C29" s="49"/>
      <c r="D29" s="49"/>
      <c r="E29" s="49"/>
      <c r="F29" s="50"/>
      <c r="G29" s="53"/>
      <c r="H29" s="57"/>
      <c r="I29" s="86"/>
      <c r="J29" s="86"/>
      <c r="K29" s="49"/>
      <c r="L29" s="49">
        <f>SUM(L4:L28)</f>
        <v>389920.5</v>
      </c>
      <c r="M29" s="86">
        <f t="shared" si="3"/>
        <v>31193.640000000072</v>
      </c>
      <c r="N29" s="49">
        <f>SUM(N4:N28)</f>
        <v>421114.14000000007</v>
      </c>
      <c r="O29" s="51"/>
      <c r="Q29" s="63">
        <v>1253</v>
      </c>
      <c r="R29" s="69" t="s">
        <v>387</v>
      </c>
      <c r="S29" s="80">
        <v>85</v>
      </c>
      <c r="T29" s="81">
        <v>68</v>
      </c>
    </row>
    <row r="30" spans="1:20" ht="15" thickBot="1">
      <c r="A30" s="50"/>
      <c r="B30" s="59" t="s">
        <v>702</v>
      </c>
      <c r="C30" s="49"/>
      <c r="D30" s="49"/>
      <c r="E30" s="49"/>
      <c r="F30" s="50"/>
      <c r="G30" s="53"/>
      <c r="H30" s="57"/>
      <c r="I30" s="86"/>
      <c r="J30" s="86"/>
      <c r="K30" s="49"/>
      <c r="L30" s="60"/>
      <c r="M30" s="60"/>
      <c r="N30" s="60"/>
      <c r="O30" s="51"/>
      <c r="Q30" s="63">
        <v>1254</v>
      </c>
      <c r="R30" s="69" t="s">
        <v>388</v>
      </c>
      <c r="S30" s="80">
        <v>106</v>
      </c>
      <c r="T30" s="81">
        <v>84.800000000000011</v>
      </c>
    </row>
    <row r="31" spans="1:20" ht="15" thickBot="1">
      <c r="I31" s="32"/>
      <c r="J31" s="32"/>
      <c r="Q31" s="63">
        <v>1255</v>
      </c>
      <c r="R31" s="69" t="s">
        <v>389</v>
      </c>
      <c r="S31" s="80">
        <v>487</v>
      </c>
      <c r="T31" s="81">
        <v>389.6</v>
      </c>
    </row>
    <row r="32" spans="1:20" ht="27.6" thickBot="1">
      <c r="A32" s="88" t="s">
        <v>351</v>
      </c>
      <c r="B32" s="89" t="s">
        <v>352</v>
      </c>
      <c r="I32" s="32"/>
      <c r="J32" s="32"/>
      <c r="Q32" s="63">
        <v>1256</v>
      </c>
      <c r="R32" s="69" t="s">
        <v>390</v>
      </c>
      <c r="S32" s="80">
        <v>42</v>
      </c>
      <c r="T32" s="81">
        <v>33.6</v>
      </c>
    </row>
    <row r="33" spans="1:20" ht="15" thickBot="1">
      <c r="A33" s="90">
        <v>1270</v>
      </c>
      <c r="B33" s="91" t="s">
        <v>670</v>
      </c>
      <c r="I33" s="32"/>
      <c r="J33" s="32"/>
      <c r="Q33" s="63">
        <v>1257</v>
      </c>
      <c r="R33" s="69" t="s">
        <v>391</v>
      </c>
      <c r="S33" s="80">
        <v>21</v>
      </c>
      <c r="T33" s="81">
        <v>16.8</v>
      </c>
    </row>
    <row r="34" spans="1:20" ht="15" thickBot="1">
      <c r="A34" s="90">
        <v>4104</v>
      </c>
      <c r="B34" s="91" t="s">
        <v>506</v>
      </c>
      <c r="I34" s="32"/>
      <c r="J34" s="32"/>
      <c r="Q34" s="63">
        <v>1258</v>
      </c>
      <c r="R34" s="69" t="s">
        <v>392</v>
      </c>
      <c r="S34" s="80">
        <v>173</v>
      </c>
      <c r="T34" s="81">
        <v>138.4</v>
      </c>
    </row>
    <row r="35" spans="1:20" ht="15" thickBot="1">
      <c r="A35" s="90">
        <v>4124</v>
      </c>
      <c r="B35" s="91" t="s">
        <v>520</v>
      </c>
      <c r="I35" s="32"/>
      <c r="J35" s="32"/>
      <c r="Q35" s="63">
        <v>1259</v>
      </c>
      <c r="R35" s="69" t="s">
        <v>393</v>
      </c>
      <c r="S35" s="80">
        <v>106</v>
      </c>
      <c r="T35" s="81">
        <v>84.800000000000011</v>
      </c>
    </row>
    <row r="36" spans="1:20" ht="15" thickBot="1">
      <c r="A36" s="90">
        <v>4110</v>
      </c>
      <c r="B36" s="91" t="s">
        <v>671</v>
      </c>
      <c r="I36" s="32"/>
      <c r="J36" s="32"/>
      <c r="Q36" s="63">
        <v>1260</v>
      </c>
      <c r="R36" s="69" t="s">
        <v>394</v>
      </c>
      <c r="S36" s="80">
        <v>281</v>
      </c>
      <c r="T36" s="81">
        <v>224.8</v>
      </c>
    </row>
    <row r="37" spans="1:20" ht="15" thickBot="1">
      <c r="A37" s="90">
        <v>4121</v>
      </c>
      <c r="B37" s="91" t="s">
        <v>518</v>
      </c>
      <c r="I37" s="32"/>
      <c r="J37" s="32"/>
      <c r="Q37" s="63">
        <v>1261</v>
      </c>
      <c r="R37" s="69" t="s">
        <v>395</v>
      </c>
      <c r="S37" s="80">
        <v>106</v>
      </c>
      <c r="T37" s="81">
        <v>84.800000000000011</v>
      </c>
    </row>
    <row r="38" spans="1:20" ht="15" thickBot="1">
      <c r="A38" s="90">
        <v>4587</v>
      </c>
      <c r="B38" s="91" t="s">
        <v>597</v>
      </c>
      <c r="I38" s="32"/>
      <c r="J38" s="32"/>
      <c r="Q38" s="63">
        <v>1262</v>
      </c>
      <c r="R38" s="69" t="s">
        <v>396</v>
      </c>
      <c r="S38" s="80">
        <v>214</v>
      </c>
      <c r="T38" s="81">
        <v>171.20000000000002</v>
      </c>
    </row>
    <row r="39" spans="1:20" ht="15" thickBot="1">
      <c r="A39" s="90">
        <v>4588</v>
      </c>
      <c r="B39" s="91" t="s">
        <v>672</v>
      </c>
      <c r="I39" s="32"/>
      <c r="J39" s="32"/>
      <c r="Q39" s="63">
        <v>1263</v>
      </c>
      <c r="R39" s="69" t="s">
        <v>397</v>
      </c>
      <c r="S39" s="80">
        <v>193</v>
      </c>
      <c r="T39" s="81">
        <v>154.4</v>
      </c>
    </row>
    <row r="40" spans="1:20" ht="15" thickBot="1">
      <c r="A40" s="90">
        <v>4787</v>
      </c>
      <c r="B40" s="91" t="s">
        <v>633</v>
      </c>
      <c r="I40" s="32"/>
      <c r="J40" s="32"/>
      <c r="Q40" s="63">
        <v>1264</v>
      </c>
      <c r="R40" s="69" t="s">
        <v>398</v>
      </c>
      <c r="S40" s="80">
        <v>155</v>
      </c>
      <c r="T40" s="81">
        <v>124</v>
      </c>
    </row>
    <row r="41" spans="1:20" ht="15" thickBot="1">
      <c r="A41" s="90">
        <v>4788</v>
      </c>
      <c r="B41" s="91" t="s">
        <v>333</v>
      </c>
      <c r="I41" s="32"/>
      <c r="J41" s="32"/>
      <c r="Q41" s="63">
        <v>1265</v>
      </c>
      <c r="R41" s="69" t="s">
        <v>399</v>
      </c>
      <c r="S41" s="80">
        <v>83</v>
      </c>
      <c r="T41" s="81">
        <v>66.400000000000006</v>
      </c>
    </row>
    <row r="42" spans="1:20" ht="15" thickBot="1">
      <c r="A42" s="90">
        <v>4790</v>
      </c>
      <c r="B42" s="91" t="s">
        <v>635</v>
      </c>
      <c r="I42" s="32"/>
      <c r="J42" s="32"/>
      <c r="Q42" s="63">
        <v>1266</v>
      </c>
      <c r="R42" s="69" t="s">
        <v>400</v>
      </c>
      <c r="S42" s="80">
        <v>83</v>
      </c>
      <c r="T42" s="81">
        <v>66.400000000000006</v>
      </c>
    </row>
    <row r="43" spans="1:20" ht="15" thickBot="1">
      <c r="A43" s="90">
        <v>4802</v>
      </c>
      <c r="B43" s="91" t="s">
        <v>673</v>
      </c>
      <c r="I43" s="32"/>
      <c r="J43" s="32"/>
      <c r="Q43" s="63">
        <v>1267</v>
      </c>
      <c r="R43" s="69" t="s">
        <v>401</v>
      </c>
      <c r="S43" s="80">
        <v>86</v>
      </c>
      <c r="T43" s="81">
        <v>68.8</v>
      </c>
    </row>
    <row r="44" spans="1:20" ht="15" thickBot="1">
      <c r="A44" s="90">
        <v>4815</v>
      </c>
      <c r="B44" s="91" t="s">
        <v>674</v>
      </c>
      <c r="I44" s="32"/>
      <c r="J44" s="32"/>
      <c r="Q44" s="63">
        <v>1270</v>
      </c>
      <c r="R44" s="69" t="s">
        <v>402</v>
      </c>
      <c r="S44" s="80">
        <v>37</v>
      </c>
      <c r="T44" s="81">
        <v>29.6</v>
      </c>
    </row>
    <row r="45" spans="1:20" ht="15" thickBot="1">
      <c r="A45" s="90">
        <v>4822</v>
      </c>
      <c r="B45" s="91" t="s">
        <v>675</v>
      </c>
      <c r="I45" s="32"/>
      <c r="J45" s="32"/>
      <c r="Q45" s="63">
        <v>1271</v>
      </c>
      <c r="R45" s="69" t="s">
        <v>403</v>
      </c>
      <c r="S45" s="80">
        <v>100</v>
      </c>
      <c r="T45" s="81">
        <v>80</v>
      </c>
    </row>
    <row r="46" spans="1:20" ht="15" thickBot="1">
      <c r="A46" s="90">
        <v>4831</v>
      </c>
      <c r="B46" s="91" t="s">
        <v>676</v>
      </c>
      <c r="I46" s="32"/>
      <c r="J46" s="32"/>
      <c r="Q46" s="63">
        <v>1272</v>
      </c>
      <c r="R46" s="69" t="s">
        <v>404</v>
      </c>
      <c r="S46" s="80">
        <v>94</v>
      </c>
      <c r="T46" s="81">
        <v>75.2</v>
      </c>
    </row>
    <row r="47" spans="1:20" ht="15" thickBot="1">
      <c r="A47" s="90">
        <v>4835</v>
      </c>
      <c r="B47" s="91" t="s">
        <v>677</v>
      </c>
      <c r="I47" s="32"/>
      <c r="J47" s="32"/>
      <c r="Q47" s="63">
        <v>1273</v>
      </c>
      <c r="R47" s="69" t="s">
        <v>405</v>
      </c>
      <c r="S47" s="80">
        <v>76</v>
      </c>
      <c r="T47" s="81">
        <v>60.800000000000004</v>
      </c>
    </row>
    <row r="48" spans="1:20" ht="15" thickBot="1">
      <c r="A48" s="90">
        <v>4836</v>
      </c>
      <c r="B48" s="91" t="s">
        <v>678</v>
      </c>
      <c r="I48" s="32"/>
      <c r="J48" s="32"/>
      <c r="Q48" s="63">
        <v>1274</v>
      </c>
      <c r="R48" s="69" t="s">
        <v>406</v>
      </c>
      <c r="S48" s="80">
        <v>40</v>
      </c>
      <c r="T48" s="81">
        <v>32</v>
      </c>
    </row>
    <row r="49" spans="1:20" ht="15" thickBot="1">
      <c r="A49" s="90">
        <v>4838</v>
      </c>
      <c r="B49" s="91" t="s">
        <v>679</v>
      </c>
      <c r="I49" s="32"/>
      <c r="J49" s="32"/>
      <c r="Q49" s="63">
        <v>1275</v>
      </c>
      <c r="R49" s="69" t="s">
        <v>407</v>
      </c>
      <c r="S49" s="80">
        <v>142</v>
      </c>
      <c r="T49" s="81">
        <v>113.60000000000001</v>
      </c>
    </row>
    <row r="50" spans="1:20" ht="15" thickBot="1">
      <c r="A50" s="90">
        <v>4140</v>
      </c>
      <c r="B50" s="91" t="s">
        <v>534</v>
      </c>
      <c r="I50" s="32"/>
      <c r="J50" s="32"/>
      <c r="Q50" s="63">
        <v>1276</v>
      </c>
      <c r="R50" s="69" t="s">
        <v>408</v>
      </c>
      <c r="S50" s="80">
        <v>52</v>
      </c>
      <c r="T50" s="81">
        <v>41.6</v>
      </c>
    </row>
    <row r="51" spans="1:20" ht="15" thickBot="1">
      <c r="A51" s="90">
        <v>4141</v>
      </c>
      <c r="B51" s="91" t="s">
        <v>535</v>
      </c>
      <c r="I51" s="32"/>
      <c r="J51" s="32"/>
      <c r="Q51" s="63">
        <v>1278</v>
      </c>
      <c r="R51" s="69" t="s">
        <v>409</v>
      </c>
      <c r="S51" s="80">
        <v>367</v>
      </c>
      <c r="T51" s="81">
        <v>293.60000000000002</v>
      </c>
    </row>
    <row r="52" spans="1:20" ht="15" thickBot="1">
      <c r="A52" s="90">
        <v>4144</v>
      </c>
      <c r="B52" s="91" t="s">
        <v>536</v>
      </c>
      <c r="I52" s="32"/>
      <c r="J52" s="32"/>
      <c r="Q52" s="63">
        <v>1279</v>
      </c>
      <c r="R52" s="69" t="s">
        <v>410</v>
      </c>
      <c r="S52" s="80">
        <v>659</v>
      </c>
      <c r="T52" s="81">
        <v>527.20000000000005</v>
      </c>
    </row>
    <row r="53" spans="1:20" ht="15" thickBot="1">
      <c r="A53" s="90">
        <v>4785</v>
      </c>
      <c r="B53" s="91" t="s">
        <v>632</v>
      </c>
      <c r="I53" s="32"/>
      <c r="J53" s="32"/>
      <c r="Q53" s="63">
        <v>1280</v>
      </c>
      <c r="R53" s="69" t="s">
        <v>411</v>
      </c>
      <c r="S53" s="80">
        <v>258</v>
      </c>
      <c r="T53" s="81">
        <v>206.4</v>
      </c>
    </row>
    <row r="54" spans="1:20" ht="15" thickBot="1">
      <c r="A54" s="90"/>
      <c r="B54" s="91"/>
      <c r="I54" s="32"/>
      <c r="J54" s="32"/>
      <c r="Q54" s="63">
        <v>1281</v>
      </c>
      <c r="R54" s="69" t="s">
        <v>412</v>
      </c>
      <c r="S54" s="80">
        <v>367</v>
      </c>
      <c r="T54" s="81">
        <v>293.60000000000002</v>
      </c>
    </row>
    <row r="55" spans="1:20" ht="15" thickBot="1">
      <c r="A55" s="90">
        <v>4788</v>
      </c>
      <c r="B55" s="91"/>
      <c r="I55" s="32"/>
      <c r="J55" s="32"/>
      <c r="Q55" s="63">
        <v>1283</v>
      </c>
      <c r="R55" s="69" t="s">
        <v>413</v>
      </c>
      <c r="S55" s="80">
        <v>54</v>
      </c>
      <c r="T55" s="81">
        <v>43.2</v>
      </c>
    </row>
    <row r="56" spans="1:20" ht="15" thickBot="1">
      <c r="A56" s="90"/>
      <c r="B56" s="91"/>
      <c r="I56" s="32"/>
      <c r="J56" s="32"/>
      <c r="Q56" s="63">
        <v>1284</v>
      </c>
      <c r="R56" s="69" t="s">
        <v>414</v>
      </c>
      <c r="S56" s="80">
        <v>54</v>
      </c>
      <c r="T56" s="81">
        <v>43.2</v>
      </c>
    </row>
    <row r="57" spans="1:20" ht="15" thickBot="1">
      <c r="A57" s="90">
        <v>4145</v>
      </c>
      <c r="B57" s="91" t="s">
        <v>537</v>
      </c>
      <c r="I57" s="32"/>
      <c r="J57" s="32"/>
      <c r="Q57" s="63">
        <v>1285</v>
      </c>
      <c r="R57" s="69" t="s">
        <v>415</v>
      </c>
      <c r="S57" s="80">
        <v>61</v>
      </c>
      <c r="T57" s="81">
        <v>48.800000000000004</v>
      </c>
    </row>
    <row r="58" spans="1:20" ht="15" thickBot="1">
      <c r="A58" s="90">
        <v>4146</v>
      </c>
      <c r="B58" s="91" t="s">
        <v>538</v>
      </c>
      <c r="I58" s="32"/>
      <c r="J58" s="32"/>
      <c r="Q58" s="63">
        <v>1286</v>
      </c>
      <c r="R58" s="69" t="s">
        <v>416</v>
      </c>
      <c r="S58" s="80">
        <v>61</v>
      </c>
      <c r="T58" s="81">
        <v>48.800000000000004</v>
      </c>
    </row>
    <row r="59" spans="1:20" ht="15" thickBot="1">
      <c r="A59" s="90">
        <v>4540</v>
      </c>
      <c r="B59" s="91" t="s">
        <v>593</v>
      </c>
      <c r="I59" s="32"/>
      <c r="J59" s="32"/>
      <c r="Q59" s="63">
        <v>1287</v>
      </c>
      <c r="R59" s="69" t="s">
        <v>417</v>
      </c>
      <c r="S59" s="80">
        <v>24</v>
      </c>
      <c r="T59" s="81">
        <v>19.200000000000003</v>
      </c>
    </row>
    <row r="60" spans="1:20" ht="15" thickBot="1">
      <c r="A60" s="90">
        <v>4541</v>
      </c>
      <c r="B60" s="91" t="s">
        <v>594</v>
      </c>
      <c r="I60" s="32"/>
      <c r="J60" s="32"/>
      <c r="Q60" s="63">
        <v>1291</v>
      </c>
      <c r="R60" s="69" t="s">
        <v>418</v>
      </c>
      <c r="S60" s="80">
        <v>175</v>
      </c>
      <c r="T60" s="81">
        <v>140</v>
      </c>
    </row>
    <row r="61" spans="1:20" ht="15" thickBot="1">
      <c r="A61" s="92">
        <v>4776</v>
      </c>
      <c r="B61" s="93" t="s">
        <v>349</v>
      </c>
      <c r="I61" s="32"/>
      <c r="J61" s="32"/>
      <c r="Q61" s="63">
        <v>1292</v>
      </c>
      <c r="R61" s="69" t="s">
        <v>419</v>
      </c>
      <c r="S61" s="80">
        <v>193</v>
      </c>
      <c r="T61" s="81">
        <v>154.4</v>
      </c>
    </row>
    <row r="62" spans="1:20" ht="15" thickBot="1">
      <c r="A62" s="94"/>
      <c r="B62" s="93" t="s">
        <v>680</v>
      </c>
      <c r="I62" s="32"/>
      <c r="J62" s="32"/>
      <c r="Q62" s="63">
        <v>1293</v>
      </c>
      <c r="R62" s="69" t="s">
        <v>420</v>
      </c>
      <c r="S62" s="80">
        <v>199</v>
      </c>
      <c r="T62" s="81">
        <v>159.20000000000002</v>
      </c>
    </row>
    <row r="63" spans="1:20">
      <c r="I63" s="32"/>
      <c r="J63" s="32"/>
      <c r="Q63" s="63">
        <v>1294</v>
      </c>
      <c r="R63" s="69" t="s">
        <v>421</v>
      </c>
      <c r="S63" s="80">
        <v>183</v>
      </c>
      <c r="T63" s="81">
        <v>146.4</v>
      </c>
    </row>
    <row r="64" spans="1:20">
      <c r="I64" s="32"/>
      <c r="J64" s="32"/>
      <c r="Q64" s="63">
        <v>1295</v>
      </c>
      <c r="R64" s="69" t="s">
        <v>422</v>
      </c>
      <c r="S64" s="80">
        <v>193</v>
      </c>
      <c r="T64" s="81">
        <v>154.4</v>
      </c>
    </row>
    <row r="65" spans="9:20">
      <c r="I65" s="32"/>
      <c r="J65" s="32"/>
      <c r="Q65" s="63">
        <v>1297</v>
      </c>
      <c r="R65" s="69" t="s">
        <v>423</v>
      </c>
      <c r="S65" s="80">
        <v>367</v>
      </c>
      <c r="T65" s="81">
        <v>293.60000000000002</v>
      </c>
    </row>
    <row r="66" spans="9:20">
      <c r="I66" s="32"/>
      <c r="J66" s="32"/>
      <c r="Q66" s="63">
        <v>1298</v>
      </c>
      <c r="R66" s="69" t="s">
        <v>424</v>
      </c>
      <c r="S66" s="80">
        <v>608</v>
      </c>
      <c r="T66" s="81">
        <v>486.40000000000003</v>
      </c>
    </row>
    <row r="67" spans="9:20">
      <c r="I67" s="32"/>
      <c r="J67" s="32"/>
      <c r="Q67" s="63">
        <v>1299</v>
      </c>
      <c r="R67" s="69" t="s">
        <v>425</v>
      </c>
      <c r="S67" s="80">
        <v>52</v>
      </c>
      <c r="T67" s="81">
        <v>41.6</v>
      </c>
    </row>
    <row r="68" spans="9:20">
      <c r="I68" s="32"/>
      <c r="J68" s="32"/>
      <c r="Q68" s="63">
        <v>1302</v>
      </c>
      <c r="R68" s="69" t="s">
        <v>426</v>
      </c>
      <c r="S68" s="80">
        <v>1297</v>
      </c>
      <c r="T68" s="81">
        <v>1037.6000000000001</v>
      </c>
    </row>
    <row r="69" spans="9:20">
      <c r="I69" s="32"/>
      <c r="J69" s="32"/>
      <c r="Q69" s="63">
        <v>1400</v>
      </c>
      <c r="R69" s="69" t="s">
        <v>427</v>
      </c>
      <c r="S69" s="80">
        <v>605</v>
      </c>
      <c r="T69" s="81">
        <v>484</v>
      </c>
    </row>
    <row r="70" spans="9:20">
      <c r="I70" s="32"/>
      <c r="J70" s="32"/>
      <c r="Q70" s="63">
        <v>1409</v>
      </c>
      <c r="R70" s="69" t="s">
        <v>428</v>
      </c>
      <c r="S70" s="80">
        <v>258</v>
      </c>
      <c r="T70" s="81">
        <v>206.4</v>
      </c>
    </row>
    <row r="71" spans="9:20">
      <c r="I71" s="32"/>
      <c r="J71" s="32"/>
      <c r="Q71" s="63">
        <v>1419</v>
      </c>
      <c r="R71" s="69" t="s">
        <v>429</v>
      </c>
      <c r="S71" s="80">
        <v>115</v>
      </c>
      <c r="T71" s="81">
        <v>92</v>
      </c>
    </row>
    <row r="72" spans="9:20">
      <c r="I72" s="32"/>
      <c r="J72" s="32"/>
      <c r="Q72" s="63">
        <v>1420</v>
      </c>
      <c r="R72" s="69" t="s">
        <v>430</v>
      </c>
      <c r="S72" s="80">
        <v>98</v>
      </c>
      <c r="T72" s="81">
        <v>78.400000000000006</v>
      </c>
    </row>
    <row r="73" spans="9:20">
      <c r="I73" s="32"/>
      <c r="J73" s="32"/>
      <c r="Q73" s="63">
        <v>1421</v>
      </c>
      <c r="R73" s="69" t="s">
        <v>431</v>
      </c>
      <c r="S73" s="80">
        <v>34</v>
      </c>
      <c r="T73" s="81">
        <v>27.200000000000003</v>
      </c>
    </row>
    <row r="74" spans="9:20">
      <c r="I74" s="32"/>
      <c r="J74" s="32"/>
      <c r="Q74" s="63">
        <v>1422</v>
      </c>
      <c r="R74" s="69" t="s">
        <v>432</v>
      </c>
      <c r="S74" s="80">
        <v>172</v>
      </c>
      <c r="T74" s="81">
        <v>137.6</v>
      </c>
    </row>
    <row r="75" spans="9:20">
      <c r="I75" s="32"/>
      <c r="J75" s="32"/>
      <c r="Q75" s="63">
        <v>1423</v>
      </c>
      <c r="R75" s="69" t="s">
        <v>433</v>
      </c>
      <c r="S75" s="80">
        <v>30</v>
      </c>
      <c r="T75" s="81">
        <v>24</v>
      </c>
    </row>
    <row r="76" spans="9:20">
      <c r="I76" s="32"/>
      <c r="J76" s="32"/>
      <c r="Q76" s="63">
        <v>1430</v>
      </c>
      <c r="R76" s="69" t="s">
        <v>434</v>
      </c>
      <c r="S76" s="80">
        <v>1249</v>
      </c>
      <c r="T76" s="81">
        <v>999.2</v>
      </c>
    </row>
    <row r="77" spans="9:20">
      <c r="I77" s="32"/>
      <c r="J77" s="32"/>
      <c r="Q77" s="63">
        <v>1441</v>
      </c>
      <c r="R77" s="69" t="s">
        <v>435</v>
      </c>
      <c r="S77" s="80">
        <v>150</v>
      </c>
      <c r="T77" s="81">
        <v>120</v>
      </c>
    </row>
    <row r="78" spans="9:20">
      <c r="I78" s="32"/>
      <c r="J78" s="32"/>
      <c r="Q78" s="63">
        <v>1470</v>
      </c>
      <c r="R78" s="69" t="s">
        <v>436</v>
      </c>
      <c r="S78" s="80">
        <v>22</v>
      </c>
      <c r="T78" s="81">
        <v>17.600000000000001</v>
      </c>
    </row>
    <row r="79" spans="9:20">
      <c r="I79" s="32"/>
      <c r="J79" s="32"/>
      <c r="Q79" s="63">
        <v>1471</v>
      </c>
      <c r="R79" s="69" t="s">
        <v>437</v>
      </c>
      <c r="S79" s="80">
        <v>22</v>
      </c>
      <c r="T79" s="81">
        <v>17.600000000000001</v>
      </c>
    </row>
    <row r="80" spans="9:20">
      <c r="I80" s="32"/>
      <c r="J80" s="32"/>
      <c r="Q80" s="63">
        <v>1610</v>
      </c>
      <c r="R80" s="69" t="s">
        <v>438</v>
      </c>
      <c r="S80" s="80">
        <v>157</v>
      </c>
      <c r="T80" s="81">
        <v>125.60000000000001</v>
      </c>
    </row>
    <row r="81" spans="9:20">
      <c r="I81" s="32"/>
      <c r="J81" s="32"/>
      <c r="Q81" s="63">
        <v>1930</v>
      </c>
      <c r="R81" s="69" t="s">
        <v>439</v>
      </c>
      <c r="S81" s="80">
        <v>106</v>
      </c>
      <c r="T81" s="81">
        <v>84.800000000000011</v>
      </c>
    </row>
    <row r="82" spans="9:20">
      <c r="I82" s="32"/>
      <c r="J82" s="32"/>
      <c r="Q82" s="63">
        <v>1933</v>
      </c>
      <c r="R82" s="69" t="s">
        <v>440</v>
      </c>
      <c r="S82" s="80">
        <v>106</v>
      </c>
      <c r="T82" s="81">
        <v>84.800000000000011</v>
      </c>
    </row>
    <row r="83" spans="9:20">
      <c r="I83" s="32"/>
      <c r="J83" s="32"/>
      <c r="Q83" s="63">
        <v>1935</v>
      </c>
      <c r="R83" s="69" t="s">
        <v>441</v>
      </c>
      <c r="S83" s="80">
        <v>106</v>
      </c>
      <c r="T83" s="81">
        <v>84.800000000000011</v>
      </c>
    </row>
    <row r="84" spans="9:20">
      <c r="I84" s="32"/>
      <c r="J84" s="32"/>
      <c r="Q84" s="63">
        <v>1936</v>
      </c>
      <c r="R84" s="69" t="s">
        <v>442</v>
      </c>
      <c r="S84" s="80">
        <v>106</v>
      </c>
      <c r="T84" s="81">
        <v>84.800000000000011</v>
      </c>
    </row>
    <row r="85" spans="9:20">
      <c r="I85" s="32"/>
      <c r="J85" s="32"/>
      <c r="Q85" s="63">
        <v>1937</v>
      </c>
      <c r="R85" s="69" t="s">
        <v>443</v>
      </c>
      <c r="S85" s="80">
        <v>106</v>
      </c>
      <c r="T85" s="81">
        <v>84.800000000000011</v>
      </c>
    </row>
    <row r="86" spans="9:20">
      <c r="I86" s="32"/>
      <c r="J86" s="32"/>
      <c r="Q86" s="63">
        <v>1938</v>
      </c>
      <c r="R86" s="69" t="s">
        <v>444</v>
      </c>
      <c r="S86" s="80">
        <v>474</v>
      </c>
      <c r="T86" s="81">
        <v>379.20000000000005</v>
      </c>
    </row>
    <row r="87" spans="9:20">
      <c r="I87" s="32"/>
      <c r="J87" s="32"/>
      <c r="Q87" s="63">
        <v>1939</v>
      </c>
      <c r="R87" s="69" t="s">
        <v>445</v>
      </c>
      <c r="S87" s="80">
        <v>106</v>
      </c>
      <c r="T87" s="81">
        <v>84.800000000000011</v>
      </c>
    </row>
    <row r="88" spans="9:20">
      <c r="I88" s="32"/>
      <c r="J88" s="32"/>
      <c r="Q88" s="63">
        <v>1940</v>
      </c>
      <c r="R88" s="69" t="s">
        <v>446</v>
      </c>
      <c r="S88" s="80">
        <v>97</v>
      </c>
      <c r="T88" s="81">
        <v>77.600000000000009</v>
      </c>
    </row>
    <row r="89" spans="9:20">
      <c r="I89" s="32"/>
      <c r="J89" s="32"/>
      <c r="Q89" s="63">
        <v>1943</v>
      </c>
      <c r="R89" s="69" t="s">
        <v>447</v>
      </c>
      <c r="S89" s="80">
        <v>96</v>
      </c>
      <c r="T89" s="81">
        <v>76.800000000000011</v>
      </c>
    </row>
    <row r="90" spans="9:20">
      <c r="I90" s="32"/>
      <c r="J90" s="32"/>
      <c r="Q90" s="63">
        <v>1950</v>
      </c>
      <c r="R90" s="69" t="s">
        <v>448</v>
      </c>
      <c r="S90" s="80">
        <v>123</v>
      </c>
      <c r="T90" s="81">
        <v>98.4</v>
      </c>
    </row>
    <row r="91" spans="9:20">
      <c r="I91" s="32"/>
      <c r="J91" s="32"/>
      <c r="Q91" s="63">
        <v>1999</v>
      </c>
      <c r="R91" s="69" t="s">
        <v>449</v>
      </c>
      <c r="S91" s="80">
        <v>18</v>
      </c>
      <c r="T91" s="81">
        <v>14.4</v>
      </c>
    </row>
    <row r="92" spans="9:20">
      <c r="I92" s="32"/>
      <c r="J92" s="32"/>
      <c r="Q92" s="72">
        <v>2002</v>
      </c>
      <c r="R92" s="73" t="s">
        <v>450</v>
      </c>
      <c r="S92" s="80">
        <v>389</v>
      </c>
      <c r="T92" s="81">
        <v>311.20000000000005</v>
      </c>
    </row>
    <row r="93" spans="9:20">
      <c r="I93" s="32"/>
      <c r="J93" s="32"/>
      <c r="Q93" s="66">
        <v>2003</v>
      </c>
      <c r="R93" s="70" t="s">
        <v>451</v>
      </c>
      <c r="S93" s="80">
        <v>389</v>
      </c>
      <c r="T93" s="81">
        <v>311.20000000000005</v>
      </c>
    </row>
    <row r="94" spans="9:20">
      <c r="I94" s="32"/>
      <c r="J94" s="32"/>
      <c r="Q94" s="64">
        <v>2004</v>
      </c>
      <c r="R94" s="71" t="s">
        <v>452</v>
      </c>
      <c r="S94" s="80">
        <v>513</v>
      </c>
      <c r="T94" s="81">
        <v>410.40000000000003</v>
      </c>
    </row>
    <row r="95" spans="9:20">
      <c r="I95" s="32"/>
      <c r="J95" s="32"/>
      <c r="Q95" s="64">
        <v>2006</v>
      </c>
      <c r="R95" s="71" t="s">
        <v>453</v>
      </c>
      <c r="S95" s="80">
        <v>632</v>
      </c>
      <c r="T95" s="81">
        <v>505.6</v>
      </c>
    </row>
    <row r="96" spans="9:20">
      <c r="I96" s="32"/>
      <c r="J96" s="32"/>
      <c r="Q96" s="64">
        <v>2007</v>
      </c>
      <c r="R96" s="71" t="s">
        <v>454</v>
      </c>
      <c r="S96" s="80">
        <v>599</v>
      </c>
      <c r="T96" s="81">
        <v>479.20000000000005</v>
      </c>
    </row>
    <row r="97" spans="9:20">
      <c r="I97" s="32"/>
      <c r="J97" s="32"/>
      <c r="Q97" s="64">
        <v>2008</v>
      </c>
      <c r="R97" s="71" t="s">
        <v>455</v>
      </c>
      <c r="S97" s="80">
        <v>1071</v>
      </c>
      <c r="T97" s="81">
        <v>856.80000000000007</v>
      </c>
    </row>
    <row r="98" spans="9:20">
      <c r="I98" s="32"/>
      <c r="J98" s="32"/>
      <c r="Q98" s="64">
        <v>2012</v>
      </c>
      <c r="R98" s="71" t="s">
        <v>456</v>
      </c>
      <c r="S98" s="80">
        <v>167</v>
      </c>
      <c r="T98" s="81">
        <v>133.6</v>
      </c>
    </row>
    <row r="99" spans="9:20">
      <c r="I99" s="32"/>
      <c r="J99" s="32"/>
      <c r="Q99" s="64">
        <v>2013</v>
      </c>
      <c r="R99" s="71" t="s">
        <v>457</v>
      </c>
      <c r="S99" s="80">
        <v>83</v>
      </c>
      <c r="T99" s="81">
        <v>66.400000000000006</v>
      </c>
    </row>
    <row r="100" spans="9:20">
      <c r="I100" s="32"/>
      <c r="J100" s="32"/>
      <c r="Q100" s="64">
        <v>2043</v>
      </c>
      <c r="R100" s="71" t="s">
        <v>458</v>
      </c>
      <c r="S100" s="80">
        <v>159</v>
      </c>
      <c r="T100" s="81">
        <v>127.2</v>
      </c>
    </row>
    <row r="101" spans="9:20">
      <c r="I101" s="32"/>
      <c r="J101" s="32"/>
      <c r="Q101" s="64">
        <v>2047</v>
      </c>
      <c r="R101" s="71" t="s">
        <v>459</v>
      </c>
      <c r="S101" s="80">
        <v>235</v>
      </c>
      <c r="T101" s="81">
        <v>188</v>
      </c>
    </row>
    <row r="102" spans="9:20">
      <c r="I102" s="32"/>
      <c r="J102" s="32"/>
      <c r="Q102" s="64">
        <v>2052</v>
      </c>
      <c r="R102" s="71" t="s">
        <v>460</v>
      </c>
      <c r="S102" s="80">
        <v>22</v>
      </c>
      <c r="T102" s="81">
        <v>17.600000000000001</v>
      </c>
    </row>
    <row r="103" spans="9:20">
      <c r="I103" s="32"/>
      <c r="J103" s="32"/>
      <c r="Q103" s="64">
        <v>2054</v>
      </c>
      <c r="R103" s="71" t="s">
        <v>461</v>
      </c>
      <c r="S103" s="80">
        <v>40</v>
      </c>
      <c r="T103" s="81">
        <v>32</v>
      </c>
    </row>
    <row r="104" spans="9:20">
      <c r="I104" s="32"/>
      <c r="J104" s="32"/>
      <c r="Q104" s="64">
        <v>2055</v>
      </c>
      <c r="R104" s="71" t="s">
        <v>462</v>
      </c>
      <c r="S104" s="80">
        <v>69</v>
      </c>
      <c r="T104" s="81">
        <v>55.2</v>
      </c>
    </row>
    <row r="105" spans="9:20">
      <c r="I105" s="32"/>
      <c r="J105" s="32"/>
      <c r="Q105" s="64">
        <v>2056</v>
      </c>
      <c r="R105" s="71" t="s">
        <v>463</v>
      </c>
      <c r="S105" s="80">
        <v>266</v>
      </c>
      <c r="T105" s="81">
        <v>212.8</v>
      </c>
    </row>
    <row r="106" spans="9:20">
      <c r="I106" s="32"/>
      <c r="J106" s="32"/>
      <c r="Q106" s="64">
        <v>2057</v>
      </c>
      <c r="R106" s="71" t="s">
        <v>464</v>
      </c>
      <c r="S106" s="80">
        <v>216</v>
      </c>
      <c r="T106" s="81">
        <v>172.8</v>
      </c>
    </row>
    <row r="107" spans="9:20">
      <c r="I107" s="32"/>
      <c r="J107" s="32"/>
      <c r="Q107" s="64">
        <v>2058</v>
      </c>
      <c r="R107" s="71" t="s">
        <v>465</v>
      </c>
      <c r="S107" s="80">
        <v>48</v>
      </c>
      <c r="T107" s="81">
        <v>38.400000000000006</v>
      </c>
    </row>
    <row r="108" spans="9:20">
      <c r="I108" s="32"/>
      <c r="J108" s="32"/>
      <c r="Q108" s="64">
        <v>2059</v>
      </c>
      <c r="R108" s="71" t="s">
        <v>466</v>
      </c>
      <c r="S108" s="80">
        <v>36</v>
      </c>
      <c r="T108" s="81">
        <v>28.8</v>
      </c>
    </row>
    <row r="109" spans="9:20">
      <c r="I109" s="32"/>
      <c r="J109" s="32"/>
      <c r="Q109" s="64">
        <v>2080</v>
      </c>
      <c r="R109" s="71" t="s">
        <v>467</v>
      </c>
      <c r="S109" s="80">
        <v>66</v>
      </c>
      <c r="T109" s="81">
        <v>52.800000000000004</v>
      </c>
    </row>
    <row r="110" spans="9:20">
      <c r="I110" s="32"/>
      <c r="J110" s="32"/>
      <c r="Q110" s="64">
        <v>2081</v>
      </c>
      <c r="R110" s="71" t="s">
        <v>468</v>
      </c>
      <c r="S110" s="80">
        <v>66</v>
      </c>
      <c r="T110" s="81">
        <v>52.800000000000004</v>
      </c>
    </row>
    <row r="111" spans="9:20">
      <c r="I111" s="32"/>
      <c r="J111" s="32"/>
      <c r="Q111" s="64">
        <v>2085</v>
      </c>
      <c r="R111" s="71" t="s">
        <v>469</v>
      </c>
      <c r="S111" s="80">
        <v>60</v>
      </c>
      <c r="T111" s="81">
        <v>48</v>
      </c>
    </row>
    <row r="112" spans="9:20">
      <c r="I112" s="32"/>
      <c r="J112" s="32"/>
      <c r="Q112" s="64">
        <v>2100</v>
      </c>
      <c r="R112" s="71" t="s">
        <v>470</v>
      </c>
      <c r="S112" s="80">
        <v>510</v>
      </c>
      <c r="T112" s="81">
        <v>408</v>
      </c>
    </row>
    <row r="113" spans="9:20">
      <c r="I113" s="32"/>
      <c r="J113" s="32"/>
      <c r="Q113" s="64">
        <v>2203</v>
      </c>
      <c r="R113" s="71" t="s">
        <v>471</v>
      </c>
      <c r="S113" s="80">
        <v>253</v>
      </c>
      <c r="T113" s="81">
        <v>202.4</v>
      </c>
    </row>
    <row r="114" spans="9:20">
      <c r="I114" s="32"/>
      <c r="J114" s="32"/>
      <c r="Q114" s="64">
        <v>2207</v>
      </c>
      <c r="R114" s="71" t="s">
        <v>472</v>
      </c>
      <c r="S114" s="80">
        <v>286</v>
      </c>
      <c r="T114" s="81">
        <v>228.8</v>
      </c>
    </row>
    <row r="115" spans="9:20">
      <c r="I115" s="32"/>
      <c r="J115" s="32"/>
      <c r="Q115" s="64">
        <v>2208</v>
      </c>
      <c r="R115" s="71" t="s">
        <v>473</v>
      </c>
      <c r="S115" s="80">
        <v>816</v>
      </c>
      <c r="T115" s="81">
        <v>652.80000000000007</v>
      </c>
    </row>
    <row r="116" spans="9:20">
      <c r="I116" s="32"/>
      <c r="J116" s="32"/>
      <c r="Q116" s="64">
        <v>2223</v>
      </c>
      <c r="R116" s="71" t="s">
        <v>474</v>
      </c>
      <c r="S116" s="80">
        <v>508</v>
      </c>
      <c r="T116" s="81">
        <v>406.40000000000003</v>
      </c>
    </row>
    <row r="117" spans="9:20">
      <c r="I117" s="32"/>
      <c r="J117" s="32"/>
      <c r="Q117" s="64">
        <v>2227</v>
      </c>
      <c r="R117" s="71" t="s">
        <v>475</v>
      </c>
      <c r="S117" s="80">
        <v>696</v>
      </c>
      <c r="T117" s="81">
        <v>556.80000000000007</v>
      </c>
    </row>
    <row r="118" spans="9:20">
      <c r="I118" s="32"/>
      <c r="J118" s="32"/>
      <c r="Q118" s="66">
        <v>2243</v>
      </c>
      <c r="R118" s="70" t="s">
        <v>476</v>
      </c>
      <c r="S118" s="80">
        <v>107</v>
      </c>
      <c r="T118" s="81">
        <v>85.600000000000009</v>
      </c>
    </row>
    <row r="119" spans="9:20">
      <c r="I119" s="32"/>
      <c r="J119" s="32"/>
      <c r="Q119" s="64">
        <v>2247</v>
      </c>
      <c r="R119" s="71" t="s">
        <v>477</v>
      </c>
      <c r="S119" s="80">
        <v>117</v>
      </c>
      <c r="T119" s="81">
        <v>93.600000000000009</v>
      </c>
    </row>
    <row r="120" spans="9:20">
      <c r="I120" s="32"/>
      <c r="J120" s="32"/>
      <c r="Q120" s="64">
        <v>2280</v>
      </c>
      <c r="R120" s="71" t="s">
        <v>478</v>
      </c>
      <c r="S120" s="80">
        <v>59</v>
      </c>
      <c r="T120" s="81">
        <v>47.2</v>
      </c>
    </row>
    <row r="121" spans="9:20">
      <c r="I121" s="32"/>
      <c r="J121" s="32"/>
      <c r="Q121" s="64">
        <v>2300</v>
      </c>
      <c r="R121" s="71" t="s">
        <v>479</v>
      </c>
      <c r="S121" s="80">
        <v>443</v>
      </c>
      <c r="T121" s="81">
        <v>354.40000000000003</v>
      </c>
    </row>
    <row r="122" spans="9:20">
      <c r="I122" s="32"/>
      <c r="J122" s="32"/>
      <c r="Q122" s="64">
        <v>3000</v>
      </c>
      <c r="R122" s="71" t="s">
        <v>480</v>
      </c>
      <c r="S122" s="80">
        <v>131</v>
      </c>
      <c r="T122" s="81">
        <v>104.80000000000001</v>
      </c>
    </row>
    <row r="123" spans="9:20">
      <c r="I123" s="32"/>
      <c r="J123" s="32"/>
      <c r="Q123" s="64">
        <v>3001</v>
      </c>
      <c r="R123" s="71" t="s">
        <v>481</v>
      </c>
      <c r="S123" s="80">
        <v>164</v>
      </c>
      <c r="T123" s="81">
        <v>131.20000000000002</v>
      </c>
    </row>
    <row r="124" spans="9:20">
      <c r="I124" s="32"/>
      <c r="J124" s="32"/>
      <c r="Q124" s="64">
        <v>3004</v>
      </c>
      <c r="R124" s="71" t="s">
        <v>482</v>
      </c>
      <c r="S124" s="80">
        <v>463</v>
      </c>
      <c r="T124" s="81">
        <v>370.40000000000003</v>
      </c>
    </row>
    <row r="125" spans="9:20">
      <c r="I125" s="32"/>
      <c r="J125" s="32"/>
      <c r="Q125" s="64">
        <v>3007</v>
      </c>
      <c r="R125" s="71" t="s">
        <v>483</v>
      </c>
      <c r="S125" s="80">
        <v>195</v>
      </c>
      <c r="T125" s="81">
        <v>156</v>
      </c>
    </row>
    <row r="126" spans="9:20">
      <c r="I126" s="32"/>
      <c r="J126" s="32"/>
      <c r="Q126" s="64">
        <v>3010</v>
      </c>
      <c r="R126" s="71" t="s">
        <v>484</v>
      </c>
      <c r="S126" s="80">
        <v>166</v>
      </c>
      <c r="T126" s="81">
        <v>132.80000000000001</v>
      </c>
    </row>
    <row r="127" spans="9:20">
      <c r="I127" s="32"/>
      <c r="J127" s="32"/>
      <c r="Q127" s="64">
        <v>3013</v>
      </c>
      <c r="R127" s="71" t="s">
        <v>485</v>
      </c>
      <c r="S127" s="80">
        <v>192</v>
      </c>
      <c r="T127" s="81">
        <v>153.60000000000002</v>
      </c>
    </row>
    <row r="128" spans="9:20">
      <c r="I128" s="32"/>
      <c r="J128" s="32"/>
      <c r="Q128" s="64">
        <v>3020</v>
      </c>
      <c r="R128" s="71" t="s">
        <v>486</v>
      </c>
      <c r="S128" s="80">
        <v>292</v>
      </c>
      <c r="T128" s="81">
        <v>233.60000000000002</v>
      </c>
    </row>
    <row r="129" spans="9:20">
      <c r="I129" s="32"/>
      <c r="J129" s="32"/>
      <c r="Q129" s="64">
        <v>3022</v>
      </c>
      <c r="R129" s="71" t="s">
        <v>487</v>
      </c>
      <c r="S129" s="80">
        <v>266</v>
      </c>
      <c r="T129" s="81">
        <v>212.8</v>
      </c>
    </row>
    <row r="130" spans="9:20">
      <c r="I130" s="32"/>
      <c r="J130" s="32"/>
      <c r="Q130" s="64">
        <v>3024</v>
      </c>
      <c r="R130" s="71" t="s">
        <v>488</v>
      </c>
      <c r="S130" s="80">
        <v>386</v>
      </c>
      <c r="T130" s="81">
        <v>308.8</v>
      </c>
    </row>
    <row r="131" spans="9:20">
      <c r="I131" s="32"/>
      <c r="J131" s="32"/>
      <c r="Q131" s="64">
        <v>3031</v>
      </c>
      <c r="R131" s="71" t="s">
        <v>489</v>
      </c>
      <c r="S131" s="80">
        <v>168</v>
      </c>
      <c r="T131" s="81">
        <v>134.4</v>
      </c>
    </row>
    <row r="132" spans="9:20">
      <c r="I132" s="32"/>
      <c r="J132" s="32"/>
      <c r="Q132" s="64">
        <v>3036</v>
      </c>
      <c r="R132" s="71" t="s">
        <v>490</v>
      </c>
      <c r="S132" s="80">
        <v>200</v>
      </c>
      <c r="T132" s="81">
        <v>160</v>
      </c>
    </row>
    <row r="133" spans="9:20">
      <c r="I133" s="32"/>
      <c r="J133" s="32"/>
      <c r="Q133" s="64">
        <v>3037</v>
      </c>
      <c r="R133" s="71" t="s">
        <v>491</v>
      </c>
      <c r="S133" s="80">
        <v>192</v>
      </c>
      <c r="T133" s="81">
        <v>153.60000000000002</v>
      </c>
    </row>
    <row r="134" spans="9:20">
      <c r="I134" s="32"/>
      <c r="J134" s="32"/>
      <c r="Q134" s="64">
        <v>3038</v>
      </c>
      <c r="R134" s="71" t="s">
        <v>492</v>
      </c>
      <c r="S134" s="80">
        <v>167</v>
      </c>
      <c r="T134" s="81">
        <v>133.6</v>
      </c>
    </row>
    <row r="135" spans="9:20">
      <c r="I135" s="32"/>
      <c r="J135" s="32"/>
      <c r="Q135" s="64">
        <v>3200</v>
      </c>
      <c r="R135" s="71" t="s">
        <v>493</v>
      </c>
      <c r="S135" s="80">
        <v>1101</v>
      </c>
      <c r="T135" s="81">
        <v>880.80000000000007</v>
      </c>
    </row>
    <row r="136" spans="9:20">
      <c r="I136" s="32"/>
      <c r="J136" s="32"/>
      <c r="Q136" s="64">
        <v>3207</v>
      </c>
      <c r="R136" s="71" t="s">
        <v>494</v>
      </c>
      <c r="S136" s="80">
        <v>1643</v>
      </c>
      <c r="T136" s="81">
        <v>1314.4</v>
      </c>
    </row>
    <row r="137" spans="9:20">
      <c r="I137" s="32"/>
      <c r="J137" s="32"/>
      <c r="Q137" s="64">
        <v>3222</v>
      </c>
      <c r="R137" s="71" t="s">
        <v>495</v>
      </c>
      <c r="S137" s="80">
        <v>1945</v>
      </c>
      <c r="T137" s="81">
        <v>1556</v>
      </c>
    </row>
    <row r="138" spans="9:20">
      <c r="I138" s="32"/>
      <c r="J138" s="32"/>
      <c r="Q138" s="64">
        <v>4036</v>
      </c>
      <c r="R138" s="71" t="s">
        <v>496</v>
      </c>
      <c r="S138" s="80">
        <v>266</v>
      </c>
      <c r="T138" s="81">
        <v>212.8</v>
      </c>
    </row>
    <row r="139" spans="9:20">
      <c r="I139" s="32"/>
      <c r="J139" s="32"/>
      <c r="Q139" s="64">
        <v>4037</v>
      </c>
      <c r="R139" s="71" t="s">
        <v>497</v>
      </c>
      <c r="S139" s="80">
        <v>218</v>
      </c>
      <c r="T139" s="81">
        <v>174.4</v>
      </c>
    </row>
    <row r="140" spans="9:20">
      <c r="I140" s="32"/>
      <c r="J140" s="32"/>
      <c r="Q140" s="64">
        <v>4040</v>
      </c>
      <c r="R140" s="71" t="s">
        <v>498</v>
      </c>
      <c r="S140" s="80">
        <v>621</v>
      </c>
      <c r="T140" s="81">
        <v>496.8</v>
      </c>
    </row>
    <row r="141" spans="9:20">
      <c r="I141" s="32"/>
      <c r="J141" s="32"/>
      <c r="Q141" s="64">
        <v>4055</v>
      </c>
      <c r="R141" s="71" t="s">
        <v>499</v>
      </c>
      <c r="S141" s="80">
        <v>442</v>
      </c>
      <c r="T141" s="81">
        <v>353.6</v>
      </c>
    </row>
    <row r="142" spans="9:20">
      <c r="I142" s="32"/>
      <c r="J142" s="32"/>
      <c r="Q142" s="64">
        <v>4056</v>
      </c>
      <c r="R142" s="71" t="s">
        <v>500</v>
      </c>
      <c r="S142" s="80">
        <v>663</v>
      </c>
      <c r="T142" s="81">
        <v>530.4</v>
      </c>
    </row>
    <row r="143" spans="9:20">
      <c r="I143" s="32"/>
      <c r="J143" s="32"/>
      <c r="Q143" s="64">
        <v>4057</v>
      </c>
      <c r="R143" s="71" t="s">
        <v>501</v>
      </c>
      <c r="S143" s="80">
        <v>479</v>
      </c>
      <c r="T143" s="81">
        <v>383.20000000000005</v>
      </c>
    </row>
    <row r="144" spans="9:20">
      <c r="I144" s="32"/>
      <c r="J144" s="32"/>
      <c r="Q144" s="64">
        <v>4058</v>
      </c>
      <c r="R144" s="71" t="s">
        <v>502</v>
      </c>
      <c r="S144" s="80">
        <v>627</v>
      </c>
      <c r="T144" s="81">
        <v>501.6</v>
      </c>
    </row>
    <row r="145" spans="9:20">
      <c r="I145" s="32"/>
      <c r="J145" s="32"/>
      <c r="Q145" s="64">
        <v>4100</v>
      </c>
      <c r="R145" s="71" t="s">
        <v>503</v>
      </c>
      <c r="S145" s="80">
        <v>154</v>
      </c>
      <c r="T145" s="81">
        <v>123.2</v>
      </c>
    </row>
    <row r="146" spans="9:20">
      <c r="I146" s="32"/>
      <c r="J146" s="32"/>
      <c r="Q146" s="64">
        <v>4101</v>
      </c>
      <c r="R146" s="71" t="s">
        <v>504</v>
      </c>
      <c r="S146" s="80">
        <v>154</v>
      </c>
      <c r="T146" s="81">
        <v>123.2</v>
      </c>
    </row>
    <row r="147" spans="9:20">
      <c r="I147" s="32"/>
      <c r="J147" s="32"/>
      <c r="Q147" s="64">
        <v>4102</v>
      </c>
      <c r="R147" s="71" t="s">
        <v>505</v>
      </c>
      <c r="S147" s="80">
        <v>177</v>
      </c>
      <c r="T147" s="81">
        <v>141.6</v>
      </c>
    </row>
    <row r="148" spans="9:20">
      <c r="I148" s="32"/>
      <c r="J148" s="32"/>
      <c r="Q148" s="64">
        <v>4104</v>
      </c>
      <c r="R148" s="71" t="s">
        <v>506</v>
      </c>
      <c r="S148" s="80">
        <v>205</v>
      </c>
      <c r="T148" s="81">
        <v>164</v>
      </c>
    </row>
    <row r="149" spans="9:20">
      <c r="I149" s="32"/>
      <c r="J149" s="32"/>
      <c r="Q149" s="64">
        <v>4105</v>
      </c>
      <c r="R149" s="71" t="s">
        <v>507</v>
      </c>
      <c r="S149" s="80">
        <v>193</v>
      </c>
      <c r="T149" s="81">
        <v>154.4</v>
      </c>
    </row>
    <row r="150" spans="9:20">
      <c r="I150" s="32"/>
      <c r="J150" s="32"/>
      <c r="Q150" s="64">
        <v>4106</v>
      </c>
      <c r="R150" s="71" t="s">
        <v>508</v>
      </c>
      <c r="S150" s="80">
        <v>186</v>
      </c>
      <c r="T150" s="81">
        <v>148.80000000000001</v>
      </c>
    </row>
    <row r="151" spans="9:20">
      <c r="I151" s="32"/>
      <c r="J151" s="32"/>
      <c r="Q151" s="64">
        <v>4107</v>
      </c>
      <c r="R151" s="71" t="s">
        <v>509</v>
      </c>
      <c r="S151" s="80">
        <v>209</v>
      </c>
      <c r="T151" s="81">
        <v>167.20000000000002</v>
      </c>
    </row>
    <row r="152" spans="9:20">
      <c r="I152" s="32"/>
      <c r="J152" s="32"/>
      <c r="Q152" s="64">
        <v>4108</v>
      </c>
      <c r="R152" s="71" t="s">
        <v>510</v>
      </c>
      <c r="S152" s="80">
        <v>197</v>
      </c>
      <c r="T152" s="81">
        <v>157.60000000000002</v>
      </c>
    </row>
    <row r="153" spans="9:20">
      <c r="I153" s="32"/>
      <c r="J153" s="32"/>
      <c r="Q153" s="64">
        <v>4110</v>
      </c>
      <c r="R153" s="71" t="s">
        <v>511</v>
      </c>
      <c r="S153" s="80">
        <v>288</v>
      </c>
      <c r="T153" s="81">
        <v>230.4</v>
      </c>
    </row>
    <row r="154" spans="9:20">
      <c r="I154" s="32"/>
      <c r="J154" s="32"/>
      <c r="Q154" s="64">
        <v>4111</v>
      </c>
      <c r="R154" s="71" t="s">
        <v>512</v>
      </c>
      <c r="S154" s="80">
        <v>392</v>
      </c>
      <c r="T154" s="81">
        <v>313.60000000000002</v>
      </c>
    </row>
    <row r="155" spans="9:20">
      <c r="I155" s="32"/>
      <c r="J155" s="32"/>
      <c r="Q155" s="64">
        <v>4112</v>
      </c>
      <c r="R155" s="71" t="s">
        <v>513</v>
      </c>
      <c r="S155" s="80">
        <v>260</v>
      </c>
      <c r="T155" s="81">
        <v>208</v>
      </c>
    </row>
    <row r="156" spans="9:20">
      <c r="I156" s="32"/>
      <c r="J156" s="32"/>
      <c r="Q156" s="64">
        <v>4114</v>
      </c>
      <c r="R156" s="71" t="s">
        <v>514</v>
      </c>
      <c r="S156" s="80">
        <v>218</v>
      </c>
      <c r="T156" s="81">
        <v>174.4</v>
      </c>
    </row>
    <row r="157" spans="9:20">
      <c r="I157" s="32"/>
      <c r="J157" s="32"/>
      <c r="Q157" s="64">
        <v>4115</v>
      </c>
      <c r="R157" s="71" t="s">
        <v>515</v>
      </c>
      <c r="S157" s="80">
        <v>401</v>
      </c>
      <c r="T157" s="81">
        <v>320.8</v>
      </c>
    </row>
    <row r="158" spans="9:20">
      <c r="I158" s="32"/>
      <c r="J158" s="32"/>
      <c r="Q158" s="64">
        <v>4116</v>
      </c>
      <c r="R158" s="71" t="s">
        <v>516</v>
      </c>
      <c r="S158" s="80">
        <v>377</v>
      </c>
      <c r="T158" s="81">
        <v>301.60000000000002</v>
      </c>
    </row>
    <row r="159" spans="9:20">
      <c r="I159" s="32"/>
      <c r="J159" s="32"/>
      <c r="Q159" s="64">
        <v>4120</v>
      </c>
      <c r="R159" s="71" t="s">
        <v>517</v>
      </c>
      <c r="S159" s="80">
        <v>187</v>
      </c>
      <c r="T159" s="81">
        <v>149.6</v>
      </c>
    </row>
    <row r="160" spans="9:20">
      <c r="I160" s="32"/>
      <c r="J160" s="32"/>
      <c r="Q160" s="64">
        <v>4121</v>
      </c>
      <c r="R160" s="71" t="s">
        <v>518</v>
      </c>
      <c r="S160" s="80">
        <v>187</v>
      </c>
      <c r="T160" s="81">
        <v>149.6</v>
      </c>
    </row>
    <row r="161" spans="9:20">
      <c r="I161" s="32"/>
      <c r="J161" s="32"/>
      <c r="Q161" s="64">
        <v>4122</v>
      </c>
      <c r="R161" s="71" t="s">
        <v>519</v>
      </c>
      <c r="S161" s="80">
        <v>204</v>
      </c>
      <c r="T161" s="81">
        <v>163.20000000000002</v>
      </c>
    </row>
    <row r="162" spans="9:20">
      <c r="I162" s="32"/>
      <c r="J162" s="32"/>
      <c r="Q162" s="64">
        <v>4124</v>
      </c>
      <c r="R162" s="71" t="s">
        <v>520</v>
      </c>
      <c r="S162" s="80">
        <v>245</v>
      </c>
      <c r="T162" s="81">
        <v>196</v>
      </c>
    </row>
    <row r="163" spans="9:20">
      <c r="I163" s="32"/>
      <c r="J163" s="32"/>
      <c r="Q163" s="64">
        <v>4125</v>
      </c>
      <c r="R163" s="71" t="s">
        <v>521</v>
      </c>
      <c r="S163" s="80">
        <v>204</v>
      </c>
      <c r="T163" s="81">
        <v>163.20000000000002</v>
      </c>
    </row>
    <row r="164" spans="9:20">
      <c r="I164" s="32"/>
      <c r="J164" s="32"/>
      <c r="Q164" s="64">
        <v>4126</v>
      </c>
      <c r="R164" s="71" t="s">
        <v>522</v>
      </c>
      <c r="S164" s="80">
        <v>220</v>
      </c>
      <c r="T164" s="81">
        <v>176</v>
      </c>
    </row>
    <row r="165" spans="9:20">
      <c r="I165" s="32"/>
      <c r="J165" s="32"/>
      <c r="Q165" s="64">
        <v>4127</v>
      </c>
      <c r="R165" s="71" t="s">
        <v>523</v>
      </c>
      <c r="S165" s="80">
        <v>244</v>
      </c>
      <c r="T165" s="81">
        <v>195.20000000000002</v>
      </c>
    </row>
    <row r="166" spans="9:20">
      <c r="I166" s="32"/>
      <c r="J166" s="32"/>
      <c r="Q166" s="64">
        <v>4128</v>
      </c>
      <c r="R166" s="71" t="s">
        <v>524</v>
      </c>
      <c r="S166" s="80">
        <v>232</v>
      </c>
      <c r="T166" s="81">
        <v>185.60000000000002</v>
      </c>
    </row>
    <row r="167" spans="9:20">
      <c r="I167" s="32"/>
      <c r="J167" s="32"/>
      <c r="Q167" s="64">
        <v>4130</v>
      </c>
      <c r="R167" s="71" t="s">
        <v>525</v>
      </c>
      <c r="S167" s="80">
        <v>327</v>
      </c>
      <c r="T167" s="81">
        <v>261.60000000000002</v>
      </c>
    </row>
    <row r="168" spans="9:20">
      <c r="I168" s="32"/>
      <c r="J168" s="32"/>
      <c r="Q168" s="64">
        <v>4131</v>
      </c>
      <c r="R168" s="71" t="s">
        <v>526</v>
      </c>
      <c r="S168" s="80">
        <v>469</v>
      </c>
      <c r="T168" s="81">
        <v>375.20000000000005</v>
      </c>
    </row>
    <row r="169" spans="9:20">
      <c r="I169" s="32"/>
      <c r="J169" s="32"/>
      <c r="Q169" s="64">
        <v>4132</v>
      </c>
      <c r="R169" s="71" t="s">
        <v>527</v>
      </c>
      <c r="S169" s="80">
        <v>350</v>
      </c>
      <c r="T169" s="81">
        <v>280</v>
      </c>
    </row>
    <row r="170" spans="9:20">
      <c r="I170" s="32"/>
      <c r="J170" s="32"/>
      <c r="Q170" s="64">
        <v>4134</v>
      </c>
      <c r="R170" s="71" t="s">
        <v>528</v>
      </c>
      <c r="S170" s="80">
        <v>246</v>
      </c>
      <c r="T170" s="81">
        <v>196.8</v>
      </c>
    </row>
    <row r="171" spans="9:20">
      <c r="I171" s="32"/>
      <c r="J171" s="32"/>
      <c r="Q171" s="64">
        <v>4135</v>
      </c>
      <c r="R171" s="71" t="s">
        <v>529</v>
      </c>
      <c r="S171" s="80">
        <v>444</v>
      </c>
      <c r="T171" s="81">
        <v>355.20000000000005</v>
      </c>
    </row>
    <row r="172" spans="9:20">
      <c r="I172" s="32"/>
      <c r="J172" s="32"/>
      <c r="Q172" s="64">
        <v>4136</v>
      </c>
      <c r="R172" s="71" t="s">
        <v>530</v>
      </c>
      <c r="S172" s="80">
        <v>425</v>
      </c>
      <c r="T172" s="81">
        <v>340</v>
      </c>
    </row>
    <row r="173" spans="9:20">
      <c r="I173" s="32"/>
      <c r="J173" s="32"/>
      <c r="Q173" s="64">
        <v>4137</v>
      </c>
      <c r="R173" s="71" t="s">
        <v>531</v>
      </c>
      <c r="S173" s="80">
        <v>809</v>
      </c>
      <c r="T173" s="81">
        <v>647.20000000000005</v>
      </c>
    </row>
    <row r="174" spans="9:20">
      <c r="I174" s="32"/>
      <c r="J174" s="32"/>
      <c r="Q174" s="64">
        <v>4138</v>
      </c>
      <c r="R174" s="71" t="s">
        <v>532</v>
      </c>
      <c r="S174" s="80">
        <v>289</v>
      </c>
      <c r="T174" s="81">
        <v>231.20000000000002</v>
      </c>
    </row>
    <row r="175" spans="9:20">
      <c r="I175" s="32"/>
      <c r="J175" s="32"/>
      <c r="Q175" s="64">
        <v>4139</v>
      </c>
      <c r="R175" s="71" t="s">
        <v>533</v>
      </c>
      <c r="S175" s="80">
        <v>664</v>
      </c>
      <c r="T175" s="81">
        <v>531.20000000000005</v>
      </c>
    </row>
    <row r="176" spans="9:20">
      <c r="I176" s="32"/>
      <c r="J176" s="32"/>
      <c r="Q176" s="64">
        <v>4140</v>
      </c>
      <c r="R176" s="71" t="s">
        <v>534</v>
      </c>
      <c r="S176" s="80">
        <v>237</v>
      </c>
      <c r="T176" s="81">
        <v>189.60000000000002</v>
      </c>
    </row>
    <row r="177" spans="9:20">
      <c r="I177" s="32"/>
      <c r="J177" s="32"/>
      <c r="Q177" s="64">
        <v>4141</v>
      </c>
      <c r="R177" s="71" t="s">
        <v>535</v>
      </c>
      <c r="S177" s="80">
        <v>237</v>
      </c>
      <c r="T177" s="81">
        <v>189.60000000000002</v>
      </c>
    </row>
    <row r="178" spans="9:20">
      <c r="I178" s="32"/>
      <c r="J178" s="32"/>
      <c r="Q178" s="64">
        <v>4144</v>
      </c>
      <c r="R178" s="71" t="s">
        <v>536</v>
      </c>
      <c r="S178" s="80">
        <v>292</v>
      </c>
      <c r="T178" s="81">
        <v>233.60000000000002</v>
      </c>
    </row>
    <row r="179" spans="9:20">
      <c r="I179" s="32"/>
      <c r="J179" s="32"/>
      <c r="Q179" s="64">
        <v>4145</v>
      </c>
      <c r="R179" s="71" t="s">
        <v>537</v>
      </c>
      <c r="S179" s="80">
        <v>293</v>
      </c>
      <c r="T179" s="81">
        <v>234.4</v>
      </c>
    </row>
    <row r="180" spans="9:20">
      <c r="I180" s="32"/>
      <c r="J180" s="32"/>
      <c r="Q180" s="64">
        <v>4146</v>
      </c>
      <c r="R180" s="71" t="s">
        <v>538</v>
      </c>
      <c r="S180" s="80">
        <v>293</v>
      </c>
      <c r="T180" s="81">
        <v>234.4</v>
      </c>
    </row>
    <row r="181" spans="9:20">
      <c r="I181" s="32"/>
      <c r="J181" s="32"/>
      <c r="Q181" s="64">
        <v>4147</v>
      </c>
      <c r="R181" s="71" t="s">
        <v>539</v>
      </c>
      <c r="S181" s="80">
        <v>722</v>
      </c>
      <c r="T181" s="81">
        <v>577.6</v>
      </c>
    </row>
    <row r="182" spans="9:20">
      <c r="I182" s="32"/>
      <c r="J182" s="32"/>
      <c r="Q182" s="64">
        <v>4190</v>
      </c>
      <c r="R182" s="71" t="s">
        <v>540</v>
      </c>
      <c r="S182" s="80">
        <v>52</v>
      </c>
      <c r="T182" s="81">
        <v>41.6</v>
      </c>
    </row>
    <row r="183" spans="9:20">
      <c r="I183" s="32"/>
      <c r="J183" s="32"/>
      <c r="Q183" s="64">
        <v>4191</v>
      </c>
      <c r="R183" s="71" t="s">
        <v>541</v>
      </c>
      <c r="S183" s="80">
        <v>52</v>
      </c>
      <c r="T183" s="81">
        <v>41.6</v>
      </c>
    </row>
    <row r="184" spans="9:20">
      <c r="I184" s="32"/>
      <c r="J184" s="32"/>
      <c r="Q184" s="64">
        <v>4192</v>
      </c>
      <c r="R184" s="71" t="s">
        <v>542</v>
      </c>
      <c r="S184" s="80">
        <v>52</v>
      </c>
      <c r="T184" s="81">
        <v>41.6</v>
      </c>
    </row>
    <row r="185" spans="9:20">
      <c r="I185" s="32"/>
      <c r="J185" s="32"/>
      <c r="Q185" s="64">
        <v>4193</v>
      </c>
      <c r="R185" s="71" t="s">
        <v>543</v>
      </c>
      <c r="S185" s="80">
        <v>26</v>
      </c>
      <c r="T185" s="81">
        <v>20.8</v>
      </c>
    </row>
    <row r="186" spans="9:20">
      <c r="I186" s="32"/>
      <c r="J186" s="32"/>
      <c r="Q186" s="64">
        <v>4194</v>
      </c>
      <c r="R186" s="71" t="s">
        <v>544</v>
      </c>
      <c r="S186" s="80">
        <v>38</v>
      </c>
      <c r="T186" s="81">
        <v>30.400000000000002</v>
      </c>
    </row>
    <row r="187" spans="9:20">
      <c r="I187" s="32"/>
      <c r="J187" s="32"/>
      <c r="Q187" s="64">
        <v>4196</v>
      </c>
      <c r="R187" s="71" t="s">
        <v>545</v>
      </c>
      <c r="S187" s="80">
        <v>50</v>
      </c>
      <c r="T187" s="81">
        <v>40</v>
      </c>
    </row>
    <row r="188" spans="9:20">
      <c r="I188" s="32"/>
      <c r="J188" s="32"/>
      <c r="Q188" s="64">
        <v>4197</v>
      </c>
      <c r="R188" s="71" t="s">
        <v>546</v>
      </c>
      <c r="S188" s="80">
        <v>50</v>
      </c>
      <c r="T188" s="81">
        <v>40</v>
      </c>
    </row>
    <row r="189" spans="9:20">
      <c r="I189" s="32"/>
      <c r="J189" s="32"/>
      <c r="Q189" s="64">
        <v>4198</v>
      </c>
      <c r="R189" s="71" t="s">
        <v>547</v>
      </c>
      <c r="S189" s="80">
        <v>50</v>
      </c>
      <c r="T189" s="81">
        <v>40</v>
      </c>
    </row>
    <row r="190" spans="9:20">
      <c r="I190" s="32"/>
      <c r="J190" s="32"/>
      <c r="Q190" s="64">
        <v>4199</v>
      </c>
      <c r="R190" s="71" t="s">
        <v>548</v>
      </c>
      <c r="S190" s="80">
        <v>50</v>
      </c>
      <c r="T190" s="81">
        <v>40</v>
      </c>
    </row>
    <row r="191" spans="9:20">
      <c r="I191" s="32"/>
      <c r="J191" s="32"/>
      <c r="Q191" s="64">
        <v>4226</v>
      </c>
      <c r="R191" s="71" t="s">
        <v>549</v>
      </c>
      <c r="S191" s="80">
        <v>2350</v>
      </c>
      <c r="T191" s="81">
        <v>1880</v>
      </c>
    </row>
    <row r="192" spans="9:20">
      <c r="I192" s="32"/>
      <c r="J192" s="32"/>
      <c r="Q192" s="64">
        <v>4260</v>
      </c>
      <c r="R192" s="71" t="s">
        <v>550</v>
      </c>
      <c r="S192" s="80">
        <v>2244</v>
      </c>
      <c r="T192" s="81">
        <v>1795.2</v>
      </c>
    </row>
    <row r="193" spans="9:20">
      <c r="I193" s="32"/>
      <c r="J193" s="32"/>
      <c r="Q193" s="64">
        <v>4261</v>
      </c>
      <c r="R193" s="71" t="s">
        <v>551</v>
      </c>
      <c r="S193" s="80">
        <v>2244</v>
      </c>
      <c r="T193" s="81">
        <v>1795.2</v>
      </c>
    </row>
    <row r="194" spans="9:20">
      <c r="I194" s="32"/>
      <c r="J194" s="32"/>
      <c r="Q194" s="64">
        <v>4301</v>
      </c>
      <c r="R194" s="71" t="s">
        <v>552</v>
      </c>
      <c r="S194" s="80">
        <v>209</v>
      </c>
      <c r="T194" s="81">
        <v>167.20000000000002</v>
      </c>
    </row>
    <row r="195" spans="9:20">
      <c r="I195" s="32"/>
      <c r="J195" s="32"/>
      <c r="Q195" s="64">
        <v>4302</v>
      </c>
      <c r="R195" s="71" t="s">
        <v>553</v>
      </c>
      <c r="S195" s="80">
        <v>228</v>
      </c>
      <c r="T195" s="81">
        <v>182.4</v>
      </c>
    </row>
    <row r="196" spans="9:20">
      <c r="I196" s="32"/>
      <c r="J196" s="32"/>
      <c r="Q196" s="64">
        <v>4304</v>
      </c>
      <c r="R196" s="71" t="s">
        <v>554</v>
      </c>
      <c r="S196" s="80">
        <v>271</v>
      </c>
      <c r="T196" s="81">
        <v>216.8</v>
      </c>
    </row>
    <row r="197" spans="9:20">
      <c r="I197" s="32"/>
      <c r="J197" s="32"/>
      <c r="Q197" s="64">
        <v>4308</v>
      </c>
      <c r="R197" s="71" t="s">
        <v>555</v>
      </c>
      <c r="S197" s="80">
        <v>271</v>
      </c>
      <c r="T197" s="81">
        <v>216.8</v>
      </c>
    </row>
    <row r="198" spans="9:20">
      <c r="I198" s="32"/>
      <c r="J198" s="32"/>
      <c r="Q198" s="64">
        <v>4309</v>
      </c>
      <c r="R198" s="71" t="s">
        <v>556</v>
      </c>
      <c r="S198" s="80">
        <v>361</v>
      </c>
      <c r="T198" s="81">
        <v>288.8</v>
      </c>
    </row>
    <row r="199" spans="9:20">
      <c r="I199" s="32"/>
      <c r="J199" s="32"/>
      <c r="Q199" s="64">
        <v>4315</v>
      </c>
      <c r="R199" s="71" t="s">
        <v>557</v>
      </c>
      <c r="S199" s="80">
        <v>177</v>
      </c>
      <c r="T199" s="81">
        <v>141.6</v>
      </c>
    </row>
    <row r="200" spans="9:20">
      <c r="I200" s="32"/>
      <c r="J200" s="32"/>
      <c r="Q200" s="64">
        <v>4321</v>
      </c>
      <c r="R200" s="71" t="s">
        <v>558</v>
      </c>
      <c r="S200" s="80">
        <v>209</v>
      </c>
      <c r="T200" s="81">
        <v>167.20000000000002</v>
      </c>
    </row>
    <row r="201" spans="9:20">
      <c r="I201" s="32"/>
      <c r="J201" s="32"/>
      <c r="Q201" s="64">
        <v>4322</v>
      </c>
      <c r="R201" s="71" t="s">
        <v>559</v>
      </c>
      <c r="S201" s="80">
        <v>225</v>
      </c>
      <c r="T201" s="81">
        <v>180</v>
      </c>
    </row>
    <row r="202" spans="9:20">
      <c r="I202" s="32"/>
      <c r="J202" s="32"/>
      <c r="Q202" s="64">
        <v>4324</v>
      </c>
      <c r="R202" s="71" t="s">
        <v>560</v>
      </c>
      <c r="S202" s="80">
        <v>263</v>
      </c>
      <c r="T202" s="81">
        <v>210.4</v>
      </c>
    </row>
    <row r="203" spans="9:20">
      <c r="I203" s="32"/>
      <c r="J203" s="32"/>
      <c r="Q203" s="64">
        <v>4331</v>
      </c>
      <c r="R203" s="71" t="s">
        <v>561</v>
      </c>
      <c r="S203" s="80">
        <v>244</v>
      </c>
      <c r="T203" s="81">
        <v>195.20000000000002</v>
      </c>
    </row>
    <row r="204" spans="9:20">
      <c r="I204" s="32"/>
      <c r="J204" s="32"/>
      <c r="Q204" s="64">
        <v>4332</v>
      </c>
      <c r="R204" s="71" t="s">
        <v>562</v>
      </c>
      <c r="S204" s="80">
        <v>282</v>
      </c>
      <c r="T204" s="81">
        <v>225.60000000000002</v>
      </c>
    </row>
    <row r="205" spans="9:20">
      <c r="I205" s="32"/>
      <c r="J205" s="32"/>
      <c r="Q205" s="64">
        <v>4335</v>
      </c>
      <c r="R205" s="71" t="s">
        <v>563</v>
      </c>
      <c r="S205" s="80">
        <v>178</v>
      </c>
      <c r="T205" s="81">
        <v>142.4</v>
      </c>
    </row>
    <row r="206" spans="9:20">
      <c r="I206" s="32"/>
      <c r="J206" s="32"/>
      <c r="Q206" s="64">
        <v>4336</v>
      </c>
      <c r="R206" s="71" t="s">
        <v>564</v>
      </c>
      <c r="S206" s="80">
        <v>355</v>
      </c>
      <c r="T206" s="81">
        <v>284</v>
      </c>
    </row>
    <row r="207" spans="9:20">
      <c r="I207" s="32"/>
      <c r="J207" s="32"/>
      <c r="Q207" s="64">
        <v>4338</v>
      </c>
      <c r="R207" s="71" t="s">
        <v>565</v>
      </c>
      <c r="S207" s="80">
        <v>321</v>
      </c>
      <c r="T207" s="81">
        <v>256.8</v>
      </c>
    </row>
    <row r="208" spans="9:20">
      <c r="I208" s="32"/>
      <c r="J208" s="32"/>
      <c r="Q208" s="64">
        <v>4341</v>
      </c>
      <c r="R208" s="71" t="s">
        <v>566</v>
      </c>
      <c r="S208" s="80">
        <v>212</v>
      </c>
      <c r="T208" s="81">
        <v>169.60000000000002</v>
      </c>
    </row>
    <row r="209" spans="9:20">
      <c r="I209" s="32"/>
      <c r="J209" s="32"/>
      <c r="Q209" s="64">
        <v>4342</v>
      </c>
      <c r="R209" s="71" t="s">
        <v>567</v>
      </c>
      <c r="S209" s="80">
        <v>258</v>
      </c>
      <c r="T209" s="81">
        <v>206.4</v>
      </c>
    </row>
    <row r="210" spans="9:20">
      <c r="I210" s="32"/>
      <c r="J210" s="32"/>
      <c r="Q210" s="64">
        <v>4345</v>
      </c>
      <c r="R210" s="71" t="s">
        <v>568</v>
      </c>
      <c r="S210" s="80">
        <v>126</v>
      </c>
      <c r="T210" s="81">
        <v>100.80000000000001</v>
      </c>
    </row>
    <row r="211" spans="9:20">
      <c r="I211" s="32"/>
      <c r="J211" s="32"/>
      <c r="Q211" s="64">
        <v>4350</v>
      </c>
      <c r="R211" s="71" t="s">
        <v>569</v>
      </c>
      <c r="S211" s="80">
        <v>256</v>
      </c>
      <c r="T211" s="81">
        <v>204.8</v>
      </c>
    </row>
    <row r="212" spans="9:20">
      <c r="I212" s="32"/>
      <c r="J212" s="32"/>
      <c r="Q212" s="64">
        <v>4351</v>
      </c>
      <c r="R212" s="71" t="s">
        <v>570</v>
      </c>
      <c r="S212" s="80">
        <v>322</v>
      </c>
      <c r="T212" s="81">
        <v>257.60000000000002</v>
      </c>
    </row>
    <row r="213" spans="9:20">
      <c r="I213" s="32"/>
      <c r="J213" s="32"/>
      <c r="Q213" s="64">
        <v>4353</v>
      </c>
      <c r="R213" s="71" t="s">
        <v>571</v>
      </c>
      <c r="S213" s="80">
        <v>419</v>
      </c>
      <c r="T213" s="81">
        <v>335.20000000000005</v>
      </c>
    </row>
    <row r="214" spans="9:20">
      <c r="I214" s="32"/>
      <c r="J214" s="32"/>
      <c r="Q214" s="64">
        <v>4355</v>
      </c>
      <c r="R214" s="71" t="s">
        <v>572</v>
      </c>
      <c r="S214" s="80">
        <v>577</v>
      </c>
      <c r="T214" s="81">
        <v>461.6</v>
      </c>
    </row>
    <row r="215" spans="9:20">
      <c r="I215" s="32"/>
      <c r="J215" s="32"/>
      <c r="Q215" s="64">
        <v>4357</v>
      </c>
      <c r="R215" s="71" t="s">
        <v>573</v>
      </c>
      <c r="S215" s="80">
        <v>550</v>
      </c>
      <c r="T215" s="81">
        <v>440</v>
      </c>
    </row>
    <row r="216" spans="9:20">
      <c r="I216" s="32"/>
      <c r="J216" s="32"/>
      <c r="Q216" s="64">
        <v>4363</v>
      </c>
      <c r="R216" s="71" t="s">
        <v>574</v>
      </c>
      <c r="S216" s="80">
        <v>33</v>
      </c>
      <c r="T216" s="81">
        <v>26.400000000000002</v>
      </c>
    </row>
    <row r="217" spans="9:20">
      <c r="I217" s="32"/>
      <c r="J217" s="32"/>
      <c r="Q217" s="64">
        <v>4364</v>
      </c>
      <c r="R217" s="71" t="s">
        <v>575</v>
      </c>
      <c r="S217" s="80">
        <v>32</v>
      </c>
      <c r="T217" s="81">
        <v>25.6</v>
      </c>
    </row>
    <row r="218" spans="9:20">
      <c r="I218" s="32"/>
      <c r="J218" s="32"/>
      <c r="Q218" s="64">
        <v>4365</v>
      </c>
      <c r="R218" s="71" t="s">
        <v>576</v>
      </c>
      <c r="S218" s="80">
        <v>42</v>
      </c>
      <c r="T218" s="81">
        <v>33.6</v>
      </c>
    </row>
    <row r="219" spans="9:20">
      <c r="I219" s="32"/>
      <c r="J219" s="32"/>
      <c r="Q219" s="64">
        <v>4366</v>
      </c>
      <c r="R219" s="71" t="s">
        <v>577</v>
      </c>
      <c r="S219" s="80">
        <v>54</v>
      </c>
      <c r="T219" s="81">
        <v>43.2</v>
      </c>
    </row>
    <row r="220" spans="9:20">
      <c r="I220" s="32"/>
      <c r="J220" s="32"/>
      <c r="Q220" s="64">
        <v>4367</v>
      </c>
      <c r="R220" s="71" t="s">
        <v>578</v>
      </c>
      <c r="S220" s="80">
        <v>62</v>
      </c>
      <c r="T220" s="81">
        <v>49.6</v>
      </c>
    </row>
    <row r="221" spans="9:20">
      <c r="I221" s="32"/>
      <c r="J221" s="32"/>
      <c r="Q221" s="64">
        <v>4370</v>
      </c>
      <c r="R221" s="71" t="s">
        <v>579</v>
      </c>
      <c r="S221" s="80">
        <v>180</v>
      </c>
      <c r="T221" s="81">
        <v>144</v>
      </c>
    </row>
    <row r="222" spans="9:20">
      <c r="I222" s="32"/>
      <c r="J222" s="32"/>
      <c r="Q222" s="64">
        <v>4371</v>
      </c>
      <c r="R222" s="71" t="s">
        <v>580</v>
      </c>
      <c r="S222" s="80">
        <v>180</v>
      </c>
      <c r="T222" s="81">
        <v>144</v>
      </c>
    </row>
    <row r="223" spans="9:20">
      <c r="I223" s="32"/>
      <c r="J223" s="32"/>
      <c r="Q223" s="64">
        <v>4375</v>
      </c>
      <c r="R223" s="71" t="s">
        <v>581</v>
      </c>
      <c r="S223" s="80">
        <v>69</v>
      </c>
      <c r="T223" s="81">
        <v>55.2</v>
      </c>
    </row>
    <row r="224" spans="9:20">
      <c r="I224" s="32"/>
      <c r="J224" s="32"/>
      <c r="Q224" s="64">
        <v>4376</v>
      </c>
      <c r="R224" s="71" t="s">
        <v>582</v>
      </c>
      <c r="S224" s="80">
        <v>115</v>
      </c>
      <c r="T224" s="81">
        <v>92</v>
      </c>
    </row>
    <row r="225" spans="9:20">
      <c r="I225" s="32"/>
      <c r="J225" s="32"/>
      <c r="Q225" s="64">
        <v>4380</v>
      </c>
      <c r="R225" s="71" t="s">
        <v>583</v>
      </c>
      <c r="S225" s="80">
        <v>18</v>
      </c>
      <c r="T225" s="81">
        <v>14.4</v>
      </c>
    </row>
    <row r="226" spans="9:20">
      <c r="I226" s="32"/>
      <c r="J226" s="32"/>
      <c r="Q226" s="64">
        <v>4381</v>
      </c>
      <c r="R226" s="71" t="s">
        <v>584</v>
      </c>
      <c r="S226" s="80">
        <v>2460</v>
      </c>
      <c r="T226" s="81">
        <v>1968</v>
      </c>
    </row>
    <row r="227" spans="9:20">
      <c r="I227" s="32"/>
      <c r="J227" s="32"/>
      <c r="Q227" s="64">
        <v>4382</v>
      </c>
      <c r="R227" s="71" t="s">
        <v>585</v>
      </c>
      <c r="S227" s="80">
        <v>3004</v>
      </c>
      <c r="T227" s="81">
        <v>2403.2000000000003</v>
      </c>
    </row>
    <row r="228" spans="9:20">
      <c r="I228" s="32"/>
      <c r="J228" s="32"/>
      <c r="Q228" s="64">
        <v>4383</v>
      </c>
      <c r="R228" s="71" t="s">
        <v>586</v>
      </c>
      <c r="S228" s="80">
        <v>5167</v>
      </c>
      <c r="T228" s="81">
        <v>4133.6000000000004</v>
      </c>
    </row>
    <row r="229" spans="9:20">
      <c r="I229" s="32"/>
      <c r="J229" s="32"/>
      <c r="Q229" s="64">
        <v>4384</v>
      </c>
      <c r="R229" s="71" t="s">
        <v>587</v>
      </c>
      <c r="S229" s="80">
        <v>2584</v>
      </c>
      <c r="T229" s="81">
        <v>2067.2000000000003</v>
      </c>
    </row>
    <row r="230" spans="9:20">
      <c r="I230" s="32"/>
      <c r="J230" s="32"/>
      <c r="Q230" s="64">
        <v>4395</v>
      </c>
      <c r="R230" s="71" t="s">
        <v>588</v>
      </c>
      <c r="S230" s="80">
        <v>36</v>
      </c>
      <c r="T230" s="81">
        <v>28.8</v>
      </c>
    </row>
    <row r="231" spans="9:20">
      <c r="I231" s="32"/>
      <c r="J231" s="32"/>
      <c r="Q231" s="64">
        <v>4396</v>
      </c>
      <c r="R231" s="71" t="s">
        <v>589</v>
      </c>
      <c r="S231" s="80">
        <v>23</v>
      </c>
      <c r="T231" s="81">
        <v>18.400000000000002</v>
      </c>
    </row>
    <row r="232" spans="9:20">
      <c r="I232" s="32"/>
      <c r="J232" s="32"/>
      <c r="Q232" s="64">
        <v>4397</v>
      </c>
      <c r="R232" s="71" t="s">
        <v>590</v>
      </c>
      <c r="S232" s="80">
        <v>23</v>
      </c>
      <c r="T232" s="81">
        <v>18.400000000000002</v>
      </c>
    </row>
    <row r="233" spans="9:20">
      <c r="I233" s="32"/>
      <c r="J233" s="32"/>
      <c r="Q233" s="64">
        <v>4398</v>
      </c>
      <c r="R233" s="71" t="s">
        <v>591</v>
      </c>
      <c r="S233" s="80">
        <v>23</v>
      </c>
      <c r="T233" s="81">
        <v>18.400000000000002</v>
      </c>
    </row>
    <row r="234" spans="9:20">
      <c r="I234" s="32"/>
      <c r="J234" s="32"/>
      <c r="Q234" s="64">
        <v>4500</v>
      </c>
      <c r="R234" s="71" t="s">
        <v>592</v>
      </c>
      <c r="S234" s="80">
        <v>75</v>
      </c>
      <c r="T234" s="81">
        <v>60</v>
      </c>
    </row>
    <row r="235" spans="9:20">
      <c r="I235" s="32"/>
      <c r="J235" s="32"/>
      <c r="Q235" s="64">
        <v>4540</v>
      </c>
      <c r="R235" s="71" t="s">
        <v>593</v>
      </c>
      <c r="S235" s="80">
        <v>69</v>
      </c>
      <c r="T235" s="81">
        <v>55.2</v>
      </c>
    </row>
    <row r="236" spans="9:20">
      <c r="I236" s="32"/>
      <c r="J236" s="32"/>
      <c r="Q236" s="64">
        <v>4541</v>
      </c>
      <c r="R236" s="71" t="s">
        <v>594</v>
      </c>
      <c r="S236" s="80">
        <v>83</v>
      </c>
      <c r="T236" s="81">
        <v>66.400000000000006</v>
      </c>
    </row>
    <row r="237" spans="9:20">
      <c r="I237" s="32"/>
      <c r="J237" s="32"/>
      <c r="Q237" s="64">
        <v>4553</v>
      </c>
      <c r="R237" s="71" t="s">
        <v>595</v>
      </c>
      <c r="S237" s="80">
        <v>16</v>
      </c>
      <c r="T237" s="81">
        <v>12.8</v>
      </c>
    </row>
    <row r="238" spans="9:20">
      <c r="I238" s="32"/>
      <c r="J238" s="32"/>
      <c r="Q238" s="64">
        <v>4554</v>
      </c>
      <c r="R238" s="71" t="s">
        <v>596</v>
      </c>
      <c r="S238" s="80">
        <v>27</v>
      </c>
      <c r="T238" s="81">
        <v>21.6</v>
      </c>
    </row>
    <row r="239" spans="9:20">
      <c r="I239" s="32"/>
      <c r="J239" s="32"/>
      <c r="Q239" s="64">
        <v>4587</v>
      </c>
      <c r="R239" s="71" t="s">
        <v>597</v>
      </c>
      <c r="S239" s="80">
        <v>18</v>
      </c>
      <c r="T239" s="81">
        <v>14.4</v>
      </c>
    </row>
    <row r="240" spans="9:20">
      <c r="I240" s="32"/>
      <c r="J240" s="32"/>
      <c r="Q240" s="64">
        <v>4588</v>
      </c>
      <c r="R240" s="71" t="s">
        <v>598</v>
      </c>
      <c r="S240" s="80">
        <v>27</v>
      </c>
      <c r="T240" s="81">
        <v>21.6</v>
      </c>
    </row>
    <row r="241" spans="9:20">
      <c r="I241" s="32"/>
      <c r="J241" s="32"/>
      <c r="Q241" s="64">
        <v>4600</v>
      </c>
      <c r="R241" s="71" t="s">
        <v>599</v>
      </c>
      <c r="S241" s="80">
        <v>28</v>
      </c>
      <c r="T241" s="81">
        <v>22.400000000000002</v>
      </c>
    </row>
    <row r="242" spans="9:20">
      <c r="I242" s="32"/>
      <c r="J242" s="32"/>
      <c r="Q242" s="64">
        <v>4603</v>
      </c>
      <c r="R242" s="71" t="s">
        <v>600</v>
      </c>
      <c r="S242" s="80">
        <v>29</v>
      </c>
      <c r="T242" s="81">
        <v>23.200000000000003</v>
      </c>
    </row>
    <row r="243" spans="9:20">
      <c r="I243" s="32"/>
      <c r="J243" s="32"/>
      <c r="Q243" s="64">
        <v>4604</v>
      </c>
      <c r="R243" s="71" t="s">
        <v>601</v>
      </c>
      <c r="S243" s="80">
        <v>29</v>
      </c>
      <c r="T243" s="81">
        <v>23.200000000000003</v>
      </c>
    </row>
    <row r="244" spans="9:20">
      <c r="I244" s="32"/>
      <c r="J244" s="32"/>
      <c r="Q244" s="64">
        <v>4605</v>
      </c>
      <c r="R244" s="71" t="s">
        <v>602</v>
      </c>
      <c r="S244" s="80">
        <v>29</v>
      </c>
      <c r="T244" s="81">
        <v>23.200000000000003</v>
      </c>
    </row>
    <row r="245" spans="9:20">
      <c r="I245" s="32"/>
      <c r="J245" s="32"/>
      <c r="Q245" s="64">
        <v>4606</v>
      </c>
      <c r="R245" s="71" t="s">
        <v>603</v>
      </c>
      <c r="S245" s="80">
        <v>46</v>
      </c>
      <c r="T245" s="81">
        <v>36.800000000000004</v>
      </c>
    </row>
    <row r="246" spans="9:20">
      <c r="I246" s="32"/>
      <c r="J246" s="32"/>
      <c r="Q246" s="64">
        <v>4607</v>
      </c>
      <c r="R246" s="71" t="s">
        <v>604</v>
      </c>
      <c r="S246" s="80">
        <v>46</v>
      </c>
      <c r="T246" s="81">
        <v>36.800000000000004</v>
      </c>
    </row>
    <row r="247" spans="9:20">
      <c r="I247" s="32"/>
      <c r="J247" s="32"/>
      <c r="Q247" s="64">
        <v>4610</v>
      </c>
      <c r="R247" s="71" t="s">
        <v>605</v>
      </c>
      <c r="S247" s="80">
        <v>111</v>
      </c>
      <c r="T247" s="81">
        <v>88.800000000000011</v>
      </c>
    </row>
    <row r="248" spans="9:20">
      <c r="I248" s="32"/>
      <c r="J248" s="32"/>
      <c r="Q248" s="64">
        <v>4611</v>
      </c>
      <c r="R248" s="71" t="s">
        <v>606</v>
      </c>
      <c r="S248" s="80">
        <v>111</v>
      </c>
      <c r="T248" s="81">
        <v>88.800000000000011</v>
      </c>
    </row>
    <row r="249" spans="9:20">
      <c r="I249" s="32"/>
      <c r="J249" s="32"/>
      <c r="Q249" s="64">
        <v>4613</v>
      </c>
      <c r="R249" s="71" t="s">
        <v>607</v>
      </c>
      <c r="S249" s="80">
        <v>64</v>
      </c>
      <c r="T249" s="81">
        <v>51.2</v>
      </c>
    </row>
    <row r="250" spans="9:20">
      <c r="I250" s="32"/>
      <c r="J250" s="32"/>
      <c r="P250">
        <v>7</v>
      </c>
      <c r="Q250" s="64">
        <v>4614</v>
      </c>
      <c r="R250" s="71" t="s">
        <v>608</v>
      </c>
      <c r="S250" s="80">
        <v>78</v>
      </c>
      <c r="T250" s="81">
        <v>62.400000000000006</v>
      </c>
    </row>
    <row r="251" spans="9:20">
      <c r="I251" s="32"/>
      <c r="J251" s="32"/>
      <c r="Q251" s="64">
        <v>4615</v>
      </c>
      <c r="R251" s="71" t="s">
        <v>609</v>
      </c>
      <c r="S251" s="80">
        <v>44</v>
      </c>
      <c r="T251" s="81">
        <v>35.200000000000003</v>
      </c>
    </row>
    <row r="252" spans="9:20">
      <c r="I252" s="32"/>
      <c r="J252" s="32"/>
      <c r="Q252" s="64">
        <v>4616</v>
      </c>
      <c r="R252" s="71" t="s">
        <v>610</v>
      </c>
      <c r="S252" s="80">
        <v>64</v>
      </c>
      <c r="T252" s="81">
        <v>51.2</v>
      </c>
    </row>
    <row r="253" spans="9:20">
      <c r="I253" s="32"/>
      <c r="J253" s="32"/>
      <c r="Q253" s="64">
        <v>4730</v>
      </c>
      <c r="R253" s="71" t="s">
        <v>611</v>
      </c>
      <c r="S253" s="80">
        <v>137</v>
      </c>
      <c r="T253" s="81">
        <v>109.60000000000001</v>
      </c>
    </row>
    <row r="254" spans="9:20">
      <c r="I254" s="32"/>
      <c r="J254" s="32"/>
      <c r="Q254" s="64">
        <v>4733</v>
      </c>
      <c r="R254" s="71" t="s">
        <v>612</v>
      </c>
      <c r="S254" s="80">
        <v>133</v>
      </c>
      <c r="T254" s="81">
        <v>106.4</v>
      </c>
    </row>
    <row r="255" spans="9:20">
      <c r="I255" s="32"/>
      <c r="J255" s="32"/>
      <c r="Q255" s="64">
        <v>4734</v>
      </c>
      <c r="R255" s="71" t="s">
        <v>613</v>
      </c>
      <c r="S255" s="80">
        <v>133</v>
      </c>
      <c r="T255" s="81">
        <v>106.4</v>
      </c>
    </row>
    <row r="256" spans="9:20">
      <c r="I256" s="32"/>
      <c r="J256" s="32"/>
      <c r="Q256" s="64">
        <v>4735</v>
      </c>
      <c r="R256" s="71" t="s">
        <v>614</v>
      </c>
      <c r="S256" s="80">
        <v>133</v>
      </c>
      <c r="T256" s="81">
        <v>106.4</v>
      </c>
    </row>
    <row r="257" spans="9:20">
      <c r="I257" s="32"/>
      <c r="J257" s="32"/>
      <c r="Q257" s="64">
        <v>4736</v>
      </c>
      <c r="R257" s="71" t="s">
        <v>615</v>
      </c>
      <c r="S257" s="80">
        <v>188</v>
      </c>
      <c r="T257" s="81">
        <v>150.4</v>
      </c>
    </row>
    <row r="258" spans="9:20">
      <c r="I258" s="32"/>
      <c r="J258" s="32"/>
      <c r="Q258" s="64">
        <v>4737</v>
      </c>
      <c r="R258" s="71" t="s">
        <v>616</v>
      </c>
      <c r="S258" s="80">
        <v>192</v>
      </c>
      <c r="T258" s="81">
        <v>153.60000000000002</v>
      </c>
    </row>
    <row r="259" spans="9:20">
      <c r="I259" s="32"/>
      <c r="J259" s="32"/>
      <c r="Q259" s="64">
        <v>4738</v>
      </c>
      <c r="R259" s="71" t="s">
        <v>617</v>
      </c>
      <c r="S259" s="80">
        <v>327</v>
      </c>
      <c r="T259" s="81">
        <v>261.60000000000002</v>
      </c>
    </row>
    <row r="260" spans="9:20">
      <c r="I260" s="32"/>
      <c r="J260" s="32"/>
      <c r="Q260" s="64">
        <v>4742</v>
      </c>
      <c r="R260" s="71" t="s">
        <v>618</v>
      </c>
      <c r="S260" s="80">
        <v>94</v>
      </c>
      <c r="T260" s="81">
        <v>75.2</v>
      </c>
    </row>
    <row r="261" spans="9:20">
      <c r="I261" s="32"/>
      <c r="J261" s="32"/>
      <c r="Q261" s="64">
        <v>4743</v>
      </c>
      <c r="R261" s="71" t="s">
        <v>619</v>
      </c>
      <c r="S261" s="80">
        <v>94</v>
      </c>
      <c r="T261" s="81">
        <v>75.2</v>
      </c>
    </row>
    <row r="262" spans="9:20">
      <c r="I262" s="32"/>
      <c r="J262" s="32"/>
      <c r="Q262" s="64">
        <v>4744</v>
      </c>
      <c r="R262" s="71" t="s">
        <v>620</v>
      </c>
      <c r="S262" s="80">
        <v>94</v>
      </c>
      <c r="T262" s="81">
        <v>75.2</v>
      </c>
    </row>
    <row r="263" spans="9:20">
      <c r="I263" s="32"/>
      <c r="J263" s="32"/>
      <c r="Q263" s="64">
        <v>4745</v>
      </c>
      <c r="R263" s="71" t="s">
        <v>621</v>
      </c>
      <c r="S263" s="80">
        <v>188</v>
      </c>
      <c r="T263" s="81">
        <v>150.4</v>
      </c>
    </row>
    <row r="264" spans="9:20">
      <c r="I264" s="32"/>
      <c r="J264" s="32"/>
      <c r="Q264" s="64">
        <v>4746</v>
      </c>
      <c r="R264" s="71" t="s">
        <v>622</v>
      </c>
      <c r="S264" s="80">
        <v>144</v>
      </c>
      <c r="T264" s="81">
        <v>115.2</v>
      </c>
    </row>
    <row r="265" spans="9:20">
      <c r="I265" s="32"/>
      <c r="J265" s="32"/>
      <c r="Q265" s="64">
        <v>4748</v>
      </c>
      <c r="R265" s="71" t="s">
        <v>623</v>
      </c>
      <c r="S265" s="80">
        <v>155</v>
      </c>
      <c r="T265" s="81">
        <v>124</v>
      </c>
    </row>
    <row r="266" spans="9:20">
      <c r="I266" s="32"/>
      <c r="J266" s="32"/>
      <c r="Q266" s="64">
        <v>4754</v>
      </c>
      <c r="R266" s="71" t="s">
        <v>624</v>
      </c>
      <c r="S266" s="80">
        <v>91</v>
      </c>
      <c r="T266" s="81">
        <v>72.8</v>
      </c>
    </row>
    <row r="267" spans="9:20">
      <c r="I267" s="32"/>
      <c r="J267" s="32"/>
      <c r="Q267" s="64">
        <v>4771</v>
      </c>
      <c r="R267" s="71" t="s">
        <v>625</v>
      </c>
      <c r="S267" s="80">
        <v>300</v>
      </c>
      <c r="T267" s="81">
        <v>240</v>
      </c>
    </row>
    <row r="268" spans="9:20">
      <c r="I268" s="32"/>
      <c r="J268" s="32"/>
      <c r="Q268" s="64">
        <v>4776</v>
      </c>
      <c r="R268" s="71" t="s">
        <v>626</v>
      </c>
      <c r="S268" s="80">
        <v>108</v>
      </c>
      <c r="T268" s="81">
        <v>86.4</v>
      </c>
    </row>
    <row r="269" spans="9:20">
      <c r="I269" s="32"/>
      <c r="J269" s="32"/>
      <c r="Q269" s="64">
        <v>4777</v>
      </c>
      <c r="R269" s="71" t="s">
        <v>627</v>
      </c>
      <c r="S269" s="80">
        <v>167</v>
      </c>
      <c r="T269" s="81">
        <v>133.6</v>
      </c>
    </row>
    <row r="270" spans="9:20">
      <c r="I270" s="32"/>
      <c r="J270" s="32"/>
      <c r="Q270" s="64">
        <v>4778</v>
      </c>
      <c r="R270" s="71" t="s">
        <v>628</v>
      </c>
      <c r="S270" s="80">
        <v>454</v>
      </c>
      <c r="T270" s="81">
        <v>363.20000000000005</v>
      </c>
    </row>
    <row r="271" spans="9:20">
      <c r="I271" s="32"/>
      <c r="J271" s="32"/>
      <c r="Q271" s="64">
        <v>4779</v>
      </c>
      <c r="R271" s="71" t="s">
        <v>629</v>
      </c>
      <c r="S271" s="80">
        <v>133</v>
      </c>
      <c r="T271" s="81">
        <v>106.4</v>
      </c>
    </row>
    <row r="272" spans="9:20">
      <c r="I272" s="32"/>
      <c r="J272" s="32"/>
      <c r="Q272" s="64">
        <v>4781</v>
      </c>
      <c r="R272" s="71" t="s">
        <v>630</v>
      </c>
      <c r="S272" s="80">
        <v>135</v>
      </c>
      <c r="T272" s="81">
        <v>108</v>
      </c>
    </row>
    <row r="273" spans="9:20">
      <c r="I273" s="32"/>
      <c r="J273" s="32"/>
      <c r="Q273" s="64">
        <v>4784</v>
      </c>
      <c r="R273" s="71" t="s">
        <v>631</v>
      </c>
      <c r="S273" s="80">
        <v>107</v>
      </c>
      <c r="T273" s="81">
        <v>85.600000000000009</v>
      </c>
    </row>
    <row r="274" spans="9:20">
      <c r="I274" s="32"/>
      <c r="J274" s="32"/>
      <c r="Q274" s="64">
        <v>4785</v>
      </c>
      <c r="R274" s="71" t="s">
        <v>632</v>
      </c>
      <c r="S274" s="80">
        <v>58</v>
      </c>
      <c r="T274" s="81">
        <v>46.400000000000006</v>
      </c>
    </row>
    <row r="275" spans="9:20">
      <c r="I275" s="32"/>
      <c r="J275" s="32"/>
      <c r="Q275" s="64">
        <v>4787</v>
      </c>
      <c r="R275" s="71" t="s">
        <v>633</v>
      </c>
      <c r="S275" s="80">
        <v>143</v>
      </c>
      <c r="T275" s="81">
        <v>114.4</v>
      </c>
    </row>
    <row r="276" spans="9:20">
      <c r="I276" s="32"/>
      <c r="J276" s="32"/>
      <c r="Q276" s="64">
        <v>4788</v>
      </c>
      <c r="R276" s="71" t="s">
        <v>634</v>
      </c>
      <c r="S276" s="80">
        <v>71</v>
      </c>
      <c r="T276" s="81">
        <v>56.800000000000004</v>
      </c>
    </row>
    <row r="277" spans="9:20">
      <c r="I277" s="32"/>
      <c r="J277" s="32"/>
      <c r="Q277" s="64">
        <v>4790</v>
      </c>
      <c r="R277" s="71" t="s">
        <v>635</v>
      </c>
      <c r="S277" s="80">
        <v>76</v>
      </c>
      <c r="T277" s="81">
        <v>60.800000000000004</v>
      </c>
    </row>
    <row r="278" spans="9:20">
      <c r="I278" s="32"/>
      <c r="J278" s="32"/>
      <c r="Q278" s="64">
        <v>4792</v>
      </c>
      <c r="R278" s="71" t="s">
        <v>636</v>
      </c>
      <c r="S278" s="80">
        <v>136</v>
      </c>
      <c r="T278" s="81">
        <v>108.80000000000001</v>
      </c>
    </row>
    <row r="279" spans="9:20">
      <c r="I279" s="32"/>
      <c r="J279" s="32"/>
      <c r="Q279" s="64">
        <v>4793</v>
      </c>
      <c r="R279" s="71" t="s">
        <v>637</v>
      </c>
      <c r="S279" s="80">
        <v>72</v>
      </c>
      <c r="T279" s="81">
        <v>57.6</v>
      </c>
    </row>
    <row r="280" spans="9:20">
      <c r="I280" s="32"/>
      <c r="J280" s="32"/>
      <c r="Q280" s="64">
        <v>4794</v>
      </c>
      <c r="R280" s="71" t="s">
        <v>638</v>
      </c>
      <c r="S280" s="80">
        <v>33</v>
      </c>
      <c r="T280" s="81">
        <v>26.400000000000002</v>
      </c>
    </row>
    <row r="281" spans="9:20">
      <c r="I281" s="32"/>
      <c r="J281" s="32"/>
      <c r="Q281" s="64">
        <v>4795</v>
      </c>
      <c r="R281" s="71" t="s">
        <v>639</v>
      </c>
      <c r="S281" s="80">
        <v>116</v>
      </c>
      <c r="T281" s="81">
        <v>92.800000000000011</v>
      </c>
    </row>
    <row r="282" spans="9:20">
      <c r="I282" s="32"/>
      <c r="J282" s="32"/>
      <c r="Q282" s="64">
        <v>4796</v>
      </c>
      <c r="R282" s="71" t="s">
        <v>640</v>
      </c>
      <c r="S282" s="80">
        <v>33</v>
      </c>
      <c r="T282" s="81">
        <v>26.400000000000002</v>
      </c>
    </row>
    <row r="283" spans="9:20">
      <c r="I283" s="32"/>
      <c r="J283" s="32"/>
      <c r="Q283" s="64">
        <v>4799</v>
      </c>
      <c r="R283" s="71" t="s">
        <v>641</v>
      </c>
      <c r="S283" s="80">
        <v>17</v>
      </c>
      <c r="T283" s="81">
        <v>13.600000000000001</v>
      </c>
    </row>
    <row r="284" spans="9:20">
      <c r="I284" s="32"/>
      <c r="J284" s="32"/>
      <c r="Q284" s="64">
        <v>4801</v>
      </c>
      <c r="R284" s="71" t="s">
        <v>642</v>
      </c>
      <c r="S284" s="80">
        <v>197</v>
      </c>
      <c r="T284" s="81">
        <v>157.60000000000002</v>
      </c>
    </row>
    <row r="285" spans="9:20">
      <c r="I285" s="32"/>
      <c r="J285" s="32"/>
      <c r="Q285" s="64">
        <v>4802</v>
      </c>
      <c r="R285" s="71" t="s">
        <v>643</v>
      </c>
      <c r="S285" s="80">
        <v>217</v>
      </c>
      <c r="T285" s="81">
        <v>173.60000000000002</v>
      </c>
    </row>
    <row r="286" spans="9:20">
      <c r="I286" s="32"/>
      <c r="J286" s="32"/>
      <c r="Q286" s="64">
        <v>4803</v>
      </c>
      <c r="R286" s="71" t="s">
        <v>644</v>
      </c>
      <c r="S286" s="80">
        <v>217</v>
      </c>
      <c r="T286" s="81">
        <v>173.60000000000002</v>
      </c>
    </row>
    <row r="287" spans="9:20">
      <c r="I287" s="32"/>
      <c r="J287" s="32"/>
      <c r="Q287" s="64">
        <v>4804</v>
      </c>
      <c r="R287" s="71" t="s">
        <v>645</v>
      </c>
      <c r="S287" s="80">
        <v>266</v>
      </c>
      <c r="T287" s="81">
        <v>212.8</v>
      </c>
    </row>
    <row r="288" spans="9:20">
      <c r="I288" s="32"/>
      <c r="J288" s="32"/>
      <c r="Q288" s="64">
        <v>4808</v>
      </c>
      <c r="R288" s="71" t="s">
        <v>646</v>
      </c>
      <c r="S288" s="80">
        <v>266</v>
      </c>
      <c r="T288" s="81">
        <v>212.8</v>
      </c>
    </row>
    <row r="289" spans="9:20">
      <c r="I289" s="32"/>
      <c r="J289" s="32"/>
      <c r="Q289" s="64">
        <v>4809</v>
      </c>
      <c r="R289" s="71" t="s">
        <v>647</v>
      </c>
      <c r="S289" s="80">
        <v>315</v>
      </c>
      <c r="T289" s="81">
        <v>252</v>
      </c>
    </row>
    <row r="290" spans="9:20">
      <c r="I290" s="32"/>
      <c r="J290" s="32"/>
      <c r="Q290" s="64">
        <v>4815</v>
      </c>
      <c r="R290" s="71" t="s">
        <v>648</v>
      </c>
      <c r="S290" s="80">
        <v>110</v>
      </c>
      <c r="T290" s="81">
        <v>88</v>
      </c>
    </row>
    <row r="291" spans="9:20">
      <c r="I291" s="32"/>
      <c r="J291" s="32"/>
      <c r="Q291" s="64">
        <v>4821</v>
      </c>
      <c r="R291" s="71" t="s">
        <v>649</v>
      </c>
      <c r="S291" s="80">
        <v>197</v>
      </c>
      <c r="T291" s="81">
        <v>157.60000000000002</v>
      </c>
    </row>
    <row r="292" spans="9:20">
      <c r="I292" s="32"/>
      <c r="J292" s="32"/>
      <c r="Q292" s="64">
        <v>4822</v>
      </c>
      <c r="R292" s="71" t="s">
        <v>650</v>
      </c>
      <c r="S292" s="80">
        <v>217</v>
      </c>
      <c r="T292" s="81">
        <v>173.60000000000002</v>
      </c>
    </row>
    <row r="293" spans="9:20">
      <c r="I293" s="32"/>
      <c r="J293" s="32"/>
      <c r="Q293" s="64">
        <v>4824</v>
      </c>
      <c r="R293" s="71" t="s">
        <v>651</v>
      </c>
      <c r="S293" s="80">
        <v>266</v>
      </c>
      <c r="T293" s="81">
        <v>212.8</v>
      </c>
    </row>
    <row r="294" spans="9:20">
      <c r="I294" s="32"/>
      <c r="J294" s="32"/>
      <c r="Q294" s="64">
        <v>4831</v>
      </c>
      <c r="R294" s="71" t="s">
        <v>561</v>
      </c>
      <c r="S294" s="80">
        <v>243</v>
      </c>
      <c r="T294" s="81">
        <v>194.4</v>
      </c>
    </row>
    <row r="295" spans="9:20">
      <c r="I295" s="32"/>
      <c r="J295" s="32"/>
      <c r="Q295" s="64">
        <v>4832</v>
      </c>
      <c r="R295" s="71" t="s">
        <v>562</v>
      </c>
      <c r="S295" s="80">
        <v>286</v>
      </c>
      <c r="T295" s="81">
        <v>228.8</v>
      </c>
    </row>
    <row r="296" spans="9:20">
      <c r="I296" s="32"/>
      <c r="J296" s="32"/>
      <c r="Q296" s="64">
        <v>4835</v>
      </c>
      <c r="R296" s="71" t="s">
        <v>652</v>
      </c>
      <c r="S296" s="80">
        <v>110</v>
      </c>
      <c r="T296" s="81">
        <v>88</v>
      </c>
    </row>
    <row r="297" spans="9:20">
      <c r="I297" s="32"/>
      <c r="J297" s="32"/>
      <c r="Q297" s="64">
        <v>4836</v>
      </c>
      <c r="R297" s="71" t="s">
        <v>653</v>
      </c>
      <c r="S297" s="80">
        <v>210</v>
      </c>
      <c r="T297" s="81">
        <v>168</v>
      </c>
    </row>
    <row r="298" spans="9:20">
      <c r="I298" s="32"/>
      <c r="J298" s="32"/>
      <c r="Q298" s="64">
        <v>4837</v>
      </c>
      <c r="R298" s="71" t="s">
        <v>654</v>
      </c>
      <c r="S298" s="80">
        <v>45</v>
      </c>
      <c r="T298" s="81">
        <v>36</v>
      </c>
    </row>
    <row r="299" spans="9:20">
      <c r="I299" s="32"/>
      <c r="J299" s="32"/>
      <c r="Q299" s="64">
        <v>4838</v>
      </c>
      <c r="R299" s="71" t="s">
        <v>655</v>
      </c>
      <c r="S299" s="80">
        <v>199</v>
      </c>
      <c r="T299" s="81">
        <v>159.20000000000002</v>
      </c>
    </row>
    <row r="300" spans="9:20">
      <c r="I300" s="32"/>
      <c r="J300" s="32"/>
      <c r="Q300" s="64">
        <v>4841</v>
      </c>
      <c r="R300" s="71" t="s">
        <v>656</v>
      </c>
      <c r="S300" s="80">
        <v>217</v>
      </c>
      <c r="T300" s="81">
        <v>173.60000000000002</v>
      </c>
    </row>
    <row r="301" spans="9:20">
      <c r="I301" s="32"/>
      <c r="J301" s="32"/>
      <c r="Q301" s="64">
        <v>4842</v>
      </c>
      <c r="R301" s="71" t="s">
        <v>657</v>
      </c>
      <c r="S301" s="80">
        <v>266</v>
      </c>
      <c r="T301" s="81">
        <v>212.8</v>
      </c>
    </row>
    <row r="302" spans="9:20">
      <c r="I302" s="32"/>
      <c r="J302" s="32"/>
      <c r="Q302" s="64">
        <v>4845</v>
      </c>
      <c r="R302" s="71" t="s">
        <v>658</v>
      </c>
      <c r="S302" s="80">
        <v>76</v>
      </c>
      <c r="T302" s="81">
        <v>60.800000000000004</v>
      </c>
    </row>
    <row r="303" spans="9:20">
      <c r="I303" s="32"/>
      <c r="J303" s="32"/>
      <c r="Q303" s="64">
        <v>4850</v>
      </c>
      <c r="R303" s="71" t="s">
        <v>659</v>
      </c>
      <c r="S303" s="80">
        <v>273</v>
      </c>
      <c r="T303" s="81">
        <v>218.4</v>
      </c>
    </row>
    <row r="304" spans="9:20">
      <c r="I304" s="32"/>
      <c r="J304" s="32"/>
      <c r="Q304" s="64">
        <v>4851</v>
      </c>
      <c r="R304" s="71" t="s">
        <v>660</v>
      </c>
      <c r="S304" s="80">
        <v>300</v>
      </c>
      <c r="T304" s="81">
        <v>240</v>
      </c>
    </row>
    <row r="305" spans="9:20">
      <c r="I305" s="32"/>
      <c r="J305" s="32"/>
      <c r="Q305" s="64">
        <v>4853</v>
      </c>
      <c r="R305" s="71" t="s">
        <v>661</v>
      </c>
      <c r="S305" s="85">
        <v>329</v>
      </c>
      <c r="T305" s="81">
        <v>263.2</v>
      </c>
    </row>
    <row r="306" spans="9:20">
      <c r="I306" s="32"/>
      <c r="J306" s="32"/>
      <c r="Q306" s="64">
        <v>4881</v>
      </c>
      <c r="R306" s="71" t="s">
        <v>662</v>
      </c>
      <c r="S306" s="80">
        <v>2612</v>
      </c>
      <c r="T306" s="81">
        <v>2089.6</v>
      </c>
    </row>
    <row r="307" spans="9:20">
      <c r="I307" s="32"/>
      <c r="J307" s="32"/>
      <c r="Q307" s="64">
        <v>4882</v>
      </c>
      <c r="R307" s="71" t="s">
        <v>663</v>
      </c>
      <c r="S307" s="80">
        <v>3257</v>
      </c>
      <c r="T307" s="81">
        <v>2605.6000000000004</v>
      </c>
    </row>
    <row r="308" spans="9:20">
      <c r="I308" s="32"/>
      <c r="J308" s="32"/>
      <c r="Q308" s="64">
        <v>4883</v>
      </c>
      <c r="R308" s="71" t="s">
        <v>664</v>
      </c>
      <c r="S308" s="80">
        <v>5271</v>
      </c>
      <c r="T308" s="81">
        <v>4216.8</v>
      </c>
    </row>
    <row r="309" spans="9:20">
      <c r="I309" s="32"/>
      <c r="J309" s="32"/>
      <c r="Q309" s="64">
        <v>4884</v>
      </c>
      <c r="R309" s="71" t="s">
        <v>665</v>
      </c>
      <c r="S309" s="80">
        <v>2910</v>
      </c>
      <c r="T309" s="81">
        <v>2328</v>
      </c>
    </row>
    <row r="310" spans="9:20">
      <c r="I310" s="32"/>
      <c r="J310" s="32"/>
      <c r="Q310" s="74">
        <v>9200</v>
      </c>
      <c r="R310" s="75" t="s">
        <v>666</v>
      </c>
      <c r="S310" s="80">
        <v>173</v>
      </c>
      <c r="T310" s="81">
        <v>138.4</v>
      </c>
    </row>
    <row r="311" spans="9:20">
      <c r="I311" s="32"/>
      <c r="J311" s="32"/>
      <c r="Q311" s="74">
        <v>9201</v>
      </c>
      <c r="R311" s="75" t="s">
        <v>667</v>
      </c>
      <c r="S311" s="80">
        <v>26</v>
      </c>
      <c r="T311" s="81">
        <v>20.8</v>
      </c>
    </row>
    <row r="312" spans="9:20">
      <c r="I312" s="32"/>
      <c r="J312" s="32"/>
      <c r="Q312" s="74">
        <v>9202</v>
      </c>
      <c r="R312" s="75" t="s">
        <v>668</v>
      </c>
      <c r="S312" s="80">
        <v>26</v>
      </c>
      <c r="T312" s="81">
        <v>20.8</v>
      </c>
    </row>
    <row r="313" spans="9:20">
      <c r="I313" s="32"/>
      <c r="J313" s="32"/>
      <c r="Q313" s="82">
        <v>9203</v>
      </c>
      <c r="R313" s="83" t="s">
        <v>669</v>
      </c>
      <c r="S313" s="84">
        <v>30</v>
      </c>
      <c r="T313" s="81">
        <v>24</v>
      </c>
    </row>
  </sheetData>
  <phoneticPr fontId="13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16</vt:i4>
      </vt:variant>
    </vt:vector>
  </HeadingPairs>
  <TitlesOfParts>
    <vt:vector size="37" baseType="lpstr">
      <vt:lpstr>LOT VI Immulite</vt:lpstr>
      <vt:lpstr>hitachi</vt:lpstr>
      <vt:lpstr>jeol</vt:lpstr>
      <vt:lpstr>LOT I capp</vt:lpstr>
      <vt:lpstr>LOT III sebia</vt:lpstr>
      <vt:lpstr>jeol consumabile</vt:lpstr>
      <vt:lpstr>innovastar</vt:lpstr>
      <vt:lpstr>anexa immulite</vt:lpstr>
      <vt:lpstr>Лист3</vt:lpstr>
      <vt:lpstr>Immulite lot IV</vt:lpstr>
      <vt:lpstr>AnexaBiochiie</vt:lpstr>
      <vt:lpstr>Лист4</vt:lpstr>
      <vt:lpstr>facturi</vt:lpstr>
      <vt:lpstr>Facturi Biochimie</vt:lpstr>
      <vt:lpstr>Anexa Immulite 2014</vt:lpstr>
      <vt:lpstr>Immulitelot II</vt:lpstr>
      <vt:lpstr>Sheet1</vt:lpstr>
      <vt:lpstr>Anexa Hitachi 2014</vt:lpstr>
      <vt:lpstr>Sheet4</vt:lpstr>
      <vt:lpstr>Fact IMMULITE 2014</vt:lpstr>
      <vt:lpstr>factSebia</vt:lpstr>
      <vt:lpstr>'Fact IMMULITE 2014'!Print_Area</vt:lpstr>
      <vt:lpstr>factSebia!Print_Area</vt:lpstr>
      <vt:lpstr>'Facturi Biochimie'!Print_Area</vt:lpstr>
      <vt:lpstr>hitachi!Print_Area</vt:lpstr>
      <vt:lpstr>'Immulite lot IV'!Print_Area</vt:lpstr>
      <vt:lpstr>'Immulitelot II'!Print_Area</vt:lpstr>
      <vt:lpstr>innovastar!Print_Area</vt:lpstr>
      <vt:lpstr>jeol!Print_Area</vt:lpstr>
      <vt:lpstr>'jeol consumabile'!Print_Area</vt:lpstr>
      <vt:lpstr>'LOT I capp'!Print_Area</vt:lpstr>
      <vt:lpstr>'LOT III sebia'!Print_Area</vt:lpstr>
      <vt:lpstr>'LOT VI Immulite'!Print_Area</vt:lpstr>
      <vt:lpstr>Sheet4!Print_Area</vt:lpstr>
      <vt:lpstr>'LOT I capp'!Print_Titles</vt:lpstr>
      <vt:lpstr>'LOT III sebia'!Print_Titles</vt:lpstr>
      <vt:lpstr>'LOT VI Immulite'!Print_Titles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2016-09-19T08:00:12Z</cp:lastPrinted>
  <dcterms:created xsi:type="dcterms:W3CDTF">2006-09-28T05:33:49Z</dcterms:created>
  <dcterms:modified xsi:type="dcterms:W3CDTF">2023-12-21T20:21:21Z</dcterms:modified>
</cp:coreProperties>
</file>