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2026г\тендер 2026\спецификация прод питания 2026\"/>
    </mc:Choice>
  </mc:AlternateContent>
  <xr:revisionPtr revIDLastSave="0" documentId="13_ncr:1_{BD2E17C1-0158-4C77-99B5-C19E32D8E0D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definedNames>
    <definedName name="_xlnm.Print_Area" localSheetId="0">Sheet1!$A$1:$K$108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73" i="1" l="1"/>
  <c r="H75" i="1"/>
  <c r="H77" i="1"/>
  <c r="H79" i="1"/>
  <c r="G81" i="1"/>
  <c r="H93" i="1"/>
  <c r="G95" i="1"/>
  <c r="G97" i="1"/>
  <c r="L100" i="1"/>
  <c r="E100" i="1"/>
  <c r="G99" i="1"/>
  <c r="H98" i="1"/>
  <c r="G98" i="1"/>
  <c r="H97" i="1"/>
  <c r="G96" i="1"/>
  <c r="H96" i="1"/>
  <c r="H95" i="1"/>
  <c r="G94" i="1"/>
  <c r="H94" i="1"/>
  <c r="G93" i="1"/>
  <c r="G92" i="1"/>
  <c r="G91" i="1"/>
  <c r="G90" i="1"/>
  <c r="G89" i="1"/>
  <c r="G88" i="1"/>
  <c r="G87" i="1"/>
  <c r="G86" i="1"/>
  <c r="G85" i="1"/>
  <c r="G84" i="1"/>
  <c r="G83" i="1"/>
  <c r="G82" i="1"/>
  <c r="H81" i="1"/>
  <c r="G80" i="1"/>
  <c r="H80" i="1"/>
  <c r="G79" i="1"/>
  <c r="H78" i="1"/>
  <c r="H76" i="1"/>
  <c r="H74" i="1"/>
  <c r="G74" i="1"/>
  <c r="H73" i="1"/>
  <c r="H72" i="1"/>
  <c r="A72" i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G71" i="1"/>
  <c r="H16" i="1"/>
  <c r="H17" i="1"/>
  <c r="H24" i="1"/>
  <c r="H36" i="1"/>
  <c r="H41" i="1"/>
  <c r="G16" i="1"/>
  <c r="G17" i="1"/>
  <c r="G24" i="1"/>
  <c r="G36" i="1"/>
  <c r="G41" i="1"/>
  <c r="D42" i="1"/>
  <c r="H42" i="1" s="1"/>
  <c r="D40" i="1"/>
  <c r="H40" i="1" s="1"/>
  <c r="D39" i="1"/>
  <c r="H39" i="1" s="1"/>
  <c r="D38" i="1"/>
  <c r="G38" i="1" s="1"/>
  <c r="D37" i="1"/>
  <c r="H37" i="1" s="1"/>
  <c r="D35" i="1"/>
  <c r="H35" i="1" s="1"/>
  <c r="D34" i="1"/>
  <c r="H34" i="1" s="1"/>
  <c r="D33" i="1"/>
  <c r="H33" i="1" s="1"/>
  <c r="D32" i="1"/>
  <c r="H32" i="1" s="1"/>
  <c r="D31" i="1"/>
  <c r="H31" i="1" s="1"/>
  <c r="D30" i="1"/>
  <c r="H30" i="1" s="1"/>
  <c r="D29" i="1"/>
  <c r="G29" i="1" s="1"/>
  <c r="D28" i="1"/>
  <c r="H28" i="1" s="1"/>
  <c r="D27" i="1"/>
  <c r="H27" i="1" s="1"/>
  <c r="D26" i="1"/>
  <c r="H26" i="1" s="1"/>
  <c r="D25" i="1"/>
  <c r="G25" i="1" s="1"/>
  <c r="D23" i="1"/>
  <c r="H23" i="1" s="1"/>
  <c r="D22" i="1"/>
  <c r="H22" i="1" s="1"/>
  <c r="D21" i="1"/>
  <c r="H21" i="1" s="1"/>
  <c r="D20" i="1"/>
  <c r="H20" i="1" s="1"/>
  <c r="D19" i="1"/>
  <c r="H19" i="1" s="1"/>
  <c r="D18" i="1"/>
  <c r="H18" i="1" s="1"/>
  <c r="D15" i="1"/>
  <c r="H15" i="1" s="1"/>
  <c r="D14" i="1"/>
  <c r="G14" i="1" s="1"/>
  <c r="E43" i="1"/>
  <c r="A15" i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D100" i="1" l="1"/>
  <c r="G72" i="1"/>
  <c r="G75" i="1"/>
  <c r="G76" i="1"/>
  <c r="G77" i="1"/>
  <c r="G78" i="1"/>
  <c r="H82" i="1"/>
  <c r="H83" i="1"/>
  <c r="H84" i="1"/>
  <c r="H85" i="1"/>
  <c r="H86" i="1"/>
  <c r="H87" i="1"/>
  <c r="H88" i="1"/>
  <c r="H89" i="1"/>
  <c r="H90" i="1"/>
  <c r="H91" i="1"/>
  <c r="H92" i="1"/>
  <c r="H99" i="1"/>
  <c r="H71" i="1"/>
  <c r="D43" i="1"/>
  <c r="H14" i="1"/>
  <c r="G40" i="1"/>
  <c r="G31" i="1"/>
  <c r="G27" i="1"/>
  <c r="G18" i="1"/>
  <c r="H38" i="1"/>
  <c r="H29" i="1"/>
  <c r="H25" i="1"/>
  <c r="G42" i="1"/>
  <c r="G34" i="1"/>
  <c r="G32" i="1"/>
  <c r="G23" i="1"/>
  <c r="G21" i="1"/>
  <c r="G19" i="1"/>
  <c r="G39" i="1"/>
  <c r="G37" i="1"/>
  <c r="G35" i="1"/>
  <c r="G33" i="1"/>
  <c r="G30" i="1"/>
  <c r="G28" i="1"/>
  <c r="G26" i="1"/>
  <c r="G22" i="1"/>
  <c r="G20" i="1"/>
  <c r="G15" i="1"/>
  <c r="G100" i="1" l="1"/>
  <c r="H100" i="1"/>
  <c r="H43" i="1"/>
  <c r="H45" i="1" s="1"/>
  <c r="G43" i="1"/>
</calcChain>
</file>

<file path=xl/sharedStrings.xml><?xml version="1.0" encoding="utf-8"?>
<sst xmlns="http://schemas.openxmlformats.org/spreadsheetml/2006/main" count="192" uniqueCount="71">
  <si>
    <r>
      <rPr>
        <sz val="11"/>
        <rFont val="Times New Roman"/>
      </rPr>
      <t>Приложение № 23</t>
    </r>
  </si>
  <si>
    <r>
      <rPr>
        <sz val="11"/>
        <rFont val="Times New Roman"/>
      </rPr>
      <t>к Стандартной документации</t>
    </r>
  </si>
  <si>
    <r>
      <rPr>
        <sz val="11"/>
        <rFont val="Times New Roman"/>
      </rPr>
      <t>№ 115 от 15 сентября 2021 г.</t>
    </r>
  </si>
  <si>
    <r>
      <rPr>
        <sz val="11"/>
        <rFont val="Times New Roman"/>
      </rPr>
      <t>Предмет закупки:__</t>
    </r>
    <r>
      <rPr>
        <b/>
        <u/>
        <sz val="11"/>
        <rFont val="Times New Roman"/>
      </rPr>
      <t>Продукты питания</t>
    </r>
    <r>
      <rPr>
        <b/>
        <sz val="11"/>
        <rFont val="Times New Roman"/>
      </rPr>
      <t>_________</t>
    </r>
  </si>
  <si>
    <r>
      <rPr>
        <b/>
        <sz val="11"/>
        <rFont val="Times New Roman"/>
      </rPr>
      <t xml:space="preserve">Код </t>
    </r>
    <r>
      <rPr>
        <b/>
        <sz val="11"/>
        <rFont val="Times New Roman"/>
      </rPr>
      <t>CPV</t>
    </r>
  </si>
  <si>
    <r>
      <rPr>
        <b/>
        <sz val="11"/>
        <rFont val="Times New Roman"/>
      </rPr>
      <t>1</t>
    </r>
  </si>
  <si>
    <r>
      <rPr>
        <b/>
        <sz val="11"/>
        <rFont val="Times New Roman"/>
      </rPr>
      <t>Наименова ние товара/ услуг</t>
    </r>
  </si>
  <si>
    <r>
      <rPr>
        <b/>
        <sz val="11"/>
        <rFont val="Times New Roman"/>
      </rPr>
      <t>2</t>
    </r>
  </si>
  <si>
    <r>
      <rPr>
        <b/>
        <sz val="11"/>
        <rFont val="Times New Roman"/>
      </rPr>
      <t>Товары/ услуги</t>
    </r>
  </si>
  <si>
    <r>
      <rPr>
        <b/>
        <sz val="11"/>
        <rFont val="Times New Roman"/>
      </rPr>
      <t>Лот 1</t>
    </r>
  </si>
  <si>
    <r>
      <rPr>
        <b/>
        <sz val="11"/>
        <rFont val="Times New Roman"/>
      </rPr>
      <t>ИТОГО лот 1</t>
    </r>
  </si>
  <si>
    <r>
      <rPr>
        <b/>
        <sz val="11"/>
        <rFont val="Times New Roman"/>
      </rPr>
      <t>Едини ца измере ния</t>
    </r>
  </si>
  <si>
    <r>
      <rPr>
        <b/>
        <sz val="11"/>
        <rFont val="Times New Roman"/>
      </rPr>
      <t>3</t>
    </r>
  </si>
  <si>
    <r>
      <rPr>
        <b/>
        <sz val="11"/>
        <rFont val="Times New Roman"/>
      </rPr>
      <t>Количе ство</t>
    </r>
  </si>
  <si>
    <r>
      <rPr>
        <b/>
        <sz val="11"/>
        <rFont val="Times New Roman"/>
      </rPr>
      <t>4</t>
    </r>
  </si>
  <si>
    <r>
      <rPr>
        <b/>
        <sz val="11"/>
        <rFont val="Times New Roman"/>
      </rPr>
      <t>Цена за единиц у (без НДС)</t>
    </r>
  </si>
  <si>
    <r>
      <rPr>
        <b/>
        <sz val="11"/>
        <rFont val="Times New Roman"/>
      </rPr>
      <t>5</t>
    </r>
  </si>
  <si>
    <r>
      <rPr>
        <b/>
        <sz val="11"/>
        <rFont val="Times New Roman"/>
      </rPr>
      <t>Цена за единиц у (с НДС)</t>
    </r>
  </si>
  <si>
    <r>
      <rPr>
        <b/>
        <sz val="11"/>
        <rFont val="Times New Roman"/>
      </rPr>
      <t>6</t>
    </r>
  </si>
  <si>
    <r>
      <rPr>
        <b/>
        <sz val="11"/>
        <rFont val="Times New Roman"/>
      </rPr>
      <t>Сумма без НДС</t>
    </r>
  </si>
  <si>
    <r>
      <rPr>
        <b/>
        <sz val="11"/>
        <rFont val="Times New Roman"/>
      </rPr>
      <t>7</t>
    </r>
  </si>
  <si>
    <r>
      <rPr>
        <b/>
        <sz val="11"/>
        <rFont val="Times New Roman"/>
      </rPr>
      <t>Сумма с НДС</t>
    </r>
  </si>
  <si>
    <r>
      <rPr>
        <b/>
        <sz val="11"/>
        <rFont val="Times New Roman"/>
      </rPr>
      <t>8</t>
    </r>
  </si>
  <si>
    <r>
      <rPr>
        <b/>
        <sz val="11"/>
        <rFont val="Times New Roman"/>
      </rPr>
      <t>Срок постав ки/ достав ки</t>
    </r>
  </si>
  <si>
    <r>
      <rPr>
        <b/>
        <sz val="11"/>
        <rFont val="Times New Roman"/>
      </rPr>
      <t>9</t>
    </r>
  </si>
  <si>
    <r>
      <rPr>
        <b/>
        <sz val="11"/>
        <rFont val="Times New Roman"/>
      </rPr>
      <t xml:space="preserve">Бюджет ная класси фикаци я </t>
    </r>
    <r>
      <rPr>
        <b/>
        <sz val="11"/>
        <rFont val="Times New Roman"/>
      </rPr>
      <t>(IBAN)</t>
    </r>
  </si>
  <si>
    <r>
      <rPr>
        <b/>
        <sz val="11"/>
        <rFont val="Times New Roman"/>
      </rPr>
      <t>10</t>
    </r>
  </si>
  <si>
    <r>
      <rPr>
        <b/>
        <sz val="11"/>
        <rFont val="Times New Roman"/>
      </rPr>
      <t>скид ка %</t>
    </r>
  </si>
  <si>
    <r>
      <rPr>
        <b/>
        <sz val="11"/>
        <rFont val="Times New Roman"/>
      </rPr>
      <t>11</t>
    </r>
  </si>
  <si>
    <r>
      <rPr>
        <sz val="11"/>
        <rFont val="Times New Roman"/>
      </rPr>
      <t xml:space="preserve">Подпись:Имя,Фамилия: </t>
    </r>
    <r>
      <rPr>
        <b/>
        <sz val="11"/>
        <rFont val="Times New Roman"/>
      </rPr>
      <t xml:space="preserve">Людмила </t>
    </r>
    <r>
      <rPr>
        <b/>
        <sz val="11"/>
        <rFont val="Times New Roman"/>
      </rPr>
      <t>Пеева</t>
    </r>
    <r>
      <rPr>
        <sz val="11"/>
        <rFont val="Times New Roman"/>
      </rPr>
      <t xml:space="preserve">, </t>
    </r>
    <r>
      <rPr>
        <sz val="11"/>
        <rFont val="Times New Roman"/>
      </rPr>
      <t xml:space="preserve">в качестве: </t>
    </r>
    <r>
      <rPr>
        <b/>
        <sz val="11"/>
        <rFont val="Times New Roman"/>
      </rPr>
      <t>Директора</t>
    </r>
  </si>
  <si>
    <r>
      <rPr>
        <sz val="11"/>
        <rFont val="Times New Roman"/>
      </rPr>
      <t>Оферент:__</t>
    </r>
    <r>
      <rPr>
        <b/>
        <sz val="11"/>
        <rFont val="Times New Roman"/>
      </rPr>
      <t xml:space="preserve">Теоретический лицей им. Ивана </t>
    </r>
    <r>
      <rPr>
        <b/>
        <sz val="11"/>
        <rFont val="Times New Roman"/>
      </rPr>
      <t>Вазова</t>
    </r>
    <r>
      <rPr>
        <b/>
        <sz val="11"/>
        <rFont val="Times New Roman"/>
      </rPr>
      <t>__</t>
    </r>
    <r>
      <rPr>
        <sz val="11"/>
        <rFont val="Times New Roman"/>
      </rPr>
      <t>Адрес</t>
    </r>
    <r>
      <rPr>
        <b/>
        <sz val="11"/>
        <rFont val="Times New Roman"/>
      </rPr>
      <t>: г.Тараклия ул.Котовского, 2а</t>
    </r>
  </si>
  <si>
    <r>
      <rPr>
        <sz val="11"/>
        <rFont val="Times New Roman"/>
      </rPr>
      <t>Подпись:Имя,Фамилия:в качестве: Директора</t>
    </r>
  </si>
  <si>
    <r>
      <rPr>
        <sz val="11"/>
        <rFont val="Times New Roman"/>
      </rPr>
      <t>Оферент:Адрес:</t>
    </r>
  </si>
  <si>
    <t>Номер процедуры закупки_____________от_________</t>
  </si>
  <si>
    <t xml:space="preserve">98300000-6 </t>
  </si>
  <si>
    <t>кг.</t>
  </si>
  <si>
    <t>Гречка</t>
  </si>
  <si>
    <t>Мюсли с фруктами</t>
  </si>
  <si>
    <t>п.</t>
  </si>
  <si>
    <r>
      <rPr>
        <sz val="11"/>
        <rFont val="Times New Roman"/>
        <family val="1"/>
        <charset val="204"/>
      </rPr>
      <t>1</t>
    </r>
  </si>
  <si>
    <t>Макароны твердых сортов "Бантики"пачка 0,5кг</t>
  </si>
  <si>
    <t xml:space="preserve">Рис «Краснодарский» круглый </t>
  </si>
  <si>
    <t xml:space="preserve">Пшено </t>
  </si>
  <si>
    <t xml:space="preserve">Крупа манная </t>
  </si>
  <si>
    <t xml:space="preserve">Кукурузная крупа </t>
  </si>
  <si>
    <t>Мука пшеничная</t>
  </si>
  <si>
    <t>Сахар молдавский</t>
  </si>
  <si>
    <t>Масло растительное 5 л.</t>
  </si>
  <si>
    <t>б.</t>
  </si>
  <si>
    <t>Крупа "Булгур" 800 гр.</t>
  </si>
  <si>
    <t xml:space="preserve">Мясо свинины без костей и жира </t>
  </si>
  <si>
    <t>Куринное бедро без кости охлаждённое</t>
  </si>
  <si>
    <t>Яйцо куринное группы А</t>
  </si>
  <si>
    <t>шт.</t>
  </si>
  <si>
    <t>Соль йодированная</t>
  </si>
  <si>
    <t>Лавровый лист 10 гр.</t>
  </si>
  <si>
    <t>Лаваш 200 гр.</t>
  </si>
  <si>
    <t>Томатная паста 720 гр.</t>
  </si>
  <si>
    <t>Горошек зелёный 720 гр.</t>
  </si>
  <si>
    <t>Какао 100 гр</t>
  </si>
  <si>
    <t>Горох сухой дробленный</t>
  </si>
  <si>
    <r>
      <rPr>
        <b/>
        <sz val="11"/>
        <rFont val="Times New Roman"/>
      </rPr>
      <t>ЦЕНОВЫЕ СПЕЦИФИКАЦИИ</t>
    </r>
    <r>
      <rPr>
        <sz val="10"/>
        <rFont val="Arial"/>
      </rPr>
      <t xml:space="preserve">  </t>
    </r>
    <r>
      <rPr>
        <b/>
        <sz val="10"/>
        <rFont val="Arial"/>
        <family val="2"/>
        <charset val="204"/>
      </rPr>
      <t>НА</t>
    </r>
    <r>
      <rPr>
        <sz val="10"/>
        <rFont val="Arial"/>
      </rPr>
      <t xml:space="preserve">   </t>
    </r>
    <r>
      <rPr>
        <b/>
        <sz val="10"/>
        <rFont val="Arial"/>
        <family val="2"/>
        <charset val="204"/>
      </rPr>
      <t>2026г</t>
    </r>
  </si>
  <si>
    <t>кус-кус</t>
  </si>
  <si>
    <t>Фасоль белая</t>
  </si>
  <si>
    <t>Рыба замороженная "Хек" филе</t>
  </si>
  <si>
    <t>Чай ягодный карпатский 100 гр.</t>
  </si>
  <si>
    <t>Кукуруза консервированная 425 гр.</t>
  </si>
  <si>
    <t>Филе куринное охлаждённое 5 кг. - 1 уп.</t>
  </si>
  <si>
    <t>Повидло яблочное 830 гр.</t>
  </si>
  <si>
    <t>Чечевица  800</t>
  </si>
  <si>
    <t>остаток ср-в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</si>
</sst>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"/>
    </font>
    <font>
      <sz val="11"/>
      <name val="Times New Roman"/>
    </font>
    <font>
      <b/>
      <sz val="11"/>
      <name val="Times New Roman"/>
    </font>
    <font>
      <b/>
      <u/>
      <sz val="11"/>
      <name val="Times New Roman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"/>
      <family val="2"/>
      <charset val="204"/>
    </font>
    <font>
      <b/>
      <sz val="10"/>
      <color rgb="FFFF0000"/>
      <name val="Arial"/>
      <family val="2"/>
      <charset val="204"/>
    </font>
    <font>
      <b/>
      <sz val="12"/>
      <color rgb="FFFF0000"/>
      <name val="Times New Roman"/>
      <family val="1"/>
      <charset val="204"/>
    </font>
    <font>
      <sz val="12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1" xfId="0" applyBorder="1" applyAlignment="1">
      <alignment vertical="top"/>
    </xf>
    <xf numFmtId="0" fontId="0" fillId="0" borderId="3" xfId="0" applyBorder="1" applyAlignment="1">
      <alignment horizontal="left" vertical="top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center" vertical="top" wrapText="1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left" vertical="top" wrapText="1"/>
    </xf>
    <xf numFmtId="0" fontId="0" fillId="0" borderId="8" xfId="0" applyBorder="1" applyAlignment="1">
      <alignment horizontal="left" vertical="center" indent="2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left" wrapText="1"/>
    </xf>
    <xf numFmtId="0" fontId="0" fillId="0" borderId="12" xfId="0" applyBorder="1" applyAlignment="1">
      <alignment horizontal="center" vertical="top"/>
    </xf>
    <xf numFmtId="0" fontId="0" fillId="0" borderId="13" xfId="0" applyBorder="1" applyAlignment="1">
      <alignment horizontal="left" vertical="top"/>
    </xf>
    <xf numFmtId="0" fontId="0" fillId="0" borderId="24" xfId="0" applyBorder="1" applyAlignment="1">
      <alignment horizontal="center" vertical="center" wrapText="1"/>
    </xf>
    <xf numFmtId="0" fontId="1" fillId="0" borderId="4" xfId="0" applyFont="1" applyBorder="1" applyAlignment="1">
      <alignment horizontal="left"/>
    </xf>
    <xf numFmtId="0" fontId="5" fillId="0" borderId="15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top"/>
    </xf>
    <xf numFmtId="0" fontId="4" fillId="0" borderId="19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5" fillId="0" borderId="24" xfId="0" applyFont="1" applyBorder="1" applyAlignment="1">
      <alignment horizontal="center" vertical="center"/>
    </xf>
    <xf numFmtId="0" fontId="0" fillId="0" borderId="24" xfId="0" applyBorder="1" applyAlignment="1">
      <alignment horizontal="left" vertical="top"/>
    </xf>
    <xf numFmtId="0" fontId="5" fillId="0" borderId="24" xfId="0" applyFont="1" applyBorder="1"/>
    <xf numFmtId="0" fontId="4" fillId="0" borderId="24" xfId="0" applyFont="1" applyBorder="1"/>
    <xf numFmtId="0" fontId="8" fillId="0" borderId="0" xfId="0" applyFont="1"/>
    <xf numFmtId="0" fontId="8" fillId="0" borderId="24" xfId="0" applyFont="1" applyBorder="1"/>
    <xf numFmtId="0" fontId="4" fillId="0" borderId="24" xfId="0" applyFont="1" applyBorder="1" applyAlignment="1">
      <alignment horizontal="left" vertical="center" wrapText="1"/>
    </xf>
    <xf numFmtId="0" fontId="5" fillId="0" borderId="24" xfId="0" applyFont="1" applyBorder="1" applyAlignment="1">
      <alignment horizontal="center" vertical="top"/>
    </xf>
    <xf numFmtId="0" fontId="8" fillId="0" borderId="25" xfId="0" applyFont="1" applyBorder="1"/>
    <xf numFmtId="0" fontId="4" fillId="0" borderId="25" xfId="0" applyFont="1" applyBorder="1"/>
    <xf numFmtId="0" fontId="6" fillId="0" borderId="14" xfId="0" applyFont="1" applyBorder="1" applyAlignment="1">
      <alignment horizontal="center" vertical="center"/>
    </xf>
    <xf numFmtId="0" fontId="6" fillId="0" borderId="2" xfId="0" applyFont="1" applyBorder="1" applyAlignment="1">
      <alignment vertical="top"/>
    </xf>
    <xf numFmtId="0" fontId="9" fillId="0" borderId="17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top"/>
    </xf>
    <xf numFmtId="0" fontId="9" fillId="0" borderId="24" xfId="0" applyFont="1" applyBorder="1" applyAlignment="1">
      <alignment horizontal="center" vertical="top"/>
    </xf>
    <xf numFmtId="0" fontId="10" fillId="0" borderId="24" xfId="0" applyFont="1" applyBorder="1" applyAlignment="1">
      <alignment horizontal="center" vertical="top"/>
    </xf>
    <xf numFmtId="0" fontId="9" fillId="0" borderId="3" xfId="0" applyFont="1" applyBorder="1" applyAlignment="1">
      <alignment horizontal="left" vertical="top"/>
    </xf>
    <xf numFmtId="0" fontId="4" fillId="2" borderId="16" xfId="0" applyFont="1" applyFill="1" applyBorder="1" applyAlignment="1">
      <alignment horizontal="center"/>
    </xf>
    <xf numFmtId="0" fontId="4" fillId="2" borderId="24" xfId="0" applyFont="1" applyFill="1" applyBorder="1" applyAlignment="1">
      <alignment horizontal="center"/>
    </xf>
    <xf numFmtId="0" fontId="4" fillId="2" borderId="22" xfId="0" applyFont="1" applyFill="1" applyBorder="1" applyAlignment="1">
      <alignment horizontal="center" vertical="top"/>
    </xf>
    <xf numFmtId="0" fontId="4" fillId="2" borderId="24" xfId="0" applyFont="1" applyFill="1" applyBorder="1" applyAlignment="1">
      <alignment horizontal="center" vertical="top"/>
    </xf>
    <xf numFmtId="0" fontId="5" fillId="2" borderId="24" xfId="0" applyFont="1" applyFill="1" applyBorder="1" applyAlignment="1">
      <alignment horizontal="center" vertical="top"/>
    </xf>
    <xf numFmtId="0" fontId="9" fillId="0" borderId="15" xfId="0" applyFont="1" applyBorder="1" applyAlignment="1">
      <alignment horizontal="center" vertical="center"/>
    </xf>
    <xf numFmtId="0" fontId="9" fillId="0" borderId="17" xfId="0" applyFont="1" applyBorder="1" applyAlignment="1">
      <alignment horizontal="left" vertical="center"/>
    </xf>
    <xf numFmtId="0" fontId="9" fillId="0" borderId="18" xfId="0" applyFont="1" applyBorder="1" applyAlignment="1">
      <alignment horizontal="left" vertical="center" wrapText="1"/>
    </xf>
    <xf numFmtId="0" fontId="9" fillId="0" borderId="24" xfId="0" applyFont="1" applyBorder="1" applyAlignment="1">
      <alignment horizontal="left" vertical="center" wrapText="1"/>
    </xf>
    <xf numFmtId="0" fontId="11" fillId="0" borderId="24" xfId="0" applyFont="1" applyBorder="1" applyAlignment="1">
      <alignment horizontal="left" vertical="center" wrapText="1"/>
    </xf>
    <xf numFmtId="0" fontId="12" fillId="0" borderId="24" xfId="0" applyFont="1" applyBorder="1" applyAlignment="1">
      <alignment horizontal="center" vertical="top"/>
    </xf>
    <xf numFmtId="0" fontId="11" fillId="2" borderId="24" xfId="0" applyFont="1" applyFill="1" applyBorder="1" applyAlignment="1">
      <alignment horizontal="center" vertical="top"/>
    </xf>
    <xf numFmtId="0" fontId="10" fillId="0" borderId="15" xfId="0" applyFont="1" applyBorder="1" applyAlignment="1">
      <alignment horizontal="center" vertical="center"/>
    </xf>
    <xf numFmtId="0" fontId="10" fillId="0" borderId="17" xfId="0" applyFont="1" applyBorder="1" applyAlignment="1">
      <alignment horizontal="left" vertical="center"/>
    </xf>
    <xf numFmtId="0" fontId="4" fillId="0" borderId="26" xfId="0" applyFont="1" applyFill="1" applyBorder="1" applyAlignment="1">
      <alignment horizontal="left" vertical="center" wrapText="1"/>
    </xf>
    <xf numFmtId="0" fontId="9" fillId="0" borderId="0" xfId="0" applyFont="1"/>
    <xf numFmtId="0" fontId="9" fillId="0" borderId="24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8"/>
  <sheetViews>
    <sheetView tabSelected="1" topLeftCell="A85" zoomScale="90" zoomScaleNormal="90" workbookViewId="0">
      <selection activeCell="O99" sqref="O99"/>
    </sheetView>
  </sheetViews>
  <sheetFormatPr defaultRowHeight="12.75" x14ac:dyDescent="0.2"/>
  <cols>
    <col min="1" max="1" width="12" customWidth="1"/>
    <col min="2" max="2" width="50" customWidth="1"/>
    <col min="3" max="3" width="7.5703125"/>
    <col min="4" max="4" width="10.140625" customWidth="1"/>
    <col min="5" max="5" width="7.5703125"/>
    <col min="6" max="6" width="8"/>
    <col min="7" max="7" width="8.42578125"/>
    <col min="8" max="8" width="8.85546875"/>
    <col min="9" max="9" width="7.5703125"/>
    <col min="10" max="10" width="8.140625"/>
    <col min="11" max="11" width="6"/>
  </cols>
  <sheetData>
    <row r="1" spans="1:11" ht="15" x14ac:dyDescent="0.2">
      <c r="A1" s="1" t="s">
        <v>0</v>
      </c>
    </row>
    <row r="2" spans="1:11" ht="15" x14ac:dyDescent="0.2">
      <c r="A2" s="1" t="s">
        <v>1</v>
      </c>
    </row>
    <row r="3" spans="1:11" ht="15" x14ac:dyDescent="0.2">
      <c r="A3" s="1" t="s">
        <v>2</v>
      </c>
    </row>
    <row r="5" spans="1:11" ht="14.25" x14ac:dyDescent="0.2">
      <c r="A5" s="29" t="s">
        <v>61</v>
      </c>
    </row>
    <row r="7" spans="1:11" ht="15" x14ac:dyDescent="0.25">
      <c r="A7" s="2"/>
      <c r="B7" s="13" t="s">
        <v>33</v>
      </c>
    </row>
    <row r="8" spans="1:11" ht="15" x14ac:dyDescent="0.25">
      <c r="A8" s="2"/>
      <c r="B8" s="3" t="s">
        <v>3</v>
      </c>
    </row>
    <row r="10" spans="1:11" ht="85.5" x14ac:dyDescent="0.2">
      <c r="A10" s="4" t="s">
        <v>4</v>
      </c>
      <c r="B10" s="4" t="s">
        <v>6</v>
      </c>
      <c r="C10" s="4" t="s">
        <v>11</v>
      </c>
      <c r="D10" s="4" t="s">
        <v>13</v>
      </c>
      <c r="E10" s="5" t="s">
        <v>15</v>
      </c>
      <c r="F10" s="4" t="s">
        <v>17</v>
      </c>
      <c r="G10" s="4" t="s">
        <v>19</v>
      </c>
      <c r="H10" s="6" t="s">
        <v>21</v>
      </c>
      <c r="I10" s="4" t="s">
        <v>23</v>
      </c>
      <c r="J10" s="5" t="s">
        <v>25</v>
      </c>
      <c r="K10" s="4" t="s">
        <v>27</v>
      </c>
    </row>
    <row r="11" spans="1:11" ht="14.25" x14ac:dyDescent="0.2">
      <c r="A11" s="7" t="s">
        <v>5</v>
      </c>
      <c r="B11" s="8" t="s">
        <v>7</v>
      </c>
      <c r="C11" s="8" t="s">
        <v>12</v>
      </c>
      <c r="D11" s="8" t="s">
        <v>14</v>
      </c>
      <c r="E11" s="8" t="s">
        <v>16</v>
      </c>
      <c r="F11" s="8" t="s">
        <v>18</v>
      </c>
      <c r="G11" s="8" t="s">
        <v>20</v>
      </c>
      <c r="H11" s="8" t="s">
        <v>22</v>
      </c>
      <c r="I11" s="7" t="s">
        <v>24</v>
      </c>
      <c r="J11" s="7" t="s">
        <v>26</v>
      </c>
      <c r="K11" s="8" t="s">
        <v>28</v>
      </c>
    </row>
    <row r="12" spans="1:11" ht="14.25" x14ac:dyDescent="0.2">
      <c r="A12" s="2"/>
      <c r="B12" s="9" t="s">
        <v>8</v>
      </c>
      <c r="C12" s="2"/>
      <c r="D12" s="2"/>
      <c r="E12" s="2"/>
      <c r="F12" s="2"/>
      <c r="G12" s="2"/>
      <c r="H12" s="2"/>
      <c r="I12" s="2"/>
      <c r="J12" s="2"/>
      <c r="K12" s="2"/>
    </row>
    <row r="13" spans="1:11" ht="15" thickBot="1" x14ac:dyDescent="0.25">
      <c r="A13" s="17" t="s">
        <v>34</v>
      </c>
      <c r="B13" s="10" t="s">
        <v>9</v>
      </c>
      <c r="C13" s="2"/>
      <c r="D13" s="2"/>
      <c r="E13" s="2"/>
      <c r="F13" s="2"/>
      <c r="G13" s="2"/>
      <c r="H13" s="2"/>
      <c r="I13" s="11"/>
      <c r="J13" s="2"/>
      <c r="K13" s="2"/>
    </row>
    <row r="14" spans="1:11" ht="16.5" thickBot="1" x14ac:dyDescent="0.3">
      <c r="A14" s="28" t="s">
        <v>39</v>
      </c>
      <c r="B14" s="22" t="s">
        <v>41</v>
      </c>
      <c r="C14" s="14" t="s">
        <v>35</v>
      </c>
      <c r="D14" s="36">
        <f>160+80</f>
        <v>240</v>
      </c>
      <c r="E14" s="30">
        <v>17</v>
      </c>
      <c r="F14" s="41">
        <v>20.399999999999999</v>
      </c>
      <c r="G14" s="42">
        <f>D14*E14</f>
        <v>4080</v>
      </c>
      <c r="H14" s="42">
        <f>D14*F14</f>
        <v>4896</v>
      </c>
      <c r="I14" s="43"/>
      <c r="J14" s="20">
        <v>333110</v>
      </c>
      <c r="K14" s="2"/>
    </row>
    <row r="15" spans="1:11" ht="16.5" thickBot="1" x14ac:dyDescent="0.3">
      <c r="A15" s="28">
        <f>A14+1</f>
        <v>2</v>
      </c>
      <c r="B15" s="23" t="s">
        <v>36</v>
      </c>
      <c r="C15" s="14" t="s">
        <v>35</v>
      </c>
      <c r="D15" s="36">
        <f>200+130</f>
        <v>330</v>
      </c>
      <c r="E15" s="31">
        <v>13.3</v>
      </c>
      <c r="F15" s="41">
        <v>15.96</v>
      </c>
      <c r="G15" s="42">
        <f t="shared" ref="G15:G42" si="0">D15*E15</f>
        <v>4389</v>
      </c>
      <c r="H15" s="42">
        <f t="shared" ref="H15:H42" si="1">D15*F15</f>
        <v>5266.8</v>
      </c>
      <c r="I15" s="43"/>
      <c r="J15" s="20">
        <v>333110</v>
      </c>
      <c r="K15" s="2"/>
    </row>
    <row r="16" spans="1:11" ht="16.5" thickBot="1" x14ac:dyDescent="0.3">
      <c r="A16" s="28">
        <f t="shared" ref="A16:A42" si="2">A15+1</f>
        <v>3</v>
      </c>
      <c r="B16" s="23" t="s">
        <v>37</v>
      </c>
      <c r="C16" s="14" t="s">
        <v>35</v>
      </c>
      <c r="D16" s="36">
        <v>60</v>
      </c>
      <c r="E16" s="30">
        <v>15.83</v>
      </c>
      <c r="F16" s="41">
        <v>19</v>
      </c>
      <c r="G16" s="42">
        <f t="shared" si="0"/>
        <v>949.8</v>
      </c>
      <c r="H16" s="42">
        <f t="shared" si="1"/>
        <v>1140</v>
      </c>
      <c r="I16" s="43"/>
      <c r="J16" s="20">
        <v>333110</v>
      </c>
      <c r="K16" s="2"/>
    </row>
    <row r="17" spans="1:11" ht="16.5" thickBot="1" x14ac:dyDescent="0.3">
      <c r="A17" s="28">
        <f t="shared" si="2"/>
        <v>4</v>
      </c>
      <c r="B17" s="23" t="s">
        <v>42</v>
      </c>
      <c r="C17" s="14" t="s">
        <v>35</v>
      </c>
      <c r="D17" s="36">
        <v>70</v>
      </c>
      <c r="E17" s="32">
        <v>10</v>
      </c>
      <c r="F17" s="41">
        <v>12</v>
      </c>
      <c r="G17" s="42">
        <f t="shared" si="0"/>
        <v>700</v>
      </c>
      <c r="H17" s="42">
        <f t="shared" si="1"/>
        <v>840</v>
      </c>
      <c r="I17" s="43"/>
      <c r="J17" s="20">
        <v>333110</v>
      </c>
      <c r="K17" s="2"/>
    </row>
    <row r="18" spans="1:11" ht="16.5" thickBot="1" x14ac:dyDescent="0.3">
      <c r="A18" s="28">
        <f t="shared" si="2"/>
        <v>5</v>
      </c>
      <c r="B18" s="21" t="s">
        <v>40</v>
      </c>
      <c r="C18" s="14" t="s">
        <v>38</v>
      </c>
      <c r="D18" s="36">
        <f>200+120</f>
        <v>320</v>
      </c>
      <c r="E18" s="32">
        <v>13.33</v>
      </c>
      <c r="F18" s="41">
        <v>16</v>
      </c>
      <c r="G18" s="42">
        <f t="shared" si="0"/>
        <v>4265.6000000000004</v>
      </c>
      <c r="H18" s="42">
        <f t="shared" si="1"/>
        <v>5120</v>
      </c>
      <c r="I18" s="43"/>
      <c r="J18" s="20">
        <v>333110</v>
      </c>
      <c r="K18" s="2"/>
    </row>
    <row r="19" spans="1:11" ht="16.5" thickBot="1" x14ac:dyDescent="0.3">
      <c r="A19" s="28">
        <f t="shared" si="2"/>
        <v>6</v>
      </c>
      <c r="B19" s="27" t="s">
        <v>63</v>
      </c>
      <c r="C19" s="18" t="s">
        <v>35</v>
      </c>
      <c r="D19" s="37">
        <f>100+40</f>
        <v>140</v>
      </c>
      <c r="E19" s="33">
        <v>24.07</v>
      </c>
      <c r="F19" s="41">
        <v>26</v>
      </c>
      <c r="G19" s="42">
        <f t="shared" si="0"/>
        <v>3369.8</v>
      </c>
      <c r="H19" s="42">
        <f t="shared" si="1"/>
        <v>3640</v>
      </c>
      <c r="I19" s="44"/>
      <c r="J19" s="20">
        <v>333110</v>
      </c>
      <c r="K19" s="19"/>
    </row>
    <row r="20" spans="1:11" ht="16.5" thickBot="1" x14ac:dyDescent="0.3">
      <c r="A20" s="28">
        <f t="shared" si="2"/>
        <v>7</v>
      </c>
      <c r="B20" s="26" t="s">
        <v>43</v>
      </c>
      <c r="C20" s="18" t="s">
        <v>35</v>
      </c>
      <c r="D20" s="37">
        <f>60+30</f>
        <v>90</v>
      </c>
      <c r="E20" s="33">
        <v>8</v>
      </c>
      <c r="F20" s="41">
        <v>9.6</v>
      </c>
      <c r="G20" s="42">
        <f t="shared" si="0"/>
        <v>720</v>
      </c>
      <c r="H20" s="42">
        <f t="shared" si="1"/>
        <v>864</v>
      </c>
      <c r="I20" s="44"/>
      <c r="J20" s="20">
        <v>333110</v>
      </c>
      <c r="K20" s="19"/>
    </row>
    <row r="21" spans="1:11" ht="16.5" thickBot="1" x14ac:dyDescent="0.3">
      <c r="A21" s="28">
        <f t="shared" si="2"/>
        <v>8</v>
      </c>
      <c r="B21" s="26" t="s">
        <v>44</v>
      </c>
      <c r="C21" s="18" t="s">
        <v>35</v>
      </c>
      <c r="D21" s="37">
        <f>60+30</f>
        <v>90</v>
      </c>
      <c r="E21" s="33">
        <v>8</v>
      </c>
      <c r="F21" s="41">
        <v>9.6</v>
      </c>
      <c r="G21" s="42">
        <f t="shared" si="0"/>
        <v>720</v>
      </c>
      <c r="H21" s="42">
        <f t="shared" si="1"/>
        <v>864</v>
      </c>
      <c r="I21" s="44"/>
      <c r="J21" s="20">
        <v>333110</v>
      </c>
      <c r="K21" s="19"/>
    </row>
    <row r="22" spans="1:11" ht="16.5" thickBot="1" x14ac:dyDescent="0.3">
      <c r="A22" s="28">
        <f t="shared" si="2"/>
        <v>9</v>
      </c>
      <c r="B22" s="16" t="s">
        <v>45</v>
      </c>
      <c r="C22" s="15" t="s">
        <v>35</v>
      </c>
      <c r="D22" s="38">
        <f>5+6</f>
        <v>11</v>
      </c>
      <c r="E22" s="32">
        <v>8.3000000000000007</v>
      </c>
      <c r="F22" s="41">
        <v>9.9600000000000009</v>
      </c>
      <c r="G22" s="42">
        <f t="shared" si="0"/>
        <v>91.300000000000011</v>
      </c>
      <c r="H22" s="42">
        <f t="shared" si="1"/>
        <v>109.56</v>
      </c>
      <c r="I22" s="43"/>
      <c r="J22" s="20">
        <v>333110</v>
      </c>
      <c r="K22" s="2"/>
    </row>
    <row r="23" spans="1:11" ht="16.5" thickBot="1" x14ac:dyDescent="0.3">
      <c r="A23" s="28">
        <f t="shared" si="2"/>
        <v>10</v>
      </c>
      <c r="B23" s="24" t="s">
        <v>62</v>
      </c>
      <c r="C23" s="25" t="s">
        <v>35</v>
      </c>
      <c r="D23" s="39">
        <f>80+80</f>
        <v>160</v>
      </c>
      <c r="E23" s="33">
        <v>25.33</v>
      </c>
      <c r="F23" s="41">
        <v>30.4</v>
      </c>
      <c r="G23" s="42">
        <f t="shared" si="0"/>
        <v>4052.7999999999997</v>
      </c>
      <c r="H23" s="42">
        <f t="shared" si="1"/>
        <v>4864</v>
      </c>
      <c r="I23" s="44"/>
      <c r="J23" s="20">
        <v>333110</v>
      </c>
      <c r="K23" s="19"/>
    </row>
    <row r="24" spans="1:11" ht="16.5" thickBot="1" x14ac:dyDescent="0.3">
      <c r="A24" s="28">
        <f t="shared" si="2"/>
        <v>11</v>
      </c>
      <c r="B24" s="45" t="s">
        <v>69</v>
      </c>
      <c r="C24" s="46" t="s">
        <v>35</v>
      </c>
      <c r="D24" s="47">
        <v>80</v>
      </c>
      <c r="E24" s="34">
        <v>14.67</v>
      </c>
      <c r="F24" s="48">
        <v>17.600000000000001</v>
      </c>
      <c r="G24" s="49">
        <f t="shared" si="0"/>
        <v>1173.5999999999999</v>
      </c>
      <c r="H24" s="49">
        <f t="shared" si="1"/>
        <v>1408</v>
      </c>
      <c r="I24" s="44"/>
      <c r="J24" s="20">
        <v>333110</v>
      </c>
      <c r="K24" s="19"/>
    </row>
    <row r="25" spans="1:11" ht="16.5" thickBot="1" x14ac:dyDescent="0.3">
      <c r="A25" s="28">
        <f t="shared" si="2"/>
        <v>12</v>
      </c>
      <c r="B25" s="24" t="s">
        <v>46</v>
      </c>
      <c r="C25" s="25" t="s">
        <v>35</v>
      </c>
      <c r="D25" s="39">
        <f>200+60</f>
        <v>260</v>
      </c>
      <c r="E25" s="33">
        <v>20.37</v>
      </c>
      <c r="F25" s="41">
        <v>22</v>
      </c>
      <c r="G25" s="42">
        <f t="shared" si="0"/>
        <v>5296.2</v>
      </c>
      <c r="H25" s="42">
        <f t="shared" si="1"/>
        <v>5720</v>
      </c>
      <c r="I25" s="44"/>
      <c r="J25" s="20">
        <v>333110</v>
      </c>
      <c r="K25" s="19"/>
    </row>
    <row r="26" spans="1:11" ht="16.5" thickBot="1" x14ac:dyDescent="0.3">
      <c r="A26" s="28">
        <f t="shared" si="2"/>
        <v>13</v>
      </c>
      <c r="B26" s="24" t="s">
        <v>47</v>
      </c>
      <c r="C26" s="25" t="s">
        <v>48</v>
      </c>
      <c r="D26" s="39">
        <f>30+13</f>
        <v>43</v>
      </c>
      <c r="E26" s="33">
        <v>137.5</v>
      </c>
      <c r="F26" s="41">
        <v>165</v>
      </c>
      <c r="G26" s="42">
        <f t="shared" si="0"/>
        <v>5912.5</v>
      </c>
      <c r="H26" s="42">
        <f t="shared" si="1"/>
        <v>7095</v>
      </c>
      <c r="I26" s="44"/>
      <c r="J26" s="20">
        <v>333110</v>
      </c>
      <c r="K26" s="19"/>
    </row>
    <row r="27" spans="1:11" ht="16.5" thickBot="1" x14ac:dyDescent="0.3">
      <c r="A27" s="28">
        <f t="shared" si="2"/>
        <v>14</v>
      </c>
      <c r="B27" s="24" t="s">
        <v>67</v>
      </c>
      <c r="C27" s="25" t="s">
        <v>35</v>
      </c>
      <c r="D27" s="39">
        <f>800+450</f>
        <v>1250</v>
      </c>
      <c r="E27" s="33">
        <v>69.17</v>
      </c>
      <c r="F27" s="41">
        <v>83</v>
      </c>
      <c r="G27" s="42">
        <f t="shared" si="0"/>
        <v>86462.5</v>
      </c>
      <c r="H27" s="42">
        <f t="shared" si="1"/>
        <v>103750</v>
      </c>
      <c r="I27" s="44"/>
      <c r="J27" s="20">
        <v>333110</v>
      </c>
      <c r="K27" s="19"/>
    </row>
    <row r="28" spans="1:11" ht="16.5" thickBot="1" x14ac:dyDescent="0.3">
      <c r="A28" s="28">
        <f t="shared" si="2"/>
        <v>15</v>
      </c>
      <c r="B28" s="24" t="s">
        <v>49</v>
      </c>
      <c r="C28" s="25" t="s">
        <v>38</v>
      </c>
      <c r="D28" s="39">
        <f>70+60</f>
        <v>130</v>
      </c>
      <c r="E28" s="33">
        <v>14.67</v>
      </c>
      <c r="F28" s="41">
        <v>17.600000000000001</v>
      </c>
      <c r="G28" s="42">
        <f t="shared" si="0"/>
        <v>1907.1</v>
      </c>
      <c r="H28" s="42">
        <f t="shared" si="1"/>
        <v>2288</v>
      </c>
      <c r="I28" s="44"/>
      <c r="J28" s="20">
        <v>333110</v>
      </c>
      <c r="K28" s="19"/>
    </row>
    <row r="29" spans="1:11" ht="16.5" thickBot="1" x14ac:dyDescent="0.3">
      <c r="A29" s="28">
        <f t="shared" si="2"/>
        <v>16</v>
      </c>
      <c r="B29" s="24" t="s">
        <v>50</v>
      </c>
      <c r="C29" s="25" t="s">
        <v>35</v>
      </c>
      <c r="D29" s="39">
        <f>850+240</f>
        <v>1090</v>
      </c>
      <c r="E29" s="33">
        <v>95</v>
      </c>
      <c r="F29" s="41">
        <v>114</v>
      </c>
      <c r="G29" s="42">
        <f t="shared" si="0"/>
        <v>103550</v>
      </c>
      <c r="H29" s="42">
        <f t="shared" si="1"/>
        <v>124260</v>
      </c>
      <c r="I29" s="44"/>
      <c r="J29" s="20">
        <v>333110</v>
      </c>
      <c r="K29" s="19"/>
    </row>
    <row r="30" spans="1:11" ht="16.5" thickBot="1" x14ac:dyDescent="0.3">
      <c r="A30" s="28">
        <f t="shared" si="2"/>
        <v>17</v>
      </c>
      <c r="B30" s="24" t="s">
        <v>51</v>
      </c>
      <c r="C30" s="40" t="s">
        <v>35</v>
      </c>
      <c r="D30" s="39">
        <f>800+240</f>
        <v>1040</v>
      </c>
      <c r="E30" s="33">
        <v>69.17</v>
      </c>
      <c r="F30" s="41">
        <v>83</v>
      </c>
      <c r="G30" s="42">
        <f t="shared" si="0"/>
        <v>71936.800000000003</v>
      </c>
      <c r="H30" s="42">
        <f t="shared" si="1"/>
        <v>86320</v>
      </c>
      <c r="I30" s="44"/>
      <c r="J30" s="20">
        <v>333110</v>
      </c>
      <c r="K30" s="19"/>
    </row>
    <row r="31" spans="1:11" ht="16.5" thickBot="1" x14ac:dyDescent="0.3">
      <c r="A31" s="28">
        <f t="shared" si="2"/>
        <v>18</v>
      </c>
      <c r="B31" s="24" t="s">
        <v>64</v>
      </c>
      <c r="C31" s="25" t="s">
        <v>35</v>
      </c>
      <c r="D31" s="39">
        <f>600+160</f>
        <v>760</v>
      </c>
      <c r="E31" s="33">
        <v>60</v>
      </c>
      <c r="F31" s="41">
        <v>72</v>
      </c>
      <c r="G31" s="42">
        <f t="shared" si="0"/>
        <v>45600</v>
      </c>
      <c r="H31" s="42">
        <f t="shared" si="1"/>
        <v>54720</v>
      </c>
      <c r="I31" s="44"/>
      <c r="J31" s="20">
        <v>333110</v>
      </c>
      <c r="K31" s="19"/>
    </row>
    <row r="32" spans="1:11" ht="16.5" thickBot="1" x14ac:dyDescent="0.3">
      <c r="A32" s="28">
        <f t="shared" si="2"/>
        <v>19</v>
      </c>
      <c r="B32" s="24" t="s">
        <v>52</v>
      </c>
      <c r="C32" s="25" t="s">
        <v>53</v>
      </c>
      <c r="D32" s="39">
        <f>4000+2600</f>
        <v>6600</v>
      </c>
      <c r="E32" s="33">
        <v>2.5</v>
      </c>
      <c r="F32" s="41">
        <v>3</v>
      </c>
      <c r="G32" s="42">
        <f t="shared" si="0"/>
        <v>16500</v>
      </c>
      <c r="H32" s="42">
        <f t="shared" si="1"/>
        <v>19800</v>
      </c>
      <c r="I32" s="44"/>
      <c r="J32" s="20">
        <v>333110</v>
      </c>
      <c r="K32" s="19"/>
    </row>
    <row r="33" spans="1:11" ht="16.5" thickBot="1" x14ac:dyDescent="0.3">
      <c r="A33" s="28">
        <f t="shared" si="2"/>
        <v>20</v>
      </c>
      <c r="B33" s="24" t="s">
        <v>65</v>
      </c>
      <c r="C33" s="25" t="s">
        <v>38</v>
      </c>
      <c r="D33" s="39">
        <f>100+100</f>
        <v>200</v>
      </c>
      <c r="E33" s="33">
        <v>54.17</v>
      </c>
      <c r="F33" s="41">
        <v>65</v>
      </c>
      <c r="G33" s="42">
        <f t="shared" si="0"/>
        <v>10834</v>
      </c>
      <c r="H33" s="42">
        <f t="shared" si="1"/>
        <v>13000</v>
      </c>
      <c r="I33" s="44"/>
      <c r="J33" s="20">
        <v>333110</v>
      </c>
      <c r="K33" s="19"/>
    </row>
    <row r="34" spans="1:11" ht="16.5" thickBot="1" x14ac:dyDescent="0.3">
      <c r="A34" s="28">
        <f t="shared" si="2"/>
        <v>21</v>
      </c>
      <c r="B34" s="24" t="s">
        <v>54</v>
      </c>
      <c r="C34" s="25" t="s">
        <v>35</v>
      </c>
      <c r="D34" s="39">
        <f>60+20</f>
        <v>80</v>
      </c>
      <c r="E34" s="33">
        <v>5.42</v>
      </c>
      <c r="F34" s="41">
        <v>6.5</v>
      </c>
      <c r="G34" s="42">
        <f t="shared" si="0"/>
        <v>433.6</v>
      </c>
      <c r="H34" s="42">
        <f t="shared" si="1"/>
        <v>520</v>
      </c>
      <c r="I34" s="44"/>
      <c r="J34" s="20">
        <v>333110</v>
      </c>
      <c r="K34" s="19"/>
    </row>
    <row r="35" spans="1:11" ht="16.5" thickBot="1" x14ac:dyDescent="0.3">
      <c r="A35" s="28">
        <f t="shared" si="2"/>
        <v>22</v>
      </c>
      <c r="B35" s="24" t="s">
        <v>55</v>
      </c>
      <c r="C35" s="25" t="s">
        <v>38</v>
      </c>
      <c r="D35" s="39">
        <f>30+10</f>
        <v>40</v>
      </c>
      <c r="E35" s="33">
        <v>3.83</v>
      </c>
      <c r="F35" s="41">
        <v>4.5999999999999996</v>
      </c>
      <c r="G35" s="42">
        <f t="shared" si="0"/>
        <v>153.19999999999999</v>
      </c>
      <c r="H35" s="42">
        <f t="shared" si="1"/>
        <v>184</v>
      </c>
      <c r="I35" s="44"/>
      <c r="J35" s="20">
        <v>333110</v>
      </c>
      <c r="K35" s="19"/>
    </row>
    <row r="36" spans="1:11" ht="16.5" thickBot="1" x14ac:dyDescent="0.3">
      <c r="A36" s="28">
        <f t="shared" si="2"/>
        <v>23</v>
      </c>
      <c r="B36" s="24" t="s">
        <v>56</v>
      </c>
      <c r="C36" s="25" t="s">
        <v>53</v>
      </c>
      <c r="D36" s="39">
        <v>280</v>
      </c>
      <c r="E36" s="33">
        <v>8.33</v>
      </c>
      <c r="F36" s="41">
        <v>9</v>
      </c>
      <c r="G36" s="42">
        <f t="shared" si="0"/>
        <v>2332.4</v>
      </c>
      <c r="H36" s="42">
        <f t="shared" si="1"/>
        <v>2520</v>
      </c>
      <c r="I36" s="44"/>
      <c r="J36" s="20">
        <v>333110</v>
      </c>
      <c r="K36" s="19"/>
    </row>
    <row r="37" spans="1:11" ht="16.5" thickBot="1" x14ac:dyDescent="0.3">
      <c r="A37" s="28">
        <f t="shared" si="2"/>
        <v>24</v>
      </c>
      <c r="B37" s="24" t="s">
        <v>57</v>
      </c>
      <c r="C37" s="25" t="s">
        <v>48</v>
      </c>
      <c r="D37" s="39">
        <f>80+50</f>
        <v>130</v>
      </c>
      <c r="E37" s="33">
        <v>31.67</v>
      </c>
      <c r="F37" s="41">
        <v>38</v>
      </c>
      <c r="G37" s="42">
        <f t="shared" si="0"/>
        <v>4117.1000000000004</v>
      </c>
      <c r="H37" s="42">
        <f t="shared" si="1"/>
        <v>4940</v>
      </c>
      <c r="I37" s="44"/>
      <c r="J37" s="20">
        <v>333110</v>
      </c>
      <c r="K37" s="19"/>
    </row>
    <row r="38" spans="1:11" ht="16.5" thickBot="1" x14ac:dyDescent="0.3">
      <c r="A38" s="28">
        <f t="shared" si="2"/>
        <v>25</v>
      </c>
      <c r="B38" s="24" t="s">
        <v>58</v>
      </c>
      <c r="C38" s="25" t="s">
        <v>48</v>
      </c>
      <c r="D38" s="39">
        <f>60+80</f>
        <v>140</v>
      </c>
      <c r="E38" s="33">
        <v>15.42</v>
      </c>
      <c r="F38" s="41">
        <v>18.5</v>
      </c>
      <c r="G38" s="42">
        <f t="shared" si="0"/>
        <v>2158.8000000000002</v>
      </c>
      <c r="H38" s="42">
        <f t="shared" si="1"/>
        <v>2590</v>
      </c>
      <c r="I38" s="44"/>
      <c r="J38" s="20">
        <v>333110</v>
      </c>
      <c r="K38" s="19"/>
    </row>
    <row r="39" spans="1:11" ht="16.5" thickBot="1" x14ac:dyDescent="0.3">
      <c r="A39" s="28">
        <f t="shared" si="2"/>
        <v>26</v>
      </c>
      <c r="B39" s="24" t="s">
        <v>68</v>
      </c>
      <c r="C39" s="25" t="s">
        <v>48</v>
      </c>
      <c r="D39" s="39">
        <f>40+50</f>
        <v>90</v>
      </c>
      <c r="E39" s="33">
        <v>27.86</v>
      </c>
      <c r="F39" s="41">
        <v>33.43</v>
      </c>
      <c r="G39" s="42">
        <f t="shared" si="0"/>
        <v>2507.4</v>
      </c>
      <c r="H39" s="42">
        <f t="shared" si="1"/>
        <v>3008.7</v>
      </c>
      <c r="I39" s="44"/>
      <c r="J39" s="20">
        <v>333110</v>
      </c>
      <c r="K39" s="19"/>
    </row>
    <row r="40" spans="1:11" ht="16.5" thickBot="1" x14ac:dyDescent="0.3">
      <c r="A40" s="28">
        <f t="shared" si="2"/>
        <v>27</v>
      </c>
      <c r="B40" s="24" t="s">
        <v>59</v>
      </c>
      <c r="C40" s="25" t="s">
        <v>38</v>
      </c>
      <c r="D40" s="39">
        <f>10+6</f>
        <v>16</v>
      </c>
      <c r="E40" s="33">
        <v>11.67</v>
      </c>
      <c r="F40" s="41">
        <v>14</v>
      </c>
      <c r="G40" s="42">
        <f t="shared" si="0"/>
        <v>186.72</v>
      </c>
      <c r="H40" s="42">
        <f t="shared" si="1"/>
        <v>224</v>
      </c>
      <c r="I40" s="44"/>
      <c r="J40" s="20">
        <v>333110</v>
      </c>
      <c r="K40" s="19"/>
    </row>
    <row r="41" spans="1:11" ht="16.5" thickBot="1" x14ac:dyDescent="0.3">
      <c r="A41" s="28">
        <f t="shared" si="2"/>
        <v>28</v>
      </c>
      <c r="B41" s="24" t="s">
        <v>60</v>
      </c>
      <c r="C41" s="25" t="s">
        <v>38</v>
      </c>
      <c r="D41" s="39">
        <v>30</v>
      </c>
      <c r="E41" s="33">
        <v>11.11</v>
      </c>
      <c r="F41" s="41">
        <v>12</v>
      </c>
      <c r="G41" s="42">
        <f t="shared" si="0"/>
        <v>333.29999999999995</v>
      </c>
      <c r="H41" s="42">
        <f t="shared" si="1"/>
        <v>360</v>
      </c>
      <c r="I41" s="44"/>
      <c r="J41" s="20">
        <v>333110</v>
      </c>
      <c r="K41" s="19"/>
    </row>
    <row r="42" spans="1:11" ht="16.5" thickBot="1" x14ac:dyDescent="0.3">
      <c r="A42" s="28">
        <f t="shared" si="2"/>
        <v>29</v>
      </c>
      <c r="B42" s="24" t="s">
        <v>66</v>
      </c>
      <c r="C42" s="25" t="s">
        <v>48</v>
      </c>
      <c r="D42" s="39">
        <f>80+150</f>
        <v>230</v>
      </c>
      <c r="E42" s="33">
        <v>13.33</v>
      </c>
      <c r="F42" s="41">
        <v>14.4</v>
      </c>
      <c r="G42" s="42">
        <f t="shared" si="0"/>
        <v>3065.9</v>
      </c>
      <c r="H42" s="42">
        <f t="shared" si="1"/>
        <v>3312</v>
      </c>
      <c r="I42" s="44"/>
      <c r="J42" s="20">
        <v>333110</v>
      </c>
      <c r="K42" s="19"/>
    </row>
    <row r="43" spans="1:11" ht="15" thickBot="1" x14ac:dyDescent="0.25">
      <c r="A43" s="2"/>
      <c r="B43" s="12" t="s">
        <v>10</v>
      </c>
      <c r="C43" s="2"/>
      <c r="D43" s="35">
        <f>SUM(D14:D42)</f>
        <v>14000</v>
      </c>
      <c r="E43" s="35">
        <f>SUM(E14:E42)</f>
        <v>809.02</v>
      </c>
      <c r="F43" s="41"/>
      <c r="G43" s="41">
        <f>SUM(G14:G42)</f>
        <v>387799.42</v>
      </c>
      <c r="H43" s="41">
        <f>SUM(H14:H42)</f>
        <v>463624.06</v>
      </c>
      <c r="I43" s="35"/>
      <c r="J43" s="2"/>
      <c r="K43" s="2"/>
    </row>
    <row r="44" spans="1:11" ht="15.75" x14ac:dyDescent="0.2">
      <c r="B44" s="50" t="s">
        <v>70</v>
      </c>
      <c r="H44">
        <v>237000</v>
      </c>
    </row>
    <row r="45" spans="1:11" ht="15" x14ac:dyDescent="0.2">
      <c r="A45" s="1" t="s">
        <v>29</v>
      </c>
      <c r="H45" s="51">
        <f>H43-H44</f>
        <v>226624.06</v>
      </c>
    </row>
    <row r="47" spans="1:11" ht="15" x14ac:dyDescent="0.2">
      <c r="A47" s="1" t="s">
        <v>30</v>
      </c>
    </row>
    <row r="49" spans="1:2" ht="15" x14ac:dyDescent="0.2">
      <c r="A49" s="1" t="s">
        <v>31</v>
      </c>
    </row>
    <row r="51" spans="1:2" ht="15" x14ac:dyDescent="0.2">
      <c r="A51" s="1" t="s">
        <v>32</v>
      </c>
    </row>
    <row r="58" spans="1:2" ht="15" x14ac:dyDescent="0.2">
      <c r="A58" s="1" t="s">
        <v>0</v>
      </c>
    </row>
    <row r="59" spans="1:2" ht="15" x14ac:dyDescent="0.2">
      <c r="A59" s="1" t="s">
        <v>1</v>
      </c>
    </row>
    <row r="60" spans="1:2" ht="15" x14ac:dyDescent="0.2">
      <c r="A60" s="1" t="s">
        <v>2</v>
      </c>
    </row>
    <row r="62" spans="1:2" ht="14.25" x14ac:dyDescent="0.2">
      <c r="A62" s="29" t="s">
        <v>61</v>
      </c>
    </row>
    <row r="63" spans="1:2" ht="13.5" thickBot="1" x14ac:dyDescent="0.25"/>
    <row r="64" spans="1:2" ht="15.75" thickBot="1" x14ac:dyDescent="0.3">
      <c r="A64" s="2"/>
      <c r="B64" s="13" t="s">
        <v>33</v>
      </c>
    </row>
    <row r="65" spans="1:12" ht="15.75" thickBot="1" x14ac:dyDescent="0.3">
      <c r="A65" s="2"/>
      <c r="B65" s="3" t="s">
        <v>3</v>
      </c>
    </row>
    <row r="66" spans="1:12" ht="13.5" thickBot="1" x14ac:dyDescent="0.25"/>
    <row r="67" spans="1:12" ht="86.25" thickBot="1" x14ac:dyDescent="0.25">
      <c r="A67" s="4" t="s">
        <v>4</v>
      </c>
      <c r="B67" s="4" t="s">
        <v>6</v>
      </c>
      <c r="C67" s="4" t="s">
        <v>11</v>
      </c>
      <c r="D67" s="4" t="s">
        <v>13</v>
      </c>
      <c r="E67" s="5" t="s">
        <v>15</v>
      </c>
      <c r="F67" s="4" t="s">
        <v>17</v>
      </c>
      <c r="G67" s="4" t="s">
        <v>19</v>
      </c>
      <c r="H67" s="6" t="s">
        <v>21</v>
      </c>
      <c r="I67" s="4" t="s">
        <v>23</v>
      </c>
      <c r="J67" s="5" t="s">
        <v>25</v>
      </c>
      <c r="K67" s="4" t="s">
        <v>27</v>
      </c>
    </row>
    <row r="68" spans="1:12" ht="15" thickBot="1" x14ac:dyDescent="0.25">
      <c r="A68" s="7" t="s">
        <v>5</v>
      </c>
      <c r="B68" s="8" t="s">
        <v>7</v>
      </c>
      <c r="C68" s="8" t="s">
        <v>12</v>
      </c>
      <c r="D68" s="8" t="s">
        <v>14</v>
      </c>
      <c r="E68" s="8" t="s">
        <v>16</v>
      </c>
      <c r="F68" s="8" t="s">
        <v>18</v>
      </c>
      <c r="G68" s="8" t="s">
        <v>20</v>
      </c>
      <c r="H68" s="8" t="s">
        <v>22</v>
      </c>
      <c r="I68" s="7" t="s">
        <v>24</v>
      </c>
      <c r="J68" s="7" t="s">
        <v>26</v>
      </c>
      <c r="K68" s="8" t="s">
        <v>28</v>
      </c>
    </row>
    <row r="69" spans="1:12" ht="15" thickBot="1" x14ac:dyDescent="0.25">
      <c r="A69" s="2"/>
      <c r="B69" s="9" t="s">
        <v>8</v>
      </c>
      <c r="C69" s="2"/>
      <c r="D69" s="2"/>
      <c r="E69" s="2"/>
      <c r="F69" s="2"/>
      <c r="G69" s="2"/>
      <c r="H69" s="2"/>
      <c r="I69" s="2"/>
      <c r="J69" s="2"/>
      <c r="K69" s="2"/>
    </row>
    <row r="70" spans="1:12" ht="15" thickBot="1" x14ac:dyDescent="0.25">
      <c r="A70" s="17" t="s">
        <v>34</v>
      </c>
      <c r="B70" s="10" t="s">
        <v>9</v>
      </c>
      <c r="C70" s="2"/>
      <c r="D70" s="2"/>
      <c r="E70" s="2"/>
      <c r="F70" s="2"/>
      <c r="G70" s="2"/>
      <c r="H70" s="2"/>
      <c r="I70" s="11"/>
      <c r="J70" s="2"/>
      <c r="K70" s="2"/>
    </row>
    <row r="71" spans="1:12" ht="16.5" thickBot="1" x14ac:dyDescent="0.3">
      <c r="A71" s="28" t="s">
        <v>39</v>
      </c>
      <c r="B71" s="22" t="s">
        <v>41</v>
      </c>
      <c r="C71" s="14" t="s">
        <v>35</v>
      </c>
      <c r="D71" s="36">
        <v>120</v>
      </c>
      <c r="E71" s="30">
        <v>17</v>
      </c>
      <c r="F71" s="41">
        <v>20.399999999999999</v>
      </c>
      <c r="G71" s="42">
        <f>D71*E71</f>
        <v>2040</v>
      </c>
      <c r="H71" s="42">
        <f>D71*F71</f>
        <v>2448</v>
      </c>
      <c r="I71" s="43"/>
      <c r="J71" s="20">
        <v>333110</v>
      </c>
      <c r="K71" s="2"/>
      <c r="L71" s="36">
        <v>240</v>
      </c>
    </row>
    <row r="72" spans="1:12" ht="16.5" thickBot="1" x14ac:dyDescent="0.3">
      <c r="A72" s="28">
        <f>A71+1</f>
        <v>2</v>
      </c>
      <c r="B72" s="23" t="s">
        <v>36</v>
      </c>
      <c r="C72" s="14" t="s">
        <v>35</v>
      </c>
      <c r="D72" s="36">
        <v>160</v>
      </c>
      <c r="E72" s="31">
        <v>13.3</v>
      </c>
      <c r="F72" s="41">
        <v>15.96</v>
      </c>
      <c r="G72" s="42">
        <f t="shared" ref="G72:G99" si="3">D72*E72</f>
        <v>2128</v>
      </c>
      <c r="H72" s="42">
        <f t="shared" ref="H72:H99" si="4">D72*F72</f>
        <v>2553.6000000000004</v>
      </c>
      <c r="I72" s="43"/>
      <c r="J72" s="20">
        <v>333110</v>
      </c>
      <c r="K72" s="2"/>
      <c r="L72" s="36">
        <v>330</v>
      </c>
    </row>
    <row r="73" spans="1:12" ht="16.5" thickBot="1" x14ac:dyDescent="0.3">
      <c r="A73" s="28">
        <f t="shared" ref="A73:A99" si="5">A72+1</f>
        <v>3</v>
      </c>
      <c r="B73" s="23" t="s">
        <v>37</v>
      </c>
      <c r="C73" s="14" t="s">
        <v>35</v>
      </c>
      <c r="D73" s="36">
        <v>30</v>
      </c>
      <c r="E73" s="30">
        <v>15.83</v>
      </c>
      <c r="F73" s="41">
        <v>19</v>
      </c>
      <c r="G73" s="42">
        <f t="shared" si="3"/>
        <v>474.9</v>
      </c>
      <c r="H73" s="42">
        <f t="shared" si="4"/>
        <v>570</v>
      </c>
      <c r="I73" s="43"/>
      <c r="J73" s="20">
        <v>333110</v>
      </c>
      <c r="K73" s="2"/>
      <c r="L73" s="36">
        <v>60</v>
      </c>
    </row>
    <row r="74" spans="1:12" ht="16.5" thickBot="1" x14ac:dyDescent="0.3">
      <c r="A74" s="28">
        <f t="shared" si="5"/>
        <v>4</v>
      </c>
      <c r="B74" s="23" t="s">
        <v>42</v>
      </c>
      <c r="C74" s="14" t="s">
        <v>35</v>
      </c>
      <c r="D74" s="36">
        <v>30</v>
      </c>
      <c r="E74" s="32">
        <v>10</v>
      </c>
      <c r="F74" s="41">
        <v>12</v>
      </c>
      <c r="G74" s="42">
        <f t="shared" si="3"/>
        <v>300</v>
      </c>
      <c r="H74" s="42">
        <f t="shared" si="4"/>
        <v>360</v>
      </c>
      <c r="I74" s="43"/>
      <c r="J74" s="20">
        <v>333110</v>
      </c>
      <c r="K74" s="2"/>
      <c r="L74" s="36">
        <v>70</v>
      </c>
    </row>
    <row r="75" spans="1:12" ht="16.5" thickBot="1" x14ac:dyDescent="0.3">
      <c r="A75" s="28">
        <f t="shared" si="5"/>
        <v>5</v>
      </c>
      <c r="B75" s="21" t="s">
        <v>40</v>
      </c>
      <c r="C75" s="14" t="s">
        <v>38</v>
      </c>
      <c r="D75" s="36">
        <v>160</v>
      </c>
      <c r="E75" s="32">
        <v>13.33</v>
      </c>
      <c r="F75" s="41">
        <v>16</v>
      </c>
      <c r="G75" s="42">
        <f t="shared" si="3"/>
        <v>2132.8000000000002</v>
      </c>
      <c r="H75" s="42">
        <f t="shared" si="4"/>
        <v>2560</v>
      </c>
      <c r="I75" s="43"/>
      <c r="J75" s="20">
        <v>333110</v>
      </c>
      <c r="K75" s="2"/>
      <c r="L75" s="36">
        <v>320</v>
      </c>
    </row>
    <row r="76" spans="1:12" ht="16.5" thickBot="1" x14ac:dyDescent="0.3">
      <c r="A76" s="28">
        <f t="shared" si="5"/>
        <v>6</v>
      </c>
      <c r="B76" s="27" t="s">
        <v>63</v>
      </c>
      <c r="C76" s="18" t="s">
        <v>35</v>
      </c>
      <c r="D76" s="36">
        <v>80</v>
      </c>
      <c r="E76" s="33">
        <v>24.07</v>
      </c>
      <c r="F76" s="41">
        <v>26</v>
      </c>
      <c r="G76" s="42">
        <f t="shared" si="3"/>
        <v>1925.6</v>
      </c>
      <c r="H76" s="42">
        <f t="shared" si="4"/>
        <v>2080</v>
      </c>
      <c r="I76" s="44"/>
      <c r="J76" s="20">
        <v>333110</v>
      </c>
      <c r="K76" s="19"/>
      <c r="L76" s="37">
        <v>140</v>
      </c>
    </row>
    <row r="77" spans="1:12" ht="16.5" thickBot="1" x14ac:dyDescent="0.3">
      <c r="A77" s="28">
        <f t="shared" si="5"/>
        <v>7</v>
      </c>
      <c r="B77" s="26" t="s">
        <v>43</v>
      </c>
      <c r="C77" s="18" t="s">
        <v>35</v>
      </c>
      <c r="D77" s="36">
        <v>50</v>
      </c>
      <c r="E77" s="33">
        <v>8</v>
      </c>
      <c r="F77" s="41">
        <v>9.6</v>
      </c>
      <c r="G77" s="42">
        <f t="shared" si="3"/>
        <v>400</v>
      </c>
      <c r="H77" s="42">
        <f t="shared" si="4"/>
        <v>480</v>
      </c>
      <c r="I77" s="44"/>
      <c r="J77" s="20">
        <v>333110</v>
      </c>
      <c r="K77" s="19"/>
      <c r="L77" s="37">
        <v>90</v>
      </c>
    </row>
    <row r="78" spans="1:12" ht="16.5" thickBot="1" x14ac:dyDescent="0.3">
      <c r="A78" s="28">
        <f t="shared" si="5"/>
        <v>8</v>
      </c>
      <c r="B78" s="26" t="s">
        <v>44</v>
      </c>
      <c r="C78" s="18" t="s">
        <v>35</v>
      </c>
      <c r="D78" s="36">
        <v>50</v>
      </c>
      <c r="E78" s="33">
        <v>8</v>
      </c>
      <c r="F78" s="41">
        <v>9.6</v>
      </c>
      <c r="G78" s="42">
        <f t="shared" si="3"/>
        <v>400</v>
      </c>
      <c r="H78" s="42">
        <f t="shared" si="4"/>
        <v>480</v>
      </c>
      <c r="I78" s="44"/>
      <c r="J78" s="20">
        <v>333110</v>
      </c>
      <c r="K78" s="19"/>
      <c r="L78" s="37">
        <v>90</v>
      </c>
    </row>
    <row r="79" spans="1:12" ht="16.5" thickBot="1" x14ac:dyDescent="0.3">
      <c r="A79" s="28">
        <f t="shared" si="5"/>
        <v>9</v>
      </c>
      <c r="B79" s="16" t="s">
        <v>45</v>
      </c>
      <c r="C79" s="15" t="s">
        <v>35</v>
      </c>
      <c r="D79" s="36">
        <v>10</v>
      </c>
      <c r="E79" s="32">
        <v>8.3000000000000007</v>
      </c>
      <c r="F79" s="41">
        <v>9.9600000000000009</v>
      </c>
      <c r="G79" s="42">
        <f t="shared" si="3"/>
        <v>83</v>
      </c>
      <c r="H79" s="42">
        <f t="shared" si="4"/>
        <v>99.600000000000009</v>
      </c>
      <c r="I79" s="43"/>
      <c r="J79" s="20">
        <v>333110</v>
      </c>
      <c r="K79" s="2"/>
      <c r="L79" s="38">
        <v>11</v>
      </c>
    </row>
    <row r="80" spans="1:12" ht="16.5" thickBot="1" x14ac:dyDescent="0.3">
      <c r="A80" s="28">
        <f t="shared" si="5"/>
        <v>10</v>
      </c>
      <c r="B80" s="24" t="s">
        <v>62</v>
      </c>
      <c r="C80" s="25" t="s">
        <v>35</v>
      </c>
      <c r="D80" s="36">
        <v>80</v>
      </c>
      <c r="E80" s="33">
        <v>25.33</v>
      </c>
      <c r="F80" s="41">
        <v>30.4</v>
      </c>
      <c r="G80" s="42">
        <f t="shared" si="3"/>
        <v>2026.3999999999999</v>
      </c>
      <c r="H80" s="42">
        <f t="shared" si="4"/>
        <v>2432</v>
      </c>
      <c r="I80" s="44"/>
      <c r="J80" s="20">
        <v>333110</v>
      </c>
      <c r="K80" s="19"/>
      <c r="L80" s="39">
        <v>160</v>
      </c>
    </row>
    <row r="81" spans="1:12" ht="16.5" thickBot="1" x14ac:dyDescent="0.3">
      <c r="A81" s="28">
        <f t="shared" si="5"/>
        <v>11</v>
      </c>
      <c r="B81" s="45" t="s">
        <v>69</v>
      </c>
      <c r="C81" s="46" t="s">
        <v>35</v>
      </c>
      <c r="D81" s="36">
        <v>40</v>
      </c>
      <c r="E81" s="34">
        <v>14.67</v>
      </c>
      <c r="F81" s="48">
        <v>17.600000000000001</v>
      </c>
      <c r="G81" s="49">
        <f t="shared" si="3"/>
        <v>586.79999999999995</v>
      </c>
      <c r="H81" s="49">
        <f t="shared" si="4"/>
        <v>704</v>
      </c>
      <c r="I81" s="44"/>
      <c r="J81" s="20">
        <v>333110</v>
      </c>
      <c r="K81" s="19"/>
      <c r="L81" s="47">
        <v>80</v>
      </c>
    </row>
    <row r="82" spans="1:12" ht="16.5" thickBot="1" x14ac:dyDescent="0.3">
      <c r="A82" s="28">
        <f t="shared" si="5"/>
        <v>12</v>
      </c>
      <c r="B82" s="24" t="s">
        <v>46</v>
      </c>
      <c r="C82" s="25" t="s">
        <v>35</v>
      </c>
      <c r="D82" s="36">
        <v>130</v>
      </c>
      <c r="E82" s="33">
        <v>20.37</v>
      </c>
      <c r="F82" s="41">
        <v>22</v>
      </c>
      <c r="G82" s="42">
        <f t="shared" si="3"/>
        <v>2648.1</v>
      </c>
      <c r="H82" s="42">
        <f t="shared" si="4"/>
        <v>2860</v>
      </c>
      <c r="I82" s="44"/>
      <c r="J82" s="20">
        <v>333110</v>
      </c>
      <c r="K82" s="19"/>
      <c r="L82" s="39">
        <v>260</v>
      </c>
    </row>
    <row r="83" spans="1:12" ht="16.5" thickBot="1" x14ac:dyDescent="0.3">
      <c r="A83" s="28">
        <f t="shared" si="5"/>
        <v>13</v>
      </c>
      <c r="B83" s="24" t="s">
        <v>47</v>
      </c>
      <c r="C83" s="25" t="s">
        <v>48</v>
      </c>
      <c r="D83" s="36">
        <v>20</v>
      </c>
      <c r="E83" s="33">
        <v>137.5</v>
      </c>
      <c r="F83" s="41">
        <v>165</v>
      </c>
      <c r="G83" s="42">
        <f t="shared" si="3"/>
        <v>2750</v>
      </c>
      <c r="H83" s="42">
        <f t="shared" si="4"/>
        <v>3300</v>
      </c>
      <c r="I83" s="44"/>
      <c r="J83" s="20">
        <v>333110</v>
      </c>
      <c r="K83" s="19"/>
      <c r="L83" s="39">
        <v>43</v>
      </c>
    </row>
    <row r="84" spans="1:12" ht="16.5" thickBot="1" x14ac:dyDescent="0.3">
      <c r="A84" s="28">
        <f t="shared" si="5"/>
        <v>14</v>
      </c>
      <c r="B84" s="24" t="s">
        <v>67</v>
      </c>
      <c r="C84" s="25" t="s">
        <v>35</v>
      </c>
      <c r="D84" s="36">
        <v>610</v>
      </c>
      <c r="E84" s="33">
        <v>69.17</v>
      </c>
      <c r="F84" s="41">
        <v>83</v>
      </c>
      <c r="G84" s="42">
        <f t="shared" si="3"/>
        <v>42193.700000000004</v>
      </c>
      <c r="H84" s="42">
        <f t="shared" si="4"/>
        <v>50630</v>
      </c>
      <c r="I84" s="44"/>
      <c r="J84" s="20">
        <v>333110</v>
      </c>
      <c r="K84" s="19"/>
      <c r="L84" s="39">
        <v>1250</v>
      </c>
    </row>
    <row r="85" spans="1:12" ht="16.5" thickBot="1" x14ac:dyDescent="0.3">
      <c r="A85" s="28">
        <f t="shared" si="5"/>
        <v>15</v>
      </c>
      <c r="B85" s="24" t="s">
        <v>49</v>
      </c>
      <c r="C85" s="25" t="s">
        <v>38</v>
      </c>
      <c r="D85" s="36">
        <v>60</v>
      </c>
      <c r="E85" s="33">
        <v>14.67</v>
      </c>
      <c r="F85" s="41">
        <v>17.600000000000001</v>
      </c>
      <c r="G85" s="42">
        <f t="shared" si="3"/>
        <v>880.2</v>
      </c>
      <c r="H85" s="42">
        <f t="shared" si="4"/>
        <v>1056</v>
      </c>
      <c r="I85" s="44"/>
      <c r="J85" s="20">
        <v>333110</v>
      </c>
      <c r="K85" s="19"/>
      <c r="L85" s="39">
        <v>130</v>
      </c>
    </row>
    <row r="86" spans="1:12" ht="16.5" thickBot="1" x14ac:dyDescent="0.3">
      <c r="A86" s="28">
        <f t="shared" si="5"/>
        <v>16</v>
      </c>
      <c r="B86" s="24" t="s">
        <v>50</v>
      </c>
      <c r="C86" s="25" t="s">
        <v>35</v>
      </c>
      <c r="D86" s="36">
        <v>540</v>
      </c>
      <c r="E86" s="33">
        <v>95</v>
      </c>
      <c r="F86" s="41">
        <v>114</v>
      </c>
      <c r="G86" s="42">
        <f t="shared" si="3"/>
        <v>51300</v>
      </c>
      <c r="H86" s="42">
        <f t="shared" si="4"/>
        <v>61560</v>
      </c>
      <c r="I86" s="44"/>
      <c r="J86" s="20">
        <v>333110</v>
      </c>
      <c r="K86" s="19"/>
      <c r="L86" s="39">
        <v>1090</v>
      </c>
    </row>
    <row r="87" spans="1:12" ht="16.5" thickBot="1" x14ac:dyDescent="0.3">
      <c r="A87" s="28">
        <f t="shared" si="5"/>
        <v>17</v>
      </c>
      <c r="B87" s="24" t="s">
        <v>51</v>
      </c>
      <c r="C87" s="40" t="s">
        <v>35</v>
      </c>
      <c r="D87" s="36">
        <v>520</v>
      </c>
      <c r="E87" s="33">
        <v>69.17</v>
      </c>
      <c r="F87" s="41">
        <v>83</v>
      </c>
      <c r="G87" s="42">
        <f t="shared" si="3"/>
        <v>35968.400000000001</v>
      </c>
      <c r="H87" s="42">
        <f t="shared" si="4"/>
        <v>43160</v>
      </c>
      <c r="I87" s="44"/>
      <c r="J87" s="20">
        <v>333110</v>
      </c>
      <c r="K87" s="19"/>
      <c r="L87" s="39">
        <v>1040</v>
      </c>
    </row>
    <row r="88" spans="1:12" ht="16.5" thickBot="1" x14ac:dyDescent="0.3">
      <c r="A88" s="28">
        <f t="shared" si="5"/>
        <v>18</v>
      </c>
      <c r="B88" s="24" t="s">
        <v>64</v>
      </c>
      <c r="C88" s="25" t="s">
        <v>35</v>
      </c>
      <c r="D88" s="36">
        <v>370</v>
      </c>
      <c r="E88" s="33">
        <v>60</v>
      </c>
      <c r="F88" s="41">
        <v>72</v>
      </c>
      <c r="G88" s="42">
        <f t="shared" si="3"/>
        <v>22200</v>
      </c>
      <c r="H88" s="42">
        <f t="shared" si="4"/>
        <v>26640</v>
      </c>
      <c r="I88" s="44"/>
      <c r="J88" s="20">
        <v>333110</v>
      </c>
      <c r="K88" s="19"/>
      <c r="L88" s="39">
        <v>760</v>
      </c>
    </row>
    <row r="89" spans="1:12" ht="16.5" thickBot="1" x14ac:dyDescent="0.3">
      <c r="A89" s="28">
        <f t="shared" si="5"/>
        <v>19</v>
      </c>
      <c r="B89" s="24" t="s">
        <v>52</v>
      </c>
      <c r="C89" s="25" t="s">
        <v>53</v>
      </c>
      <c r="D89" s="36">
        <v>3230</v>
      </c>
      <c r="E89" s="33">
        <v>2.5</v>
      </c>
      <c r="F89" s="41">
        <v>3</v>
      </c>
      <c r="G89" s="42">
        <f t="shared" si="3"/>
        <v>8075</v>
      </c>
      <c r="H89" s="42">
        <f t="shared" si="4"/>
        <v>9690</v>
      </c>
      <c r="I89" s="44"/>
      <c r="J89" s="20">
        <v>333110</v>
      </c>
      <c r="K89" s="19"/>
      <c r="L89" s="39">
        <v>6600</v>
      </c>
    </row>
    <row r="90" spans="1:12" ht="16.5" thickBot="1" x14ac:dyDescent="0.3">
      <c r="A90" s="28">
        <f t="shared" si="5"/>
        <v>20</v>
      </c>
      <c r="B90" s="24" t="s">
        <v>65</v>
      </c>
      <c r="C90" s="25" t="s">
        <v>38</v>
      </c>
      <c r="D90" s="36">
        <v>100</v>
      </c>
      <c r="E90" s="33">
        <v>54.17</v>
      </c>
      <c r="F90" s="41">
        <v>65</v>
      </c>
      <c r="G90" s="42">
        <f t="shared" si="3"/>
        <v>5417</v>
      </c>
      <c r="H90" s="42">
        <f t="shared" si="4"/>
        <v>6500</v>
      </c>
      <c r="I90" s="44"/>
      <c r="J90" s="20">
        <v>333110</v>
      </c>
      <c r="K90" s="19"/>
      <c r="L90" s="39">
        <v>200</v>
      </c>
    </row>
    <row r="91" spans="1:12" ht="16.5" thickBot="1" x14ac:dyDescent="0.3">
      <c r="A91" s="28">
        <f t="shared" si="5"/>
        <v>21</v>
      </c>
      <c r="B91" s="24" t="s">
        <v>54</v>
      </c>
      <c r="C91" s="25" t="s">
        <v>35</v>
      </c>
      <c r="D91" s="36">
        <v>40</v>
      </c>
      <c r="E91" s="33">
        <v>5.42</v>
      </c>
      <c r="F91" s="41">
        <v>6.5</v>
      </c>
      <c r="G91" s="42">
        <f t="shared" si="3"/>
        <v>216.8</v>
      </c>
      <c r="H91" s="42">
        <f t="shared" si="4"/>
        <v>260</v>
      </c>
      <c r="I91" s="44"/>
      <c r="J91" s="20">
        <v>333110</v>
      </c>
      <c r="K91" s="19"/>
      <c r="L91" s="39">
        <v>80</v>
      </c>
    </row>
    <row r="92" spans="1:12" ht="16.5" thickBot="1" x14ac:dyDescent="0.3">
      <c r="A92" s="28">
        <f t="shared" si="5"/>
        <v>22</v>
      </c>
      <c r="B92" s="24" t="s">
        <v>55</v>
      </c>
      <c r="C92" s="25" t="s">
        <v>38</v>
      </c>
      <c r="D92" s="36">
        <v>20</v>
      </c>
      <c r="E92" s="33">
        <v>3.83</v>
      </c>
      <c r="F92" s="41">
        <v>4.5999999999999996</v>
      </c>
      <c r="G92" s="42">
        <f t="shared" si="3"/>
        <v>76.599999999999994</v>
      </c>
      <c r="H92" s="42">
        <f t="shared" si="4"/>
        <v>92</v>
      </c>
      <c r="I92" s="44"/>
      <c r="J92" s="20">
        <v>333110</v>
      </c>
      <c r="K92" s="19"/>
      <c r="L92" s="39">
        <v>40</v>
      </c>
    </row>
    <row r="93" spans="1:12" ht="16.5" thickBot="1" x14ac:dyDescent="0.3">
      <c r="A93" s="28">
        <f t="shared" si="5"/>
        <v>23</v>
      </c>
      <c r="B93" s="24" t="s">
        <v>56</v>
      </c>
      <c r="C93" s="25" t="s">
        <v>53</v>
      </c>
      <c r="D93" s="36">
        <v>140</v>
      </c>
      <c r="E93" s="33">
        <v>8.33</v>
      </c>
      <c r="F93" s="41">
        <v>9</v>
      </c>
      <c r="G93" s="42">
        <f t="shared" si="3"/>
        <v>1166.2</v>
      </c>
      <c r="H93" s="42">
        <f t="shared" si="4"/>
        <v>1260</v>
      </c>
      <c r="I93" s="44"/>
      <c r="J93" s="20">
        <v>333110</v>
      </c>
      <c r="K93" s="19"/>
      <c r="L93" s="39">
        <v>280</v>
      </c>
    </row>
    <row r="94" spans="1:12" ht="16.5" thickBot="1" x14ac:dyDescent="0.3">
      <c r="A94" s="28">
        <f t="shared" si="5"/>
        <v>24</v>
      </c>
      <c r="B94" s="24" t="s">
        <v>57</v>
      </c>
      <c r="C94" s="25" t="s">
        <v>48</v>
      </c>
      <c r="D94" s="36">
        <v>60</v>
      </c>
      <c r="E94" s="33">
        <v>31.67</v>
      </c>
      <c r="F94" s="41">
        <v>38</v>
      </c>
      <c r="G94" s="42">
        <f t="shared" si="3"/>
        <v>1900.2</v>
      </c>
      <c r="H94" s="42">
        <f t="shared" si="4"/>
        <v>2280</v>
      </c>
      <c r="I94" s="44"/>
      <c r="J94" s="20">
        <v>333110</v>
      </c>
      <c r="K94" s="19"/>
      <c r="L94" s="39">
        <v>130</v>
      </c>
    </row>
    <row r="95" spans="1:12" ht="16.5" thickBot="1" x14ac:dyDescent="0.3">
      <c r="A95" s="28">
        <f t="shared" si="5"/>
        <v>25</v>
      </c>
      <c r="B95" s="24" t="s">
        <v>58</v>
      </c>
      <c r="C95" s="25" t="s">
        <v>48</v>
      </c>
      <c r="D95" s="36">
        <v>70</v>
      </c>
      <c r="E95" s="33">
        <v>15.42</v>
      </c>
      <c r="F95" s="41">
        <v>18.5</v>
      </c>
      <c r="G95" s="42">
        <f t="shared" si="3"/>
        <v>1079.4000000000001</v>
      </c>
      <c r="H95" s="42">
        <f t="shared" si="4"/>
        <v>1295</v>
      </c>
      <c r="I95" s="44"/>
      <c r="J95" s="20">
        <v>333110</v>
      </c>
      <c r="K95" s="19"/>
      <c r="L95" s="39">
        <v>140</v>
      </c>
    </row>
    <row r="96" spans="1:12" ht="16.5" thickBot="1" x14ac:dyDescent="0.3">
      <c r="A96" s="28">
        <f t="shared" si="5"/>
        <v>26</v>
      </c>
      <c r="B96" s="24" t="s">
        <v>68</v>
      </c>
      <c r="C96" s="25" t="s">
        <v>48</v>
      </c>
      <c r="D96" s="36">
        <v>50</v>
      </c>
      <c r="E96" s="33">
        <v>27.86</v>
      </c>
      <c r="F96" s="41">
        <v>33.43</v>
      </c>
      <c r="G96" s="42">
        <f t="shared" si="3"/>
        <v>1393</v>
      </c>
      <c r="H96" s="42">
        <f t="shared" si="4"/>
        <v>1671.5</v>
      </c>
      <c r="I96" s="44"/>
      <c r="J96" s="20">
        <v>333110</v>
      </c>
      <c r="K96" s="19"/>
      <c r="L96" s="39">
        <v>90</v>
      </c>
    </row>
    <row r="97" spans="1:12" ht="16.5" thickBot="1" x14ac:dyDescent="0.3">
      <c r="A97" s="28">
        <f t="shared" si="5"/>
        <v>27</v>
      </c>
      <c r="B97" s="24" t="s">
        <v>59</v>
      </c>
      <c r="C97" s="25" t="s">
        <v>38</v>
      </c>
      <c r="D97" s="36">
        <v>8</v>
      </c>
      <c r="E97" s="33">
        <v>11.67</v>
      </c>
      <c r="F97" s="41">
        <v>14</v>
      </c>
      <c r="G97" s="42">
        <f t="shared" si="3"/>
        <v>93.36</v>
      </c>
      <c r="H97" s="42">
        <f t="shared" si="4"/>
        <v>112</v>
      </c>
      <c r="I97" s="44"/>
      <c r="J97" s="20">
        <v>333110</v>
      </c>
      <c r="K97" s="19"/>
      <c r="L97" s="39">
        <v>16</v>
      </c>
    </row>
    <row r="98" spans="1:12" ht="16.5" thickBot="1" x14ac:dyDescent="0.3">
      <c r="A98" s="28">
        <f t="shared" si="5"/>
        <v>28</v>
      </c>
      <c r="B98" s="24" t="s">
        <v>60</v>
      </c>
      <c r="C98" s="25" t="s">
        <v>38</v>
      </c>
      <c r="D98" s="36">
        <v>20</v>
      </c>
      <c r="E98" s="33">
        <v>11.11</v>
      </c>
      <c r="F98" s="41">
        <v>12</v>
      </c>
      <c r="G98" s="42">
        <f t="shared" si="3"/>
        <v>222.2</v>
      </c>
      <c r="H98" s="42">
        <f t="shared" si="4"/>
        <v>240</v>
      </c>
      <c r="I98" s="44"/>
      <c r="J98" s="20">
        <v>333110</v>
      </c>
      <c r="K98" s="19"/>
      <c r="L98" s="39">
        <v>30</v>
      </c>
    </row>
    <row r="99" spans="1:12" ht="16.5" thickBot="1" x14ac:dyDescent="0.3">
      <c r="A99" s="28">
        <f t="shared" si="5"/>
        <v>29</v>
      </c>
      <c r="B99" s="24" t="s">
        <v>66</v>
      </c>
      <c r="C99" s="25" t="s">
        <v>48</v>
      </c>
      <c r="D99" s="36">
        <v>120</v>
      </c>
      <c r="E99" s="33">
        <v>13.33</v>
      </c>
      <c r="F99" s="41">
        <v>14.4</v>
      </c>
      <c r="G99" s="42">
        <f t="shared" si="3"/>
        <v>1599.6</v>
      </c>
      <c r="H99" s="42">
        <f t="shared" si="4"/>
        <v>1728</v>
      </c>
      <c r="I99" s="44"/>
      <c r="J99" s="20">
        <v>333110</v>
      </c>
      <c r="K99" s="19"/>
      <c r="L99" s="39">
        <v>230</v>
      </c>
    </row>
    <row r="100" spans="1:12" ht="15" thickBot="1" x14ac:dyDescent="0.25">
      <c r="A100" s="2"/>
      <c r="B100" s="12" t="s">
        <v>10</v>
      </c>
      <c r="C100" s="2"/>
      <c r="D100" s="35">
        <f>SUM(D71:D99)</f>
        <v>6918</v>
      </c>
      <c r="E100" s="35">
        <f>SUM(E71:E99)</f>
        <v>809.02</v>
      </c>
      <c r="F100" s="41"/>
      <c r="G100" s="41">
        <f>SUM(G71:G99)</f>
        <v>191677.26</v>
      </c>
      <c r="H100" s="41">
        <f>SUM(H71:H99)</f>
        <v>229101.7</v>
      </c>
      <c r="I100" s="35"/>
      <c r="J100" s="2"/>
      <c r="K100" s="2"/>
      <c r="L100" s="52">
        <f>SUM(L71:L99)</f>
        <v>14000</v>
      </c>
    </row>
    <row r="101" spans="1:12" ht="15.75" x14ac:dyDescent="0.2">
      <c r="B101" s="50" t="s">
        <v>70</v>
      </c>
    </row>
    <row r="102" spans="1:12" ht="15" x14ac:dyDescent="0.2">
      <c r="A102" s="1" t="s">
        <v>29</v>
      </c>
      <c r="H102" s="51"/>
    </row>
    <row r="104" spans="1:12" ht="15" x14ac:dyDescent="0.2">
      <c r="A104" s="1" t="s">
        <v>30</v>
      </c>
    </row>
    <row r="106" spans="1:12" ht="15" x14ac:dyDescent="0.2">
      <c r="A106" s="1" t="s">
        <v>31</v>
      </c>
    </row>
    <row r="108" spans="1:12" ht="15" x14ac:dyDescent="0.2">
      <c r="A108" s="1" t="s">
        <v>32</v>
      </c>
    </row>
  </sheetData>
  <pageMargins left="0.7" right="0.7" top="0.75" bottom="0.75" header="0.3" footer="0.3"/>
  <pageSetup paperSize="9" scale="66" orientation="portrait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liudmila.raia</dc:creator>
  <cp:keywords/>
  <cp:lastModifiedBy>Ucitel</cp:lastModifiedBy>
  <cp:lastPrinted>2025-12-24T13:57:22Z</cp:lastPrinted>
  <dcterms:modified xsi:type="dcterms:W3CDTF">2025-12-24T14:06:55Z</dcterms:modified>
</cp:coreProperties>
</file>