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\\192.168.110.2\Dispozitive\+LP ADM 2025\+PROCEDURI CENTRALIZATE\DEZINFECTANȚI Repetat 2\DEMARARE\"/>
    </mc:Choice>
  </mc:AlternateContent>
  <xr:revisionPtr revIDLastSave="0" documentId="13_ncr:1_{7837B360-4129-40F2-9F5F-EBBA0A6B07EF}" xr6:coauthVersionLast="47" xr6:coauthVersionMax="47" xr10:uidLastSave="{00000000-0000-0000-0000-000000000000}"/>
  <bookViews>
    <workbookView xWindow="-120" yWindow="-120" windowWidth="29040" windowHeight="15720" xr2:uid="{DC5F2764-686C-47B1-9D89-A8B6FB20EFFF}"/>
  </bookViews>
  <sheets>
    <sheet name="Sheet2" sheetId="2" r:id="rId1"/>
    <sheet name="LIsta de distribuție 05.06.2025" sheetId="1" r:id="rId2"/>
  </sheets>
  <calcPr calcId="191029" refMode="R1C1"/>
  <pivotCaches>
    <pivotCache cacheId="42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15" i="1" l="1"/>
  <c r="H15" i="1"/>
  <c r="I15" i="1"/>
  <c r="J15" i="1"/>
  <c r="K15" i="1"/>
  <c r="L15" i="1"/>
  <c r="M15" i="1"/>
  <c r="N15" i="1"/>
  <c r="O15" i="1"/>
  <c r="P15" i="1"/>
  <c r="Q15" i="1"/>
  <c r="R15" i="1"/>
  <c r="S15" i="1"/>
  <c r="T15" i="1"/>
  <c r="U15" i="1"/>
  <c r="V15" i="1"/>
  <c r="W15" i="1"/>
  <c r="X15" i="1"/>
  <c r="Y15" i="1"/>
  <c r="Z15" i="1"/>
  <c r="AA15" i="1"/>
  <c r="AB15" i="1"/>
  <c r="AC15" i="1"/>
  <c r="AD15" i="1"/>
  <c r="AE15" i="1"/>
  <c r="AF15" i="1"/>
  <c r="AG15" i="1"/>
  <c r="AH15" i="1"/>
  <c r="AI15" i="1"/>
  <c r="AJ15" i="1"/>
  <c r="AK15" i="1"/>
  <c r="AL15" i="1"/>
  <c r="AM15" i="1"/>
  <c r="AN15" i="1"/>
  <c r="AO15" i="1"/>
  <c r="AP15" i="1"/>
  <c r="AQ15" i="1"/>
  <c r="AR15" i="1"/>
  <c r="AS15" i="1"/>
  <c r="AT15" i="1"/>
  <c r="AU15" i="1"/>
  <c r="AV15" i="1"/>
  <c r="AW15" i="1"/>
  <c r="AX15" i="1"/>
  <c r="AY15" i="1"/>
  <c r="AZ15" i="1"/>
  <c r="BA15" i="1"/>
  <c r="BB15" i="1"/>
  <c r="BC15" i="1"/>
  <c r="BD15" i="1"/>
  <c r="BE15" i="1"/>
  <c r="BF15" i="1"/>
  <c r="BG15" i="1"/>
  <c r="BH15" i="1"/>
  <c r="BI15" i="1"/>
  <c r="BJ15" i="1"/>
  <c r="BK15" i="1"/>
  <c r="BL15" i="1"/>
  <c r="BM15" i="1"/>
  <c r="BN15" i="1"/>
  <c r="BO15" i="1"/>
  <c r="BP15" i="1"/>
  <c r="BQ15" i="1"/>
  <c r="BR15" i="1"/>
  <c r="BS15" i="1"/>
  <c r="BT15" i="1"/>
  <c r="BU15" i="1"/>
  <c r="BV15" i="1"/>
  <c r="BW15" i="1"/>
  <c r="BX15" i="1"/>
  <c r="BY15" i="1"/>
  <c r="BZ15" i="1"/>
  <c r="CA15" i="1"/>
  <c r="CB15" i="1"/>
  <c r="CC15" i="1"/>
  <c r="CD15" i="1"/>
  <c r="CE15" i="1"/>
  <c r="CF15" i="1"/>
  <c r="CG15" i="1"/>
  <c r="CH15" i="1"/>
  <c r="CI15" i="1"/>
  <c r="CJ15" i="1"/>
  <c r="CK15" i="1"/>
  <c r="CL15" i="1"/>
  <c r="CM15" i="1"/>
  <c r="CN15" i="1"/>
  <c r="CO15" i="1"/>
  <c r="CP15" i="1"/>
  <c r="CQ15" i="1"/>
  <c r="CR15" i="1"/>
  <c r="CS15" i="1"/>
  <c r="CT15" i="1"/>
  <c r="CU15" i="1"/>
  <c r="CV15" i="1"/>
  <c r="CW15" i="1"/>
  <c r="CX15" i="1"/>
  <c r="CY15" i="1"/>
  <c r="CZ15" i="1"/>
  <c r="DA15" i="1"/>
  <c r="DB15" i="1"/>
  <c r="DC15" i="1"/>
  <c r="DD15" i="1"/>
  <c r="DE15" i="1"/>
  <c r="DF15" i="1"/>
  <c r="DG15" i="1"/>
  <c r="DH15" i="1"/>
  <c r="DI15" i="1"/>
  <c r="DJ15" i="1"/>
  <c r="DK15" i="1"/>
  <c r="DL15" i="1"/>
  <c r="DM15" i="1"/>
  <c r="DN15" i="1"/>
  <c r="DO15" i="1"/>
  <c r="DP15" i="1"/>
  <c r="DQ15" i="1"/>
  <c r="DR15" i="1"/>
  <c r="DS15" i="1"/>
  <c r="DT15" i="1"/>
  <c r="DU15" i="1"/>
  <c r="DV15" i="1"/>
  <c r="DW15" i="1"/>
  <c r="DX15" i="1"/>
  <c r="DY15" i="1"/>
  <c r="DZ15" i="1"/>
  <c r="EA15" i="1"/>
  <c r="EB15" i="1"/>
  <c r="EC15" i="1"/>
  <c r="ED15" i="1"/>
  <c r="EE15" i="1"/>
  <c r="EF15" i="1"/>
  <c r="EG15" i="1"/>
  <c r="EH15" i="1"/>
  <c r="EI15" i="1"/>
  <c r="EJ15" i="1"/>
  <c r="EK15" i="1"/>
  <c r="EL15" i="1"/>
  <c r="EM15" i="1"/>
  <c r="EN15" i="1"/>
  <c r="EO15" i="1"/>
  <c r="EP15" i="1"/>
  <c r="EQ15" i="1"/>
  <c r="ER15" i="1"/>
  <c r="ES15" i="1"/>
  <c r="ET15" i="1"/>
  <c r="EU15" i="1"/>
  <c r="EV15" i="1"/>
  <c r="EW15" i="1"/>
  <c r="EX15" i="1"/>
  <c r="EY15" i="1"/>
  <c r="EZ15" i="1"/>
  <c r="FA15" i="1"/>
  <c r="FB15" i="1"/>
  <c r="FC15" i="1"/>
  <c r="FD15" i="1"/>
  <c r="FE15" i="1"/>
  <c r="FF15" i="1"/>
  <c r="FG15" i="1"/>
  <c r="FH15" i="1"/>
  <c r="FI15" i="1"/>
  <c r="FJ15" i="1"/>
  <c r="FK15" i="1"/>
  <c r="FL15" i="1"/>
  <c r="FM15" i="1"/>
  <c r="FN15" i="1"/>
  <c r="FO15" i="1"/>
  <c r="FP15" i="1"/>
  <c r="FQ15" i="1"/>
  <c r="FR15" i="1"/>
  <c r="FS15" i="1"/>
  <c r="FT15" i="1"/>
  <c r="FU15" i="1"/>
  <c r="FV15" i="1"/>
  <c r="FW15" i="1"/>
  <c r="FX15" i="1"/>
  <c r="FY15" i="1"/>
  <c r="FZ15" i="1"/>
  <c r="GA15" i="1"/>
  <c r="GB15" i="1"/>
  <c r="GC15" i="1"/>
  <c r="GD15" i="1"/>
  <c r="GE15" i="1"/>
  <c r="GF15" i="1"/>
  <c r="GG15" i="1"/>
  <c r="GH15" i="1"/>
  <c r="GI15" i="1"/>
  <c r="GJ15" i="1"/>
  <c r="GK15" i="1"/>
  <c r="GL15" i="1"/>
  <c r="GM15" i="1"/>
  <c r="GN15" i="1"/>
  <c r="GO15" i="1"/>
  <c r="GP15" i="1"/>
  <c r="GQ15" i="1"/>
  <c r="GR15" i="1"/>
  <c r="GS15" i="1"/>
  <c r="GT15" i="1"/>
  <c r="GU15" i="1"/>
  <c r="GV15" i="1"/>
  <c r="GW15" i="1"/>
  <c r="GX15" i="1"/>
  <c r="GY15" i="1"/>
  <c r="GZ15" i="1"/>
  <c r="HA15" i="1"/>
  <c r="HB15" i="1"/>
  <c r="HC15" i="1"/>
  <c r="HD15" i="1"/>
  <c r="HE15" i="1"/>
  <c r="HF15" i="1"/>
  <c r="HG15" i="1"/>
  <c r="HH15" i="1"/>
  <c r="HI15" i="1"/>
  <c r="HJ15" i="1"/>
  <c r="HK15" i="1"/>
  <c r="HL15" i="1"/>
  <c r="HM15" i="1"/>
  <c r="HN15" i="1"/>
  <c r="HO15" i="1"/>
  <c r="HP15" i="1"/>
  <c r="HQ15" i="1"/>
  <c r="HR15" i="1"/>
  <c r="HS15" i="1"/>
  <c r="HT15" i="1"/>
  <c r="HU15" i="1"/>
  <c r="HV15" i="1"/>
  <c r="HW15" i="1"/>
  <c r="HX15" i="1"/>
  <c r="HY15" i="1"/>
  <c r="HZ15" i="1"/>
  <c r="IA15" i="1"/>
  <c r="IB15" i="1"/>
  <c r="IC15" i="1"/>
  <c r="ID15" i="1"/>
  <c r="IE15" i="1"/>
  <c r="IF15" i="1"/>
  <c r="F15" i="1"/>
  <c r="IG14" i="1"/>
  <c r="II14" i="1" s="1"/>
  <c r="IG13" i="1"/>
  <c r="II13" i="1" s="1"/>
  <c r="IG12" i="1"/>
  <c r="II12" i="1" s="1"/>
  <c r="IG11" i="1"/>
  <c r="II11" i="1" s="1"/>
  <c r="IG10" i="1"/>
  <c r="II10" i="1" s="1"/>
  <c r="IG9" i="1"/>
  <c r="II9" i="1" s="1"/>
  <c r="IG8" i="1"/>
  <c r="II8" i="1" s="1"/>
  <c r="IG7" i="1"/>
  <c r="II7" i="1" s="1"/>
  <c r="IG6" i="1"/>
  <c r="II6" i="1" s="1"/>
  <c r="IG5" i="1"/>
  <c r="II5" i="1" s="1"/>
  <c r="IG4" i="1"/>
  <c r="II4" i="1" s="1"/>
  <c r="IG3" i="1"/>
  <c r="II3" i="1" s="1"/>
  <c r="IG2" i="1"/>
  <c r="II2" i="1" s="1"/>
  <c r="II15" i="1" l="1"/>
</calcChain>
</file>

<file path=xl/sharedStrings.xml><?xml version="1.0" encoding="utf-8"?>
<sst xmlns="http://schemas.openxmlformats.org/spreadsheetml/2006/main" count="9688" uniqueCount="509">
  <si>
    <t>Nr. Lot</t>
  </si>
  <si>
    <t>Nr lot procedură</t>
  </si>
  <si>
    <t>Denumire Lot</t>
  </si>
  <si>
    <t>Specificația tehnică 05.06.2025</t>
  </si>
  <si>
    <t>Unitatea de măsură</t>
  </si>
  <si>
    <t>ADMINISTRATIA NATIONALA A PENITENCIARELOR</t>
  </si>
  <si>
    <t>CABINETUL INDIVIDUAL AL MEDICULUI DE FAMILIE CORCODEL GEORGETA</t>
  </si>
  <si>
    <t>CABINETUL INDIVIDUAL AL MEDICULUI DE FAMILIE CORJAN VIORICA</t>
  </si>
  <si>
    <t>CABINETUL INDIVIDUAL AL MEDICULUI DE FAMILIE PLESCA ELENA</t>
  </si>
  <si>
    <t>CABINETUL INDIVIDUAL AL MEDICULUI DE FAMILIE SAPTEFRATI LUDMILA</t>
  </si>
  <si>
    <t>CENTRUL DE MEDICINA LEGALA</t>
  </si>
  <si>
    <t>CENTRUL DE PLASAMENT PENTRU PERSOANE VIRSTNICE SI PERSOANE CU DIZABILITATI COM COCIERI</t>
  </si>
  <si>
    <t>CENTRUL DE PLASAMENT SI REABILITARE PENTRU COPII DE VARSTA FRAGEDA MUN CHISINAU</t>
  </si>
  <si>
    <t>CENTRUL DE PLASAMENT TEMPORAR PENTRU PERSOANE CU DIZABILITATI (ADULTE) BADICENI</t>
  </si>
  <si>
    <t>CENTRUL DE PLASAMENT TEMPORAR PENTRU PERSOANE CU DIZABILITATI (ADULTE) BALTI</t>
  </si>
  <si>
    <t>CENTRUL DE PLASAMENT TEMPORAR PENTRU PERSOANE CU DIZABILITATI (ADULTE) BRINZENI</t>
  </si>
  <si>
    <t>CENTRUL DE PLASAMENT TEMPORAR PENTRU PERSOANE CU DIZABILITATI MUN HANCESTI</t>
  </si>
  <si>
    <t>CENTRUL DE PLASAMENT TEMPORAR PENTRU PERSOANE CU DIZABILITATI MUN ORHEI</t>
  </si>
  <si>
    <t>CENTRUL DE PLASAMENT TEMPORAR SI REABILITARE PENTRU COPII MUN BALTI</t>
  </si>
  <si>
    <t>CENTRUL DE REABILITARE A PERSOANELOR VIRSTNICE SI PERSOANELOR CU DIZABILITATI (ADULTE) “SPERANTA</t>
  </si>
  <si>
    <t>CENTRUL DE REABILITARE SI PROTECTIE SOCIAL A COPIILOR IN SITUATIE DE RISC “ПЛАМЪЧЕ OR TARACLIA</t>
  </si>
  <si>
    <t>CENTRUL DE RECUPERARE PENTRU COPII CEADIR-LUNGA</t>
  </si>
  <si>
    <t>CENTRUL NATIONAL DE TRANSFUZIE A SANGELUI</t>
  </si>
  <si>
    <t>CMF ZIMATI-MED</t>
  </si>
  <si>
    <t>CMF ZUBCOV&amp;PETRACHI</t>
  </si>
  <si>
    <t>IM CENTRUL STOMATOLOGIC MUNICIPAL CHISINAU</t>
  </si>
  <si>
    <t>IM CENTRUL STOMATOLOGIC RAIONAL ANENII NOI</t>
  </si>
  <si>
    <t>IM CENTRUL STOMATOLOGIC RAIONAL CALARASI</t>
  </si>
  <si>
    <t>IM CENTRUL STOMATOLOGIC RAIONAL CAUSENI</t>
  </si>
  <si>
    <t>IM CENTRUL STOMATOLOGIC RAIONAL CIMISLIA</t>
  </si>
  <si>
    <t>IM CENTRUL STOMATOLOGIC RAIONAL CRIULENI</t>
  </si>
  <si>
    <t>IM CENTRUL STOMATOLOGIC RAIONAL HANCESTI</t>
  </si>
  <si>
    <t>IM CENTRUL STOMATOLOGIC RAIONAL IALOVENI</t>
  </si>
  <si>
    <t>IM CENTRUL STOMATOLOGIC RAIONAL LEOVA</t>
  </si>
  <si>
    <t>IM CENTRUL STOMATOLOGIC RAIONAL SOROCA</t>
  </si>
  <si>
    <t>IM CENTRUL STOMATOLOGIC RAIONAL STEFAN VODA</t>
  </si>
  <si>
    <t>IM CENTRUL STOMATOLOGIC RAIONAL TELENESTI</t>
  </si>
  <si>
    <t>IM CLINICA STOMATOLOGICA DIN ORHEI</t>
  </si>
  <si>
    <t>IMSP ASOCIATIA MEDICALA TERITORIALA BOTANICA</t>
  </si>
  <si>
    <t>IMSP ASOCIATIA MEDICALA TERITORIALA BUIUCANI</t>
  </si>
  <si>
    <t>IMSP ASOCIATIA MEDICALA TERITORIALA CENTRU</t>
  </si>
  <si>
    <t>IMSP ASOCIATIA MEDICALA TERITORIALA CIOCANA</t>
  </si>
  <si>
    <t>IMSP ASOCIATIA MEDICALA TERITORIALA RASCANI</t>
  </si>
  <si>
    <t>IMSP CENTRUL DE SANATATE BACIOI</t>
  </si>
  <si>
    <t>IMSP CENTRUL DE SANATATE BAIMACLIA</t>
  </si>
  <si>
    <t>IMSP CENTRUL DE SANATATE BARDAR</t>
  </si>
  <si>
    <t>IMSP CENTRUL DE SANATATE BIRUINTA</t>
  </si>
  <si>
    <t>IMSP CENTRUL DE SANATATE BOBEICA</t>
  </si>
  <si>
    <t>IMSP CENTRUL DE SANATATE BOCSA</t>
  </si>
  <si>
    <t>IMSP CENTRUL DE SANATATE BRAVICEA</t>
  </si>
  <si>
    <t>IMSP CENTRUL DE SANATATE BRAVICENI</t>
  </si>
  <si>
    <t>IMSP CENTRUL DE SANATATE BRICENI</t>
  </si>
  <si>
    <t>IMSP CENTRUL DE SANATATE BUDESTI</t>
  </si>
  <si>
    <t>IMSP CENTRUL DE SANATATE CAHUL</t>
  </si>
  <si>
    <t>IMSP CENTRUL DE SANATATE CALARASI</t>
  </si>
  <si>
    <t>IMSP CENTRUL DE SANATATE CANTEMIR</t>
  </si>
  <si>
    <t>IMSP CENTRUL DE SANATATE CAUSENI</t>
  </si>
  <si>
    <t>IMSP CENTRUL DE SANATATE CAZANESTI</t>
  </si>
  <si>
    <t>IMSP CENTRUL DE SANATATE CEADIR-LUNGA</t>
  </si>
  <si>
    <t>IMSP CENTRUL DE SANATATE CHIRSOVA</t>
  </si>
  <si>
    <t>IMSP CENTRUL DE SANATATE CIMISLIA</t>
  </si>
  <si>
    <t>IMSP CENTRUL DE SANATATE CIOBALACCIA</t>
  </si>
  <si>
    <t>IMSP CENTRUL DE SANATATE CIOC MAIDAN</t>
  </si>
  <si>
    <t>IMSP CENTRUL DE SANATATE CIOCALTENI</t>
  </si>
  <si>
    <t>IMSP CENTRUL DE SANATATE CIORESCU</t>
  </si>
  <si>
    <t>IMSP CENTRUL DE SANATATE CIUCIULEA</t>
  </si>
  <si>
    <t>IMSP CENTRUL DE SANATATE CIUCIULENI</t>
  </si>
  <si>
    <t>IMSP CENTRUL DE SANATATE COLIBAS</t>
  </si>
  <si>
    <t>IMSP CENTRUL DE SANATATE COLONITA</t>
  </si>
  <si>
    <t>IMSP CENTRUL DE SANATATE COMRAT</t>
  </si>
  <si>
    <t>IMSP CENTRUL DE SANATATE COPANCA</t>
  </si>
  <si>
    <t>IMSP CENTRUL DE SANATATE CORNESTI</t>
  </si>
  <si>
    <t>IMSP CENTRUL DE SANATATE COSAUTI</t>
  </si>
  <si>
    <t>IMSP CENTRUL DE SANATATE COSTESTI RASCANI</t>
  </si>
  <si>
    <t>IMSP CENTRUL DE SANATATE COTIUJENII MARI</t>
  </si>
  <si>
    <t>IMSP CENTRUL DE SANATATE COTIUJENII MICI</t>
  </si>
  <si>
    <t>IMSP CENTRUL DE SANATATE CRIULENI</t>
  </si>
  <si>
    <t>IMSP CENTRUL DE SANATATE CROCMAZ</t>
  </si>
  <si>
    <t>IMSP CENTRUL DE SANATATE CUCURUZENI</t>
  </si>
  <si>
    <t>IMSP CENTRUL DE SANATATE CUPCINI</t>
  </si>
  <si>
    <t>IMSP CENTRUL DE SANATATE DANUTENI</t>
  </si>
  <si>
    <t>IMSP CENTRUL DE SANATATE DEZGHINGEA</t>
  </si>
  <si>
    <t>IMSP CENTRUL DE SANATATE DONDUSENI</t>
  </si>
  <si>
    <t>IMSP CENTRUL DE SANATATE DRAGANESTI</t>
  </si>
  <si>
    <t>IMSP CENTRUL DE SANATATE DROCHIA A MANZIUC</t>
  </si>
  <si>
    <t>IMSP CENTRUL DE SANATATE DUBASARI</t>
  </si>
  <si>
    <t>IMSP CENTRUL DE SANATATE DURLESTI</t>
  </si>
  <si>
    <t>IMSP CENTRUL DE SANATATE FALESTI</t>
  </si>
  <si>
    <t>IMSP CENTRUL DE SANATATE FILIPENI</t>
  </si>
  <si>
    <t>IMSP CENTRUL DE SANATATE FLAMINZENI COSCODENI</t>
  </si>
  <si>
    <t>IMSP CENTRUL DE SANATATE FLORENI</t>
  </si>
  <si>
    <t>IMSP CENTRUL DE SANATATE FRUNZA</t>
  </si>
  <si>
    <t>IMSP CENTRUL DE SANATATE FUNDURII VECHI</t>
  </si>
  <si>
    <t>IMSP CENTRUL DE SANATATE GAVANOASA</t>
  </si>
  <si>
    <t>IMSP CENTRUL DE SANATATE GHINDESTI</t>
  </si>
  <si>
    <t>IMSP CENTRUL DE SANATATE GRATIESTI</t>
  </si>
  <si>
    <t>IMSP CENTRUL DE SANATATE GRIBOVA</t>
  </si>
  <si>
    <t>IMSP CENTRUL DE SANATATE HANCESTI</t>
  </si>
  <si>
    <t>IMSP CENTRUL DE SANATATE HARBOVAT</t>
  </si>
  <si>
    <t>IMSP CENTRUL DE SANATATE HORESTI</t>
  </si>
  <si>
    <t>IMSP CENTRUL DE SANATATE IABLOANA</t>
  </si>
  <si>
    <t>IMSP CENTRUL DE SANATATE IALOVENI</t>
  </si>
  <si>
    <t>IMSP CENTRUL DE SANATATE IARGARA</t>
  </si>
  <si>
    <t>IMSP CENTRUL DE SANATATE IVANCEA</t>
  </si>
  <si>
    <t>IMSP CENTRUL DE SANATATE LAPUSNA PASCANI</t>
  </si>
  <si>
    <t>IMSP CENTRUL DE SANATATE LARGA</t>
  </si>
  <si>
    <t>IMSP CENTRUL DE SANATATE LIMBENII VECHI</t>
  </si>
  <si>
    <t>IMSP CENTRUL DE SANATATE LIPCANI</t>
  </si>
  <si>
    <t>IMSP CENTRUL DE SANATATE LOZOVA</t>
  </si>
  <si>
    <t>IMSP CENTRUL DE SANATATE MAGDACESTI</t>
  </si>
  <si>
    <t>IMSP CENTRUL DE SANATATE MANOILESTI</t>
  </si>
  <si>
    <t>IMSP CENTRUL DE SANATATE MARAMONOVCA</t>
  </si>
  <si>
    <t>IMSP CENTRUL DE SANATATE MARANDENI</t>
  </si>
  <si>
    <t>IMSP CENTRUL DE SANATATE MINDIC</t>
  </si>
  <si>
    <t>IMSP CENTRUL DE SANATATE NISPORENI</t>
  </si>
  <si>
    <t>IMSP CENTRUL DE SANATATE OCNITA</t>
  </si>
  <si>
    <t>IMSP CENTRUL DE SANATATE OLANESTI</t>
  </si>
  <si>
    <t>IMSP CENTRUL DE SANATATE ORHEI NR 1</t>
  </si>
  <si>
    <t>IMSP CENTRUL DE SANATATE ORHEI NR 2</t>
  </si>
  <si>
    <t>IMSP CENTRUL DE SANATATE OTACI</t>
  </si>
  <si>
    <t>IMSP CENTRUL DE SANATATE PANASESTI</t>
  </si>
  <si>
    <t>IMSP CENTRUL DE SANATATE PARCANI</t>
  </si>
  <si>
    <t>IMSP CENTRUL DE SANATATE PARJOLTENI</t>
  </si>
  <si>
    <t>IMSP CENTRUL DE SANATATE PELINIA</t>
  </si>
  <si>
    <t>IMSP CENTRUL DE SANATATE PEPENI</t>
  </si>
  <si>
    <t>IMSP CENTRUL DE SANATATE PERESECINA</t>
  </si>
  <si>
    <t>IMSP CENTRUL DE SANATATE PUHOI</t>
  </si>
  <si>
    <t>IMSP CENTRUL DE SANATATE RADOAIA</t>
  </si>
  <si>
    <t>IMSP CENTRUL DE SANATATE RASCANI</t>
  </si>
  <si>
    <t>IMSP CENTRUL DE SANATATE RECEA</t>
  </si>
  <si>
    <t>IMSP CENTRUL DE SANATATE REZINA</t>
  </si>
  <si>
    <t>IMSP CENTRUL DE SANATATE ROSCANI</t>
  </si>
  <si>
    <t>IMSP CENTRUL DE SANATATE SADACLIA</t>
  </si>
  <si>
    <t>IMSP CENTRUL DE SANATATE SALCUTA</t>
  </si>
  <si>
    <t>IMSP CENTRUL DE SANATATE SANATAUCA</t>
  </si>
  <si>
    <t>IMSP CENTRUL DE SANATATE SANGEREI</t>
  </si>
  <si>
    <t>IMSP CENTRUL DE SANATATE SANGEREII NOI</t>
  </si>
  <si>
    <t>IMSP CENTRUL DE SANATATE SARATENII VECHI</t>
  </si>
  <si>
    <t>IMSP CENTRUL DE SANATATE SIPOTENI</t>
  </si>
  <si>
    <t>IMSP CENTRUL DE SANATATE SLOBOZIA CREMENE</t>
  </si>
  <si>
    <t>IMSP CENTRUL DE SANATATE SOFIA</t>
  </si>
  <si>
    <t>IMSP CENTRUL DE SANATATE SOLDANESTI</t>
  </si>
  <si>
    <t>IMSP CENTRUL DE SANATATE SOROCA</t>
  </si>
  <si>
    <t>IMSP CENTRUL DE SANATATE SOROCA-NOUA</t>
  </si>
  <si>
    <t>IMSP CENTRUL DE SANATATE SPEIA</t>
  </si>
  <si>
    <t>IMSP CENTRUL DE SANATATE STAUCENI</t>
  </si>
  <si>
    <t>IMSP CENTRUL DE SANATATE STEFAN VODA</t>
  </si>
  <si>
    <t>IMSP CENTRUL DE SANATATE STRASENI</t>
  </si>
  <si>
    <t>IMSP CENTRUL DE SANATATE STURZOVCA</t>
  </si>
  <si>
    <t>IMSP CENTRUL DE SANATATE SURI</t>
  </si>
  <si>
    <t>IMSP CENTRUL DE SANATATE SUSLENI</t>
  </si>
  <si>
    <t>IMSP CENTRUL DE SANATATE TALMAZA</t>
  </si>
  <si>
    <t>IMSP CENTRUL DE SANATATE TANATARI</t>
  </si>
  <si>
    <t>IMSP CENTRUL DE SANATATE TARACLIA</t>
  </si>
  <si>
    <t>IMSP CENTRUL DE SANATATE TARACLIA CAUSENI</t>
  </si>
  <si>
    <t>IMSP CENTRUL DE SANATATE TARIGRAD</t>
  </si>
  <si>
    <t>IMSP CENTRUL DE SANATATE TELENESTI</t>
  </si>
  <si>
    <t>IMSP CENTRUL DE SANATATE TIPALA</t>
  </si>
  <si>
    <t>IMSP CENTRUL DE SANATATE TOCUZ</t>
  </si>
  <si>
    <t>IMSP CENTRUL DE SANATATE TRUSENI</t>
  </si>
  <si>
    <t>IMSP CENTRUL DE SANATATE UNGHENI</t>
  </si>
  <si>
    <t>IMSP CENTRUL DE SANATATE VADUL RASCOV</t>
  </si>
  <si>
    <t>IMSP CENTRUL DE SANATATE VALEA MARE</t>
  </si>
  <si>
    <t>IMSP CENTRUL DE SANATATE VARATIC</t>
  </si>
  <si>
    <t>IMSP CENTRUL DE SANATATE VASILEUTI</t>
  </si>
  <si>
    <t>IMSP CENTRUL DE SANATATE VATRA</t>
  </si>
  <si>
    <t>IMSP CENTRUL DE SANATATE VISOCA</t>
  </si>
  <si>
    <t>IMSP CENTRUL DE SANATATE VORNICENI</t>
  </si>
  <si>
    <t>IMSP CENTRUL DE SANATATE ZARNESTI</t>
  </si>
  <si>
    <t>IMSP CENTRUL DE SANATATE ZGURITA</t>
  </si>
  <si>
    <t>IMSP CENTRUL MEDICILOR DE FAMILIE FLORESTI</t>
  </si>
  <si>
    <t>IMSP CENTRUL MEDICILOR DE FAMILIE MUNICIPAL BALTI</t>
  </si>
  <si>
    <t>IMSP CENTRUL NATIONAL DE ASISTENTA MEDICALA URGENTA PRESPITALICEASCA</t>
  </si>
  <si>
    <t>IMSP CENTRUL REPUBLICAN DE DIAGNOSTICARE MEDICALA</t>
  </si>
  <si>
    <t>IMSP CENTRUL REPUBLICAN DE REABILITARE PENTRU COPII</t>
  </si>
  <si>
    <t>IMSP CENTRUL STOMATOLOGIC MUNICIPAL BALTI</t>
  </si>
  <si>
    <t>IMSP CENTRUL STOMATOLOGIC MUNICIPAL DE COPII</t>
  </si>
  <si>
    <t>IMSP CLINICA UNIVERSITARA DE ASISTENTA MEDICALA PRIMARA A USMF N TESTIMITANU</t>
  </si>
  <si>
    <t>IMSP DISPENSARUL MUNICIPAL DERMATO‐VENEROLOGIC</t>
  </si>
  <si>
    <t>IMSP DISPENSARUL REPUBLICAN DE NARCOLOGIE</t>
  </si>
  <si>
    <t>IMSP INSTITUTUL DE CARDIOLOGIE</t>
  </si>
  <si>
    <t>IMSP INSTITUTUL DE FTIZIOPNEUMOLOGIE CHIRIL DRAGANIUC</t>
  </si>
  <si>
    <t>IMSP INSTITUTUL DE MEDICINA URGENTA</t>
  </si>
  <si>
    <t>IMSP INSTITUTUL DE NEUROLOGIE SI NEUROCHIRURGIE DIOMID GHERMAN</t>
  </si>
  <si>
    <t>IMSP INSTITUTUL MAMEI SI COPILULUI</t>
  </si>
  <si>
    <t>IMSP INSTITUTUL ONCOLOGIC</t>
  </si>
  <si>
    <t>IMSP POLICLINICA DE STAT</t>
  </si>
  <si>
    <t>IMSP POLICLINICA STOMATOLOGICA REPUBLICANA</t>
  </si>
  <si>
    <t>IMSP SPITALUL CARPINENI</t>
  </si>
  <si>
    <t>IMSP SPITALUL CLINIC AL MINISTERULUI SANATATII</t>
  </si>
  <si>
    <t>IMSP SPITALUL CLINIC BALTI</t>
  </si>
  <si>
    <t>IMSP SPITALUL CLINIC DE BOLI INFECTIOASE T CIORBA, locația de pe bd.Ștefan cel Mare și Sfânt, 163, mun.Chișinău</t>
  </si>
  <si>
    <t>IMSP SPITALUL CLINIC DE BOLI INFECTIOASE T CIORBA, locația de pe str.Costiujeni 51, or.Codru, mun.Chișinău</t>
  </si>
  <si>
    <t>IMSP SPITALUL CLINIC DE PSIHIATRIE</t>
  </si>
  <si>
    <t>IMSP SPITALUL CLINIC DE TRAUMATOLOGIE SI ORTOPEDIE</t>
  </si>
  <si>
    <t>IMSP SPITALUL CLINIC MUNICIPAL DE BOLI CONTAGIOASE DE COPII</t>
  </si>
  <si>
    <t>IMSP SPITALUL CLINIC MUNICIPAL DE COPII NR 1</t>
  </si>
  <si>
    <t>IMSP SPITALUL CLINIC MUNICIPAL DE COPII V IGNATENCO</t>
  </si>
  <si>
    <t>IMSP SPITALUL CLINIC MUNICIPAL GHEORGHE PALADI</t>
  </si>
  <si>
    <t>IMSP SPITALUL CLINIC MUNICIPAL NR 4</t>
  </si>
  <si>
    <t>IMSP SPITALUL CLINIC MUNICIPAL SFANTA TREIME</t>
  </si>
  <si>
    <t>IMSP SPITALUL CLINIC MUNICIPAL SFANTUL ARHANGHEL MIHAIL</t>
  </si>
  <si>
    <t>IMSP SPITALUL CLINIC REPUBLICAN TIMOFEI MOSNEAGA</t>
  </si>
  <si>
    <t>IMSP SPITALUL DE PSIHIATRIE BALTI</t>
  </si>
  <si>
    <t>IMSP SPITALUL DE STAT</t>
  </si>
  <si>
    <t>IMSP SPITALUL RAIONAL ANENII NOI</t>
  </si>
  <si>
    <t>IMSP SPITALUL RAIONAL BASARABEASCA</t>
  </si>
  <si>
    <t>IMSP SPITALUL RAIONAL BRICENI</t>
  </si>
  <si>
    <t>IMSP SPITALUL RAIONAL CAHUL</t>
  </si>
  <si>
    <t>IMSP SPITALUL RAIONAL CANTEMIR</t>
  </si>
  <si>
    <t>IMSP SPITALUL RAIONAL CAUSENI ANA SI ALEXANDRU</t>
  </si>
  <si>
    <t>IMSP SPITALUL RAIONAL CEADIR-LUNGA</t>
  </si>
  <si>
    <t>IMSP SPITALUL RAIONAL CIMISLIA</t>
  </si>
  <si>
    <t>IMSP SPITALUL RAIONAL COMRAT ISAAC GURFINCHEL</t>
  </si>
  <si>
    <t>IMSP SPITALUL RAIONAL CRIULENI</t>
  </si>
  <si>
    <t>IMSP SPITALUL RAIONAL DONDUSENI</t>
  </si>
  <si>
    <t>IMSP SPITALUL RAIONAL DROCHIA NICOLAE TESTEMITANU</t>
  </si>
  <si>
    <t>IMSP SPITALUL RAIONAL EDINET</t>
  </si>
  <si>
    <t>IMSP SPITALUL RAIONAL FALESTI</t>
  </si>
  <si>
    <t>IMSP SPITALUL RAIONAL FLORESTI</t>
  </si>
  <si>
    <t>IMSP SPITALUL RAIONAL GLODENI</t>
  </si>
  <si>
    <t>IMSP SPITALUL RAIONAL HANCESTI</t>
  </si>
  <si>
    <t>IMSP SPITALUL RAIONAL IALOVENI</t>
  </si>
  <si>
    <t>IMSP SPITALUL RAIONAL NISPORENI</t>
  </si>
  <si>
    <t>IMSP SPITALUL RAIONAL OCNITA</t>
  </si>
  <si>
    <t>IMSP SPITALUL RAIONAL ORHEI</t>
  </si>
  <si>
    <t>IMSP SPITALUL RAIONAL RASCANI</t>
  </si>
  <si>
    <t>IMSP SPITALUL RAIONAL REZINA</t>
  </si>
  <si>
    <t>IMSP SPITALUL RAIONAL SANGEREI</t>
  </si>
  <si>
    <t>IMSP SPITALUL RAIONAL SOLDANESTI</t>
  </si>
  <si>
    <t>IMSP SPITALUL RAIONAL SOROCA A PRISACARI</t>
  </si>
  <si>
    <t>IMSP SPITALUL RAIONAL STEFAN VODA</t>
  </si>
  <si>
    <t>IMSP SPITALUL RAIONAL STRASENI</t>
  </si>
  <si>
    <t>IMSP SPITALUL RAIONAL TARACLIA</t>
  </si>
  <si>
    <t>IMSP SPITALUL RAIONAL TELENESTI</t>
  </si>
  <si>
    <t>IMSP SPITALUL RAIONAL UNGHENI</t>
  </si>
  <si>
    <t>IMSP SPITALUL RAIONAL VULCANESTI</t>
  </si>
  <si>
    <t>IP STOMATOLOGIE COMRAT</t>
  </si>
  <si>
    <t>SERVICIUL DE INFORMATII SI SECURITATE AL REPUBLICII MOLDOVA</t>
  </si>
  <si>
    <t>IMSP CENTRUL DE SANATATE RUSESTII NOI</t>
  </si>
  <si>
    <t>Grand Total</t>
  </si>
  <si>
    <t>Preț fără TVA</t>
  </si>
  <si>
    <t>Suma fără TVA</t>
  </si>
  <si>
    <t>3.1 Dezinfectarea si curatarea suprafețelor.                                                 ( suprafețe non critice ) 
(ambalaj ≤ 5 litru)</t>
  </si>
  <si>
    <t xml:space="preserve"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5 litri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</si>
  <si>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Litri soluție de lucru</t>
  </si>
  <si>
    <t>3.2 Dezinfectarea si curatarea suprafețelor.                                                 ( suprafețe non critice ) 
(ambalaj ≤ 1 litru)</t>
  </si>
  <si>
    <t xml:space="preserve"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1 litru 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
Acțiunea dezinfectantului:
-bactericidă EN 13727 (c.m.)
-levuricidă/fungicidă EN 13624 (c.m.)
-virucidă (incompletă / contra virusurilor anvelopate) EN 14476 (c.m.)
Cerințe tehnice:
- substanță activă: săruri cuaternare de amoniu, se permit substanțe adăugătoare, inclusiv alte substanțe active
- produs lichid concentrat. Să fie indicată concentrația soluției de lucru oferită.
- Expoziția: ≤ 30 min
- Ambalaj până la 1 litru 
Certificări:
Produs biocid, înregistrat de către Agenția Natională pentru Sanatate Publica(ANSP),  cu un Dosar de înregistrare în care sunt incluse toate EN-urile și cerințele tehnice solicitate mai sus;
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Prezentarea certificatelor de calitate/ conformitate a produsului;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</si>
  <si>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4.1 Dezinfectarea și curățarea suprafețelor și dispozitivelor medicale (prin actiune mecanica) 
(ambalaj ≤ 5 litru)</t>
  </si>
  <si>
    <t xml:space="preserve">Produs biocid, înregistrat de către Agenția Națională pentru Sănătate Publică (ANSP).
Certificatul de înregistrare de stat va include informație cu privire la:
Acțiunea dezinfectantului:
-bactericidă EN 16615 (c.m.)
-levuricidă/fungicidă EN 16615 (c.m.)
-virucidă (incompletă / contra virusurilor anvelopate) EN 14476 (c.m.)
-micobactericidă/tuberculocidă EN 14348 (c.m.)
Cerințe tehnice:
- substanță activă: săruri cuaternare de amoniu, se permit substanțe adăugătoare, inclusiv alte substanțe active
- produs lichid concentrat. Să fie indicată concentrația soluției de lucru oferită.
- Expoziția: ≤ 30 min. 
- Ambalaj până la 5 litri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</si>
  <si>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4.2 Dezinfectarea și curățarea suprafețelor și dispozitivelor medicale (prin actiune mecanica) 
(ambalaj ≤ 1 litru)</t>
  </si>
  <si>
    <t xml:space="preserve">Produs biocid, înregistrat de către Agenția Națională pentru Sănătate Publică (ANSP).
Certificatul de înregistrare de stat va include informație cu privire la:
Acțiunea dezinfectantului:
-bactericidă EN 16615 (c.m.)
-levuricidă/fungicidă EN 16615 (c.m.)
-virucidă (incompletă / contra virusurilor anvelopate) EN 14476 (c.m.)
-micobactericidă/tuberculocidă EN 14348 (c.m.)
Cerințe tehnice:
- substanță activă: săruri cuaternare de amoniu, se permit substanțe adăugătoare, inclusiv alte substanțe active
- produs lichid concentrat. Să fie indicată concentrația soluției de lucru oferită.
- Expoziția: ≤ 30 min. 
- Ambalaj până la 1 litru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</si>
  <si>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 xml:space="preserve">Dezinfecția si curatarea dispozitivelor medicale Șervețele </t>
  </si>
  <si>
    <t>Produs biocid, înregistrat de către Agenția Națională pentru Sănătate Publică (ANSP).
Certificatul de înregistrare de stat va include informație cu privire la:
Acțiunea dezinfectantului:
-bactericidă EN 13727 (c.m.)
-levuricidă/fungicidă EN 13624 (c.m.)
-virucidă (incompletă / contra virusurilor anvelopate) EN 14476 (c.m.)
-tuberculocidă EN 14348 (c.m.)
Cerințe tehnice:
- substanță activă: alcool, săruri cuaternare de amoniu, se permit substanțe adăugătoare, inclusiv alte substanțe active
- Șervețele impregnate, dimensiuni nu mai mici de 9 x 16 cm
- Expoziția: ≤ 5 min
- Ambalaj cu sistem de resigilare pentru evitarea evaporării. Operatorul economic va indica forma și mărimea ambalajului.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</si>
  <si>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Bucată</t>
  </si>
  <si>
    <t>18.1 Dezinfectia igienica si chirurgicala  pe baza de alcool, gel  1L</t>
  </si>
  <si>
    <t>Produs biocid, înregistrat de către Agenția Națională pentru Sănătate Publică (ANSP).
Certificatul de înregistrare de stat va include informație cu privire la:
Acțiunea dezinfectantului:  
-bactericidă EN 13727, EN 1500, EN 12791
-levuricidă EN 13624
-virucidă EN 14476, acțiune virucidă completă
-microbactericidă EN 14348
 Cerințe tehnice: 
- Substanța activă: alcool sau amestec de alcooli 70-85%, adăugător se admit numai emolienți protectori ai tegumentelor
- Produs gel, gata pentru utilizare (se acceptă și produse înregistrate la ANSP cu forma de condiționare lichid/gel)
- Expoziția: dezinfecție igienică - ≤ 30 secunde, dezinfecția chirurgicală - ≤ 2x45 secunde
- Ambalaj până la 1 litru, dotat cu pompa dozator de minim 3 ml
Certificări:
- Test dermatologic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</si>
  <si>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Litri</t>
  </si>
  <si>
    <t>18.2 Dezinfectia igienica si chirurgicala  pe baza de alcool, gel  ≤5L</t>
  </si>
  <si>
    <t xml:space="preserve">Soluție de training sau testare a dezinfecției mîînilor </t>
  </si>
  <si>
    <t>Cerinţe tehnice:
- Substanța activă: alcool sau amestec de alcooli, component fluorescent
- produs gel, gata de utilizare
Certificări:
- Test dermatologic
- Fișa tehnică de securitate a produsului chimic - copie sau original - în limbă de circulație internațională și traducerea în limba română, confirmată prin aplicarea semnăturii și ștampilei Participantului;
- Prezentarea certificatelor de calitate/ conformitate a produsului;
- Instrucțiunea de utilizare a produsului, în limba engleză sau rusă inclusiv şi traducerea în limba de stat la livrare - copie sau original confirmată prin semnătura și ștampila participantului.
- Declarația ofertantului privind termenul de valabilitate la livrare restant - minim 50%  din termenul total de valabilitate indicat, dar nu mai puțin de 1 an</t>
  </si>
  <si>
    <t xml:space="preserve">Clorură de var </t>
  </si>
  <si>
    <t xml:space="preserve">Produs biocid, înregistrat de către Agenția Națională pentru Sănătate Publică (ANSP).
Certificatul de înregistrare de stat va include informație cu privire la:
Clor activ 28-30%, pulbere
Acțiunea dezinfectantului Bactericidă  EN 13697, EN 13623,  fungicidă EN 13697, sporicidă EN 13704 și sau EN 17126.
 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produsului, în limba engleză sau rusă inclusiv și traducerea în limba de stat la livrare - copie sau original confirmată prin semnătura și ștampila participantului. 
Operatorul economic va indica forma și mărimea ambalajului.         </t>
  </si>
  <si>
    <t xml:space="preserve">Kg </t>
  </si>
  <si>
    <t>Peroxid de hidrogen cu acțiune dezinfectantă (medicinal) canistre până  la 5 litri</t>
  </si>
  <si>
    <t xml:space="preserve">Produs biocid, înregistrat de către Agenția Națională pentru Sănătate Publică (ANSP).
Certificatul de înregistrare de stat va include informație cu privire la:
Acțiunea dezinfectantului: 
-bactericidă EN 13727 (c.c.)
-levuricidă/fungicidă EN 13624 (c.c.)
-virucidă (incompletă / contra virusurilor anvelopate) EN 14476 (c.c.)
Cerințe tehnice:
- substanță activă: peroxid de hidrogen, se permit substanțe adăugătoare, inclusiv alte substanțe active
- produs lichid concentrat sau solid, să fie indicată concentrația soluției de lucru oferită
- Expoziția: ≤ 30 min
- Ambalaj până la 5 litri/ kg
Certificări: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 </t>
  </si>
  <si>
    <t>Peroxid de hidrogen cu acțiune dezinfectantă (medicinal) canistre până  la 1 litru (inclusiv)</t>
  </si>
  <si>
    <t>Produs biocid, înregistrat de către Agenția Națională pentru Sănătate Publică (ANSP).
Certificatul de înregistrare de stat va include informație cu privire la:
Acțiunea dezinfectantului: 
-bactericidă EN 13727 (c.c.)
-levuricidă/fungicidă EN 13624 (c.c.)
-virucidă (incompletă / contra virusurilor anvelopate)  EN 14476 (c.c.)
Cerințe tehnice:
- substanță activă: peroxid de hidrogen, se permit substanțe adăugătoare, inclusiv alte substanțe active
- produs lichid concentrat sau solid, să fie indicată concentrația soluției de lucru oferită 
- Expoziția: ≤ 30 min
- Ambalaj până la 1 Litru/kg 
Certificări:
- Produsele care nu sunt inregistrate cu EN-urile solicitate se vor respinge!
- Fișa tehnică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</si>
  <si>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 xml:space="preserve">Spălarea și dezinfecția veselei de masă, spălare manuală </t>
  </si>
  <si>
    <t>Produs biocid, înregistrat de către Agenția Națională pentru Sănătate Publică (ANSP).
Certificatul de înregistrare de stat va include informație cu privire la:
Acțiunea dezinfectantului:
-bactericidă EN 13727 (c.m.)
-levuricidă EN 13624 (c.m.)
-virucidă EN 14476 (c.m.)
-micobactericidă/tuberculocidă EN 14348 (c.m.)
Cerințe tehnice:
- Substanță activă: sare cuaternară de amoniu, se permit substanțe adăugătoare, inclusiv alte substanțe active
- Produs lichid concentrat. Să fie indicată concentrația soluției de lucru oferită
- Expoziția: ≤ 30 min
- Ambalaj până la 5 litri
Certificări:
- Declarație de conformitate pentru utilizarea în contact cu alimentele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</si>
  <si>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19.1 Dezinfectia igienica si chirurgicala  pe baza de alcool, lichid  1L</t>
  </si>
  <si>
    <t>Produs biocid, înregistrat de către Agenția Națională pentru Sănătate Publică (ANSP).
Certificatul de înregistrare de stat va include informație cu privire la:
Acțiunea dezinfectantului:  
-bactericidă EN 13727, EN 1500, EN 12791
-levuricidă EN 13624
-virucidă EN 14476, acțiune virucidă completă
-microbactericidă EN 14348
 Cerințe tehnice: 
- Substanța activă: alcool sau amestec de alcooli 70-85%, adăugător se admit numai emolienți protectori ai tegumentelor
- Produs lichid, gata pentru utilizare 
- Expoziția: dezinfecție igienică - ≤ 30 secunde, dezinfecția chirurgicală - ≤ 2x45 secunde
- Ambalaj până la 1 litru, dotat cu pompa dozator de minim 3 ml
Certificări:
- Test dermatologic
- Produsele care nu sunt inregistrate cu EN-urile solicitate se vor respinge!
- Fisa tehnica de securitate a produsului chimic - copie sau original - în limbă de circulație internațională și traducerea în limba română, confirmată prin aplicarea semnăturii și ștampilei Participantului;
- Instrucțiunea de utilizare a produsului - copie sau original - în limbă de circulație internațională și traducerea în limba română, confirmată prin semnătura și ștampila participantului.
- Declarația ofertantului privind termenul de valabilitate la livrare restant - minim 50%  din termenul total de valabilitate indicat, dar nu mai puțin de 1 an.</t>
  </si>
  <si>
    <t>45,83</t>
  </si>
  <si>
    <t xml:space="preserve"> ADMINISTRATIA NATIONALA A PENITENCIARELOR</t>
  </si>
  <si>
    <t xml:space="preserve"> CABINETUL INDIVIDUAL AL MEDICULUI DE FAMILIE CORCODEL GEORGETA</t>
  </si>
  <si>
    <t xml:space="preserve"> CABINETUL INDIVIDUAL AL MEDICULUI DE FAMILIE CORJAN VIORICA</t>
  </si>
  <si>
    <t xml:space="preserve"> CABINETUL INDIVIDUAL AL MEDICULUI DE FAMILIE PLESCA ELENA</t>
  </si>
  <si>
    <t xml:space="preserve"> CABINETUL INDIVIDUAL AL MEDICULUI DE FAMILIE SAPTEFRATI LUDMILA</t>
  </si>
  <si>
    <t xml:space="preserve"> CENTRUL DE MEDICINA LEGALA</t>
  </si>
  <si>
    <t xml:space="preserve"> CENTRUL DE PLASAMENT PENTRU PERSOANE VIRSTNICE SI PERSOANE CU DIZABILITATI COM COCIERI</t>
  </si>
  <si>
    <t xml:space="preserve"> CENTRUL DE PLASAMENT TEMPORAR PENTRU PERSOANE CU DIZABILITATI (ADULTE) BADICENI</t>
  </si>
  <si>
    <t xml:space="preserve"> CENTRUL DE PLASAMENT SI REABILITARE PENTRU COPII DE VARSTA FRAGEDA MUN CHISINAU</t>
  </si>
  <si>
    <t xml:space="preserve"> CENTRUL DE PLASAMENT TEMPORAR PENTRU PERSOANE CU DIZABILITATI (ADULTE) BALTI</t>
  </si>
  <si>
    <t xml:space="preserve"> CENTRUL DE PLASAMENT TEMPORAR PENTRU PERSOANE CU DIZABILITATI (ADULTE) BRINZENI</t>
  </si>
  <si>
    <t xml:space="preserve"> CENTRUL DE PLASAMENT TEMPORAR PENTRU PERSOANE CU DIZABILITATI MUN HANCESTI</t>
  </si>
  <si>
    <t xml:space="preserve"> CENTRUL DE PLASAMENT TEMPORAR PENTRU PERSOANE CU DIZABILITATI MUN ORHEI</t>
  </si>
  <si>
    <t xml:space="preserve"> CENTRUL DE PLASAMENT TEMPORAR SI REABILITARE PENTRU COPII MUN BALTI</t>
  </si>
  <si>
    <t xml:space="preserve"> CENTRUL DE REABILITARE A PERSOANELOR VIRSTNICE SI PERSOANELOR CU DIZABILITATI (ADULTE) “SPERANTA</t>
  </si>
  <si>
    <t xml:space="preserve"> CENTRUL DE REABILITARE SI PROTECTIE SOCIAL A COPIILOR IN SITUATIE DE RISC “ПЛАМЪЧЕ OR TARACLIA</t>
  </si>
  <si>
    <t xml:space="preserve"> CENTRUL DE RECUPERARE PENTRU COPII CEADIR-LUNGA</t>
  </si>
  <si>
    <t xml:space="preserve"> CENTRUL NATIONAL DE TRANSFUZIE A SANGELUI</t>
  </si>
  <si>
    <t xml:space="preserve"> CMF ZIMATI-MED</t>
  </si>
  <si>
    <t xml:space="preserve"> CMF ZUBCOV&amp;PETRACHI</t>
  </si>
  <si>
    <t xml:space="preserve"> IM CENTRUL STOMATOLOGIC MUNICIPAL CHISINAU</t>
  </si>
  <si>
    <t xml:space="preserve"> IM CENTRUL STOMATOLOGIC RAIONAL ANENII NOI</t>
  </si>
  <si>
    <t xml:space="preserve"> IM CENTRUL STOMATOLOGIC RAIONAL CALARASI</t>
  </si>
  <si>
    <t xml:space="preserve"> IM CENTRUL STOMATOLOGIC RAIONAL CAUSENI</t>
  </si>
  <si>
    <t xml:space="preserve"> IM CENTRUL STOMATOLOGIC RAIONAL CIMISLIA</t>
  </si>
  <si>
    <t xml:space="preserve"> IM CENTRUL STOMATOLOGIC RAIONAL CRIULENI</t>
  </si>
  <si>
    <t xml:space="preserve"> IM CENTRUL STOMATOLOGIC RAIONAL HANCESTI</t>
  </si>
  <si>
    <t xml:space="preserve"> IM CENTRUL STOMATOLOGIC RAIONAL IALOVENI</t>
  </si>
  <si>
    <t xml:space="preserve"> IM CENTRUL STOMATOLOGIC RAIONAL LEOVA</t>
  </si>
  <si>
    <t xml:space="preserve"> IM CENTRUL STOMATOLOGIC RAIONAL SOROCA</t>
  </si>
  <si>
    <t xml:space="preserve"> IM CENTRUL STOMATOLOGIC RAIONAL STEFAN VODA</t>
  </si>
  <si>
    <t xml:space="preserve"> IM CENTRUL STOMATOLOGIC RAIONAL TELENESTI</t>
  </si>
  <si>
    <t xml:space="preserve"> IM CLINICA STOMATOLOGICA DIN ORHEI</t>
  </si>
  <si>
    <t xml:space="preserve"> IMSP ASOCIATIA MEDICALA TERITORIALA BOTANICA</t>
  </si>
  <si>
    <t xml:space="preserve"> IMSP ASOCIATIA MEDICALA TERITORIALA BUIUCANI</t>
  </si>
  <si>
    <t xml:space="preserve"> IMSP ASOCIATIA MEDICALA TERITORIALA CENTRU</t>
  </si>
  <si>
    <t xml:space="preserve"> IMSP ASOCIATIA MEDICALA TERITORIALA CIOCANA</t>
  </si>
  <si>
    <t xml:space="preserve"> IMSP ASOCIATIA MEDICALA TERITORIALA RASCANI</t>
  </si>
  <si>
    <t xml:space="preserve"> IMSP CENTRUL DE SANATATE BACIOI</t>
  </si>
  <si>
    <t xml:space="preserve"> IMSP CENTRUL DE SANATATE BAIMACLIA</t>
  </si>
  <si>
    <t xml:space="preserve"> IMSP CENTRUL DE SANATATE BARDAR</t>
  </si>
  <si>
    <t xml:space="preserve"> IMSP CENTRUL DE SANATATE BIRUINTA</t>
  </si>
  <si>
    <t xml:space="preserve"> IMSP CENTRUL DE SANATATE BOBEICA</t>
  </si>
  <si>
    <t xml:space="preserve"> IMSP CENTRUL DE SANATATE BOCSA</t>
  </si>
  <si>
    <t xml:space="preserve"> IMSP CENTRUL DE SANATATE BRAVICEA</t>
  </si>
  <si>
    <t xml:space="preserve"> IMSP CENTRUL DE SANATATE BRAVICENI</t>
  </si>
  <si>
    <t xml:space="preserve"> IMSP CENTRUL DE SANATATE BRICENI</t>
  </si>
  <si>
    <t xml:space="preserve"> IMSP CENTRUL DE SANATATE BUDESTI</t>
  </si>
  <si>
    <t xml:space="preserve"> IMSP CENTRUL DE SANATATE CAHUL</t>
  </si>
  <si>
    <t xml:space="preserve"> IMSP CENTRUL DE SANATATE CALARASI</t>
  </si>
  <si>
    <t xml:space="preserve"> IMSP CENTRUL DE SANATATE CANTEMIR</t>
  </si>
  <si>
    <t xml:space="preserve"> IMSP CENTRUL DE SANATATE CAUSENI</t>
  </si>
  <si>
    <t xml:space="preserve"> IMSP CENTRUL DE SANATATE CAZANESTI</t>
  </si>
  <si>
    <t xml:space="preserve"> IMSP CENTRUL DE SANATATE CEADIR-LUNGA</t>
  </si>
  <si>
    <t xml:space="preserve"> IMSP CENTRUL DE SANATATE CHIRSOVA</t>
  </si>
  <si>
    <t xml:space="preserve"> IMSP CENTRUL DE SANATATE CIMISLIA</t>
  </si>
  <si>
    <t xml:space="preserve"> IMSP CENTRUL DE SANATATE CIOBALACCIA</t>
  </si>
  <si>
    <t xml:space="preserve"> IMSP CENTRUL DE SANATATE CIOC MAIDAN</t>
  </si>
  <si>
    <t xml:space="preserve"> IMSP CENTRUL DE SANATATE CIOCALTENI</t>
  </si>
  <si>
    <t xml:space="preserve"> IMSP CENTRUL DE SANATATE CIORESCU</t>
  </si>
  <si>
    <t xml:space="preserve"> IMSP CENTRUL DE SANATATE CIUCIULEA</t>
  </si>
  <si>
    <t xml:space="preserve"> IMSP CENTRUL DE SANATATE CIUCIULENI</t>
  </si>
  <si>
    <t xml:space="preserve"> IMSP CENTRUL DE SANATATE COLIBAS</t>
  </si>
  <si>
    <t xml:space="preserve"> IMSP CENTRUL DE SANATATE COLONITA</t>
  </si>
  <si>
    <t xml:space="preserve"> IMSP CENTRUL DE SANATATE COMRAT</t>
  </si>
  <si>
    <t xml:space="preserve"> IMSP CENTRUL DE SANATATE COPANCA</t>
  </si>
  <si>
    <t xml:space="preserve"> IMSP CENTRUL DE SANATATE CORNESTI</t>
  </si>
  <si>
    <t xml:space="preserve"> IMSP CENTRUL DE SANATATE COSAUTI</t>
  </si>
  <si>
    <t xml:space="preserve"> IMSP CENTRUL DE SANATATE COSTESTI RASCANI</t>
  </si>
  <si>
    <t xml:space="preserve"> IMSP CENTRUL DE SANATATE COTIUJENII MARI</t>
  </si>
  <si>
    <t xml:space="preserve"> IMSP CENTRUL DE SANATATE COTIUJENII MICI</t>
  </si>
  <si>
    <t xml:space="preserve"> IMSP CENTRUL DE SANATATE CRIULENI</t>
  </si>
  <si>
    <t xml:space="preserve"> IMSP CENTRUL DE SANATATE CROCMAZ</t>
  </si>
  <si>
    <t xml:space="preserve"> IMSP CENTRUL DE SANATATE CUCURUZENI</t>
  </si>
  <si>
    <t xml:space="preserve"> IMSP CENTRUL DE SANATATE CUPCINI</t>
  </si>
  <si>
    <t xml:space="preserve"> IMSP CENTRUL DE SANATATE DANUTENI</t>
  </si>
  <si>
    <t xml:space="preserve"> IMSP CENTRUL DE SANATATE DEZGHINGEA</t>
  </si>
  <si>
    <t xml:space="preserve"> IMSP CENTRUL DE SANATATE DONDUSENI</t>
  </si>
  <si>
    <t xml:space="preserve"> IMSP CENTRUL DE SANATATE DRAGANESTI</t>
  </si>
  <si>
    <t xml:space="preserve"> IMSP CENTRUL DE SANATATE DROCHIA A MANZIUC</t>
  </si>
  <si>
    <t xml:space="preserve"> IMSP CENTRUL DE SANATATE DUBASARI</t>
  </si>
  <si>
    <t xml:space="preserve"> IMSP CENTRUL DE SANATATE DURLESTI</t>
  </si>
  <si>
    <t xml:space="preserve"> IMSP CENTRUL DE SANATATE FALESTI</t>
  </si>
  <si>
    <t xml:space="preserve"> IMSP CENTRUL DE SANATATE FILIPENI</t>
  </si>
  <si>
    <t xml:space="preserve"> IMSP CENTRUL DE SANATATE FLAMINZENI COSCODENI</t>
  </si>
  <si>
    <t xml:space="preserve"> IMSP CENTRUL DE SANATATE FLORENI</t>
  </si>
  <si>
    <t xml:space="preserve"> IMSP CENTRUL DE SANATATE FRUNZA</t>
  </si>
  <si>
    <t xml:space="preserve"> IMSP CENTRUL DE SANATATE FUNDURII VECHI</t>
  </si>
  <si>
    <t xml:space="preserve"> IMSP CENTRUL DE SANATATE GAVANOASA</t>
  </si>
  <si>
    <t xml:space="preserve"> IMSP CENTRUL DE SANATATE GHINDESTI</t>
  </si>
  <si>
    <t xml:space="preserve"> IMSP CENTRUL DE SANATATE GRATIESTI</t>
  </si>
  <si>
    <t xml:space="preserve"> IMSP CENTRUL DE SANATATE GRIBOVA</t>
  </si>
  <si>
    <t xml:space="preserve"> IMSP CENTRUL DE SANATATE HANCESTI</t>
  </si>
  <si>
    <t xml:space="preserve"> IMSP CENTRUL DE SANATATE HARBOVAT</t>
  </si>
  <si>
    <t xml:space="preserve"> IMSP CENTRUL DE SANATATE HORESTI</t>
  </si>
  <si>
    <t xml:space="preserve"> IMSP CENTRUL DE SANATATE IABLOANA</t>
  </si>
  <si>
    <t xml:space="preserve"> IMSP CENTRUL DE SANATATE IALOVENI</t>
  </si>
  <si>
    <t xml:space="preserve"> IMSP CENTRUL DE SANATATE IARGARA</t>
  </si>
  <si>
    <t xml:space="preserve"> IMSP CENTRUL DE SANATATE IVANCEA</t>
  </si>
  <si>
    <t xml:space="preserve"> IMSP CENTRUL DE SANATATE LAPUSNA PASCANI</t>
  </si>
  <si>
    <t xml:space="preserve"> IMSP CENTRUL DE SANATATE LARGA</t>
  </si>
  <si>
    <t xml:space="preserve"> IMSP CENTRUL DE SANATATE LIMBENII VECHI</t>
  </si>
  <si>
    <t xml:space="preserve"> IMSP CENTRUL DE SANATATE LIPCANI</t>
  </si>
  <si>
    <t xml:space="preserve"> IMSP CENTRUL DE SANATATE LOZOVA</t>
  </si>
  <si>
    <t xml:space="preserve"> IMSP CENTRUL DE SANATATE MAGDACESTI</t>
  </si>
  <si>
    <t xml:space="preserve"> IMSP CENTRUL DE SANATATE MANOILESTI</t>
  </si>
  <si>
    <t xml:space="preserve"> IMSP CENTRUL DE SANATATE MARAMONOVCA</t>
  </si>
  <si>
    <t xml:space="preserve"> IMSP CENTRUL DE SANATATE MARANDENI</t>
  </si>
  <si>
    <t xml:space="preserve"> IMSP CENTRUL DE SANATATE MINDIC</t>
  </si>
  <si>
    <t xml:space="preserve"> IMSP CENTRUL DE SANATATE NISPORENI</t>
  </si>
  <si>
    <t xml:space="preserve"> IMSP CENTRUL DE SANATATE OCNITA</t>
  </si>
  <si>
    <t xml:space="preserve"> IMSP CENTRUL DE SANATATE OLANESTI</t>
  </si>
  <si>
    <t xml:space="preserve"> IMSP CENTRUL DE SANATATE ORHEI NR 1</t>
  </si>
  <si>
    <t xml:space="preserve"> IMSP CENTRUL DE SANATATE ORHEI NR 2</t>
  </si>
  <si>
    <t xml:space="preserve"> IMSP CENTRUL DE SANATATE OTACI</t>
  </si>
  <si>
    <t xml:space="preserve"> IMSP CENTRUL DE SANATATE PANASESTI</t>
  </si>
  <si>
    <t xml:space="preserve"> IMSP CENTRUL DE SANATATE PARCANI</t>
  </si>
  <si>
    <t xml:space="preserve"> IMSP CENTRUL DE SANATATE PARJOLTENI</t>
  </si>
  <si>
    <t xml:space="preserve"> IMSP CENTRUL DE SANATATE PELINIA</t>
  </si>
  <si>
    <t xml:space="preserve"> IMSP CENTRUL DE SANATATE PEPENI</t>
  </si>
  <si>
    <t xml:space="preserve"> IMSP CENTRUL DE SANATATE PERESECINA</t>
  </si>
  <si>
    <t xml:space="preserve"> IMSP CENTRUL DE SANATATE PUHOI</t>
  </si>
  <si>
    <t xml:space="preserve"> IMSP CENTRUL DE SANATATE RADOAIA</t>
  </si>
  <si>
    <t xml:space="preserve"> IMSP CENTRUL DE SANATATE RASCANI</t>
  </si>
  <si>
    <t xml:space="preserve"> IMSP CENTRUL DE SANATATE RECEA</t>
  </si>
  <si>
    <t xml:space="preserve"> IMSP CENTRUL DE SANATATE REZINA</t>
  </si>
  <si>
    <t xml:space="preserve"> IMSP CENTRUL DE SANATATE ROSCANI</t>
  </si>
  <si>
    <t xml:space="preserve"> IMSP CENTRUL DE SANATATE SADACLIA</t>
  </si>
  <si>
    <t xml:space="preserve"> IMSP CENTRUL DE SANATATE SALCUTA</t>
  </si>
  <si>
    <t xml:space="preserve"> IMSP CENTRUL DE SANATATE SANATAUCA</t>
  </si>
  <si>
    <t xml:space="preserve"> IMSP CENTRUL DE SANATATE SANGEREI</t>
  </si>
  <si>
    <t xml:space="preserve"> IMSP CENTRUL DE SANATATE SANGEREII NOI</t>
  </si>
  <si>
    <t xml:space="preserve"> IMSP CENTRUL DE SANATATE SARATENII VECHI</t>
  </si>
  <si>
    <t xml:space="preserve"> IMSP CENTRUL DE SANATATE SIPOTENI</t>
  </si>
  <si>
    <t xml:space="preserve"> IMSP CENTRUL DE SANATATE SLOBOZIA CREMENE</t>
  </si>
  <si>
    <t xml:space="preserve"> IMSP CENTRUL DE SANATATE SOFIA</t>
  </si>
  <si>
    <t xml:space="preserve"> IMSP CENTRUL DE SANATATE SOLDANESTI</t>
  </si>
  <si>
    <t xml:space="preserve"> IMSP CENTRUL DE SANATATE SOROCA</t>
  </si>
  <si>
    <t xml:space="preserve"> IMSP CENTRUL DE SANATATE SOROCA-NOUA</t>
  </si>
  <si>
    <t xml:space="preserve"> IMSP CENTRUL DE SANATATE SPEIA</t>
  </si>
  <si>
    <t xml:space="preserve"> IMSP CENTRUL DE SANATATE STAUCENI</t>
  </si>
  <si>
    <t xml:space="preserve"> IMSP CENTRUL DE SANATATE STEFAN VODA</t>
  </si>
  <si>
    <t xml:space="preserve"> IMSP CENTRUL DE SANATATE STRASENI</t>
  </si>
  <si>
    <t xml:space="preserve"> IMSP CENTRUL DE SANATATE STURZOVCA</t>
  </si>
  <si>
    <t xml:space="preserve"> IMSP CENTRUL DE SANATATE SURI</t>
  </si>
  <si>
    <t xml:space="preserve"> IMSP CENTRUL DE SANATATE SUSLENI</t>
  </si>
  <si>
    <t xml:space="preserve"> IMSP CENTRUL DE SANATATE TALMAZA</t>
  </si>
  <si>
    <t xml:space="preserve"> IMSP CENTRUL DE SANATATE TANATARI</t>
  </si>
  <si>
    <t xml:space="preserve"> IMSP CENTRUL DE SANATATE TARACLIA</t>
  </si>
  <si>
    <t xml:space="preserve"> IMSP CENTRUL DE SANATATE TARACLIA CAUSENI</t>
  </si>
  <si>
    <t xml:space="preserve"> IMSP CENTRUL DE SANATATE TARIGRAD</t>
  </si>
  <si>
    <t xml:space="preserve"> IMSP CENTRUL DE SANATATE TELENESTI</t>
  </si>
  <si>
    <t xml:space="preserve"> IMSP CENTRUL DE SANATATE TIPALA</t>
  </si>
  <si>
    <t xml:space="preserve"> IMSP CENTRUL DE SANATATE TOCUZ</t>
  </si>
  <si>
    <t xml:space="preserve"> IMSP CENTRUL DE SANATATE TRUSENI</t>
  </si>
  <si>
    <t xml:space="preserve"> IMSP CENTRUL DE SANATATE UNGHENI</t>
  </si>
  <si>
    <t xml:space="preserve"> IMSP CENTRUL DE SANATATE VADUL RASCOV</t>
  </si>
  <si>
    <t xml:space="preserve"> IMSP CENTRUL DE SANATATE VALEA MARE</t>
  </si>
  <si>
    <t xml:space="preserve"> IMSP CENTRUL DE SANATATE VARATIC</t>
  </si>
  <si>
    <t xml:space="preserve"> IMSP CENTRUL DE SANATATE VASILEUTI</t>
  </si>
  <si>
    <t xml:space="preserve"> IMSP CENTRUL DE SANATATE VATRA</t>
  </si>
  <si>
    <t xml:space="preserve"> IMSP CENTRUL DE SANATATE VISOCA</t>
  </si>
  <si>
    <t xml:space="preserve"> IMSP CENTRUL DE SANATATE VORNICENI</t>
  </si>
  <si>
    <t xml:space="preserve"> IMSP CENTRUL DE SANATATE ZARNESTI</t>
  </si>
  <si>
    <t xml:space="preserve"> IMSP CENTRUL DE SANATATE ZGURITA</t>
  </si>
  <si>
    <t xml:space="preserve"> IMSP CENTRUL MEDICILOR DE FAMILIE FLORESTI</t>
  </si>
  <si>
    <t xml:space="preserve"> IMSP CENTRUL MEDICILOR DE FAMILIE MUNICIPAL BALTI</t>
  </si>
  <si>
    <t xml:space="preserve"> IMSP CENTRUL NATIONAL DE ASISTENTA MEDICALA URGENTA PRESPITALICEASCA</t>
  </si>
  <si>
    <t xml:space="preserve"> IMSP CENTRUL REPUBLICAN DE DIAGNOSTICARE MEDICALA</t>
  </si>
  <si>
    <t xml:space="preserve"> IMSP CENTRUL REPUBLICAN DE REABILITARE PENTRU COPII</t>
  </si>
  <si>
    <t xml:space="preserve"> IMSP CENTRUL STOMATOLOGIC MUNICIPAL BALTI</t>
  </si>
  <si>
    <t xml:space="preserve"> IMSP CENTRUL STOMATOLOGIC MUNICIPAL DE COPII</t>
  </si>
  <si>
    <t xml:space="preserve"> IMSP CLINICA UNIVERSITARA DE ASISTENTA MEDICALA PRIMARA A USMF N TESTIMITANU</t>
  </si>
  <si>
    <t xml:space="preserve"> IMSP DISPENSARUL MUNICIPAL DERMATO‐VENEROLOGIC</t>
  </si>
  <si>
    <t xml:space="preserve"> IMSP DISPENSARUL REPUBLICAN DE NARCOLOGIE</t>
  </si>
  <si>
    <t xml:space="preserve"> IMSP INSTITUTUL DE CARDIOLOGIE</t>
  </si>
  <si>
    <t xml:space="preserve"> IMSP INSTITUTUL DE FTIZIOPNEUMOLOGIE CHIRIL DRAGANIUC</t>
  </si>
  <si>
    <t xml:space="preserve"> IMSP INSTITUTUL DE MEDICINA URGENTA</t>
  </si>
  <si>
    <t xml:space="preserve"> IMSP INSTITUTUL DE NEUROLOGIE SI NEUROCHIRURGIE DIOMID GHERMAN</t>
  </si>
  <si>
    <t xml:space="preserve"> IMSP INSTITUTUL MAMEI SI COPILULUI</t>
  </si>
  <si>
    <t xml:space="preserve"> IMSP INSTITUTUL ONCOLOGIC</t>
  </si>
  <si>
    <t xml:space="preserve"> IMSP POLICLINICA DE STAT</t>
  </si>
  <si>
    <t xml:space="preserve"> IMSP POLICLINICA STOMATOLOGICA REPUBLICANA</t>
  </si>
  <si>
    <t xml:space="preserve"> IMSP SPITALUL CARPINENI</t>
  </si>
  <si>
    <t xml:space="preserve"> IMSP SPITALUL CLINIC AL MINISTERULUI SANATATII</t>
  </si>
  <si>
    <t xml:space="preserve"> IMSP SPITALUL CLINIC BALTI</t>
  </si>
  <si>
    <t xml:space="preserve"> IMSP SPITALUL CLINIC DE BOLI INFECTIOASE T CIORBA, locația de pe bd.Ștefan cel Mare și Sfânt, 163, mun.Chișinău</t>
  </si>
  <si>
    <t xml:space="preserve"> IMSP SPITALUL CLINIC DE BOLI INFECTIOASE T CIORBA, locația de pe str.Costiujeni 51, or.Codru, mun.Chișinău</t>
  </si>
  <si>
    <t xml:space="preserve"> IMSP SPITALUL CLINIC DE PSIHIATRIE</t>
  </si>
  <si>
    <t xml:space="preserve"> IMSP SPITALUL CLINIC DE TRAUMATOLOGIE SI ORTOPEDIE</t>
  </si>
  <si>
    <t xml:space="preserve"> IMSP SPITALUL CLINIC MUNICIPAL DE BOLI CONTAGIOASE DE COPII</t>
  </si>
  <si>
    <t xml:space="preserve"> IMSP SPITALUL CLINIC MUNICIPAL DE COPII NR 1</t>
  </si>
  <si>
    <t xml:space="preserve"> IMSP SPITALUL CLINIC MUNICIPAL DE COPII V IGNATENCO</t>
  </si>
  <si>
    <t xml:space="preserve"> IMSP SPITALUL CLINIC MUNICIPAL GHEORGHE PALADI</t>
  </si>
  <si>
    <t xml:space="preserve"> IMSP SPITALUL CLINIC MUNICIPAL NR 4</t>
  </si>
  <si>
    <t xml:space="preserve"> IMSP SPITALUL CLINIC MUNICIPAL SFANTA TREIME</t>
  </si>
  <si>
    <t xml:space="preserve"> IMSP SPITALUL CLINIC MUNICIPAL SFANTUL ARHANGHEL MIHAIL</t>
  </si>
  <si>
    <t xml:space="preserve"> IMSP SPITALUL CLINIC REPUBLICAN TIMOFEI MOSNEAGA</t>
  </si>
  <si>
    <t xml:space="preserve"> IMSP SPITALUL DE PSIHIATRIE BALTI</t>
  </si>
  <si>
    <t xml:space="preserve"> IMSP SPITALUL DE STAT</t>
  </si>
  <si>
    <t xml:space="preserve"> IMSP SPITALUL RAIONAL ANENII NOI</t>
  </si>
  <si>
    <t xml:space="preserve"> IMSP SPITALUL RAIONAL BASARABEASCA</t>
  </si>
  <si>
    <t xml:space="preserve"> IMSP SPITALUL RAIONAL BRICENI</t>
  </si>
  <si>
    <t xml:space="preserve"> IMSP SPITALUL RAIONAL CAHUL</t>
  </si>
  <si>
    <t xml:space="preserve"> IMSP SPITALUL RAIONAL CANTEMIR</t>
  </si>
  <si>
    <t xml:space="preserve"> IMSP SPITALUL RAIONAL CAUSENI ANA SI ALEXANDRU</t>
  </si>
  <si>
    <t xml:space="preserve"> IMSP SPITALUL RAIONAL CEADIR-LUNGA</t>
  </si>
  <si>
    <t xml:space="preserve"> IMSP SPITALUL RAIONAL COMRAT ISAAC GURFINCHEL</t>
  </si>
  <si>
    <t xml:space="preserve"> IMSP SPITALUL RAIONAL CIMISLIA</t>
  </si>
  <si>
    <t xml:space="preserve"> IMSP SPITALUL RAIONAL CRIULENI</t>
  </si>
  <si>
    <t xml:space="preserve"> IMSP SPITALUL RAIONAL DONDUSENI</t>
  </si>
  <si>
    <t xml:space="preserve"> IMSP SPITALUL RAIONAL DROCHIA NICOLAE TESTEMITANU</t>
  </si>
  <si>
    <t xml:space="preserve"> IMSP SPITALUL RAIONAL EDINET</t>
  </si>
  <si>
    <t xml:space="preserve"> IMSP SPITALUL RAIONAL FALESTI</t>
  </si>
  <si>
    <t xml:space="preserve"> IMSP SPITALUL RAIONAL FLORESTI</t>
  </si>
  <si>
    <t xml:space="preserve"> IMSP SPITALUL RAIONAL GLODENI</t>
  </si>
  <si>
    <t xml:space="preserve"> IMSP SPITALUL RAIONAL HANCESTI</t>
  </si>
  <si>
    <t xml:space="preserve"> IMSP SPITALUL RAIONAL IALOVENI</t>
  </si>
  <si>
    <t xml:space="preserve"> IMSP SPITALUL RAIONAL NISPORENI</t>
  </si>
  <si>
    <t xml:space="preserve"> IMSP SPITALUL RAIONAL OCNITA</t>
  </si>
  <si>
    <t xml:space="preserve"> IMSP SPITALUL RAIONAL ORHEI</t>
  </si>
  <si>
    <t xml:space="preserve"> IMSP SPITALUL RAIONAL RASCANI</t>
  </si>
  <si>
    <t xml:space="preserve"> IMSP SPITALUL RAIONAL REZINA</t>
  </si>
  <si>
    <t xml:space="preserve"> IMSP SPITALUL RAIONAL SANGEREI</t>
  </si>
  <si>
    <t xml:space="preserve"> IMSP SPITALUL RAIONAL SOROCA A PRISACARI</t>
  </si>
  <si>
    <t xml:space="preserve"> IMSP SPITALUL RAIONAL SOLDANESTI</t>
  </si>
  <si>
    <t xml:space="preserve"> IMSP SPITALUL RAIONAL STEFAN VODA</t>
  </si>
  <si>
    <t xml:space="preserve"> IMSP SPITALUL RAIONAL STRASENI</t>
  </si>
  <si>
    <t>Sum of IMSP SPITALUL RAIONAL TARACLIA</t>
  </si>
  <si>
    <t>Sum of IMSP SPITALUL RAIONAL TELENESTI</t>
  </si>
  <si>
    <t>Sum of IMSP SPITALUL RAIONAL UNGHENI</t>
  </si>
  <si>
    <t>Sum of IMSP SPITALUL RAIONAL VULCANESTI</t>
  </si>
  <si>
    <t>Sum of IP STOMATOLOGIE COMRAT</t>
  </si>
  <si>
    <t>Sum of SERVICIUL DE INFORMATII SI SECURITATE AL REPUBLICII MOLDOVA</t>
  </si>
  <si>
    <t>Sum of IMSP CENTRUL DE SANATATE RUSESTII NOI</t>
  </si>
  <si>
    <t>Beneficiari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</si>
</sst>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6">
    <xf numFmtId="0" fontId="0" fillId="0" borderId="0" xfId="0"/>
    <xf numFmtId="0" fontId="2" fillId="0" borderId="1" xfId="0" applyFont="1" applyBorder="1" applyAlignment="1">
      <alignment wrapText="1"/>
    </xf>
    <xf numFmtId="0" fontId="2" fillId="0" borderId="2" xfId="0" applyFont="1" applyBorder="1" applyAlignment="1">
      <alignment wrapText="1"/>
    </xf>
    <xf numFmtId="0" fontId="2" fillId="0" borderId="1" xfId="0" applyFont="1" applyBorder="1"/>
    <xf numFmtId="43" fontId="2" fillId="0" borderId="1" xfId="1" applyFont="1" applyFill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  <xf numFmtId="0" fontId="2" fillId="0" borderId="0" xfId="0" applyFont="1"/>
    <xf numFmtId="0" fontId="2" fillId="2" borderId="0" xfId="0" applyFont="1" applyFill="1"/>
    <xf numFmtId="43" fontId="2" fillId="0" borderId="0" xfId="1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43" fontId="3" fillId="0" borderId="0" xfId="0" applyNumberFormat="1" applyFont="1" applyAlignment="1">
      <alignment horizontal="right" vertical="center"/>
    </xf>
    <xf numFmtId="0" fontId="2" fillId="0" borderId="2" xfId="0" applyFont="1" applyBorder="1"/>
    <xf numFmtId="43" fontId="2" fillId="0" borderId="3" xfId="1" applyFont="1" applyFill="1" applyBorder="1" applyAlignment="1">
      <alignment horizontal="right" vertical="center"/>
    </xf>
    <xf numFmtId="0" fontId="2" fillId="0" borderId="4" xfId="0" applyFont="1" applyBorder="1" applyAlignment="1">
      <alignment wrapText="1"/>
    </xf>
    <xf numFmtId="0" fontId="3" fillId="0" borderId="5" xfId="0" applyFont="1" applyBorder="1" applyAlignment="1">
      <alignment wrapText="1"/>
    </xf>
    <xf numFmtId="43" fontId="3" fillId="0" borderId="5" xfId="1" applyFont="1" applyFill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2" fillId="0" borderId="7" xfId="0" applyFont="1" applyBorder="1"/>
    <xf numFmtId="0" fontId="2" fillId="0" borderId="8" xfId="0" applyFont="1" applyBorder="1"/>
    <xf numFmtId="0" fontId="2" fillId="0" borderId="8" xfId="0" applyFont="1" applyBorder="1" applyAlignment="1">
      <alignment wrapText="1"/>
    </xf>
    <xf numFmtId="43" fontId="2" fillId="0" borderId="8" xfId="1" applyFont="1" applyFill="1" applyBorder="1" applyAlignment="1">
      <alignment horizontal="right" vertical="center"/>
    </xf>
    <xf numFmtId="0" fontId="2" fillId="0" borderId="8" xfId="0" applyFont="1" applyBorder="1" applyAlignment="1">
      <alignment horizontal="right" vertical="center"/>
    </xf>
    <xf numFmtId="43" fontId="2" fillId="0" borderId="9" xfId="1" applyFont="1" applyFill="1" applyBorder="1" applyAlignment="1">
      <alignment horizontal="right" vertical="center"/>
    </xf>
    <xf numFmtId="0" fontId="0" fillId="0" borderId="0" xfId="0" applyNumberFormat="1"/>
    <xf numFmtId="0" fontId="0" fillId="0" borderId="0" xfId="0" pivotButton="1"/>
  </cellXfs>
  <cellStyles count="2">
    <cellStyle name="Comma" xfId="1" builtinId="3"/>
    <cellStyle name="Normal" xfId="0" builtinId="0"/>
  </cellStyles>
  <dxfs count="246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fill>
        <patternFill patternType="none">
          <fgColor indexed="64"/>
          <bgColor indexed="65"/>
        </patternFill>
      </fill>
      <alignment horizontal="righ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alignment horizontal="general" vertical="bottom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family val="1"/>
        <charset val="204"/>
        <scheme val="none"/>
      </font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Пользователь Windows" refreshedDate="45813.594837731478" createdVersion="7" refreshedVersion="7" minRefreshableVersion="3" recordCount="13" xr:uid="{88287D30-5903-4CB2-8412-29D9BED456C3}">
  <cacheSource type="worksheet">
    <worksheetSource name="Table1"/>
  </cacheSource>
  <cacheFields count="243">
    <cacheField name="Nr. Lot" numFmtId="0">
      <sharedItems containsString="0" containsBlank="1" containsNumber="1" containsInteger="1" minValue="3" maxValue="30"/>
    </cacheField>
    <cacheField name="Nr lot procedură" numFmtId="0">
      <sharedItems containsSemiMixedTypes="0" containsString="0" containsNumber="1" containsInteger="1" minValue="1" maxValue="10" count="10">
        <n v="1"/>
        <n v="2"/>
        <n v="3"/>
        <n v="4"/>
        <n v="5"/>
        <n v="6"/>
        <n v="7"/>
        <n v="8"/>
        <n v="9"/>
        <n v="10"/>
      </sharedItems>
    </cacheField>
    <cacheField name="Denumire Lot" numFmtId="0">
      <sharedItems count="13">
        <s v="3.1 Dezinfectarea si curatarea suprafețelor.                                                 ( suprafețe non critice ) _x000a_(ambalaj ≤ 5 litru)"/>
        <s v="3.2 Dezinfectarea si curatarea suprafețelor.                                                 ( suprafețe non critice ) _x000a_(ambalaj ≤ 1 litru)"/>
        <s v="4.1 Dezinfectarea și curățarea suprafețelor și dispozitivelor medicale (prin actiune mecanica) _x000a_(ambalaj ≤ 5 litru)"/>
        <s v="4.2 Dezinfectarea și curățarea suprafețelor și dispozitivelor medicale (prin actiune mecanica) _x000a_(ambalaj ≤ 1 litru)"/>
        <s v="Dezinfecția si curatarea dispozitivelor medicale Șervețele "/>
        <s v="18.1 Dezinfectia igienica si chirurgicala  pe baza de alcool, gel  1L"/>
        <s v="18.2 Dezinfectia igienica si chirurgicala  pe baza de alcool, gel  ≤5L"/>
        <s v="Soluție de training sau testare a dezinfecției mîînilor "/>
        <s v="Clorură de var "/>
        <s v="Peroxid de hidrogen cu acțiune dezinfectantă (medicinal) canistre până  la 5 litri"/>
        <s v="Peroxid de hidrogen cu acțiune dezinfectantă (medicinal) canistre până  la 1 litru (inclusiv)"/>
        <s v="Spălarea și dezinfecția veselei de masă, spălare manuală "/>
        <s v="19.1 Dezinfectia igienica si chirurgicala  pe baza de alcool, lichid  1L"/>
      </sharedItems>
    </cacheField>
    <cacheField name="Specificația tehnică 05.06.2025" numFmtId="0">
      <sharedItems count="12" longText="1">
        <s v="Produs biocid, înregistrat de către Agenția Națională pentru Sănătate Publică (ANSP)._x000a_Certificatul de înregistrare de stat va include informație cu privire la:_x000a_Acțiunea dezinfectantului:_x000a_-bactericidă EN 13727 (c.m.)_x000a_-levuricidă/fungicidă EN 13624 (c.m.)_x000a_-virucidă (incompletă / contra virusurilor anvelopate) EN 14476 (c.m.)_x000a_Cerințe tehnice:_x000a_- substanță activă: săruri cuaternare de amoniu, se permit substanțe adăugătoare, inclusiv alte substanțe active_x000a_- produs lichid concentrat. Să fie indicată concentrația soluției de lucru oferită._x000a_- Expoziția: ≤ 30 min_x000a_- Ambalaj până la 5 litri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"/>
        <s v="Produs biocid, înregistrat de către Agenția Națională pentru Sănătate Publică (ANSP)._x000a_Certificatul de înregistrare de stat va include informație cu privire la:_x000a_Acțiunea dezinfectantului:_x000a_-bactericidă EN 13727 (c.m.)_x000a_-levuricidă/fungicidă EN 13624 (c.m.)_x000a_-virucidă (incompletă / contra virusurilor anvelopate) EN 14476 (c.m.)_x000a_Cerințe tehnice:_x000a_- substanță activă: săruri cuaternare de amoniu, se permit substanțe adăugătoare, inclusiv alte substanțe active_x000a_- produs lichid concentrat. Să fie indicată concentrația soluției de lucru oferită._x000a_- Expoziția: ≤ 30 min_x000a_- Ambalaj până la 1 litru 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_x000a_Acțiunea dezinfectantului:_x000a_-bactericidă EN 13727 (c.m.)_x000a_-levuricidă/fungicidă EN 13624 (c.m.)_x000a_-virucidă (incompletă / contra virusurilor anvelopate) EN 14476 (c.m.)_x000a_Cerințe tehnice:_x000a_- substanță activă: săruri cuaternare de amoniu, se permit substanțe adăugătoare, inclusiv alte substanțe active_x000a_- produs lichid concentrat. Să fie indicată concentrația soluției de lucru oferită._x000a_- Expoziția: ≤ 30 min_x000a_- Ambalaj până la 1 litru _x000a_Certificări:_x000a_Produs biocid, înregistrat de către Agenția Natională pentru Sanatate Publica(ANSP),  cu un Dosar de înregistrare în care sunt incluse toate EN-urile și cerințele tehnice solicitate mai sus;_x000a_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Prezentarea certificatelor de calitate/ conformitate a produs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"/>
        <s v="Produs biocid, înregistrat de către Agenția Națională pentru Sănătate Publică (ANSP)._x000a_Certificatul de înregistrare de stat va include informație cu privire la:_x000a_Acțiunea dezinfectantului:_x000a_-bactericidă EN 16615 (c.m.)_x000a_-levuricidă/fungicidă EN 16615 (c.m.)_x000a_-virucidă (incompletă / contra virusurilor anvelopate) EN 14476 (c.m.)_x000a_-micobactericidă/tuberculocidă EN 14348 (c.m.)_x000a_Cerințe tehnice:_x000a_- substanță activă: săruri cuaternare de amoniu, se permit substanțe adăugătoare, inclusiv alte substanțe active_x000a_- produs lichid concentrat. Să fie indicată concentrația soluției de lucru oferită._x000a_- Expoziția: ≤ 30 min. _x000a_- Ambalaj până la 5 litri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"/>
        <s v="Produs biocid, înregistrat de către Agenția Națională pentru Sănătate Publică (ANSP)._x000a_Certificatul de înregistrare de stat va include informație cu privire la:_x000a_Acțiunea dezinfectantului:_x000a_-bactericidă EN 16615 (c.m.)_x000a_-levuricidă/fungicidă EN 16615 (c.m.)_x000a_-virucidă (incompletă / contra virusurilor anvelopate) EN 14476 (c.m.)_x000a_-micobactericidă/tuberculocidă EN 14348 (c.m.)_x000a_Cerințe tehnice:_x000a_- substanță activă: săruri cuaternare de amoniu, se permit substanțe adăugătoare, inclusiv alte substanțe active_x000a_- produs lichid concentrat. Să fie indicată concentrația soluției de lucru oferită._x000a_- Expoziția: ≤ 30 min. _x000a_- Ambalaj până la 1 litru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"/>
        <s v="Produs biocid, înregistrat de către Agenția Națională pentru Sănătate Publică (ANSP)._x000a_Certificatul de înregistrare de stat va include informație cu privire la:_x000a_Acțiunea dezinfectantului:_x000a_-bactericidă EN 13727 (c.m.)_x000a_-levuricidă/fungicidă EN 13624 (c.m.)_x000a_-virucidă (incompletă / contra virusurilor anvelopate) EN 14476 (c.m.)_x000a_-tuberculocidă EN 14348 (c.m.)_x000a_Cerințe tehnice:_x000a_- substanță activă: alcool, săruri cuaternare de amoniu, se permit substanțe adăugătoare, inclusiv alte substanțe active_x000a_- Șervețele impregnate, dimensiuni nu mai mici de 9 x 16 cm_x000a_- Expoziția: ≤ 5 min_x000a_- Ambalaj cu sistem de resigilare pentru evitarea evaporării. Operatorul economic va indica forma și mărimea ambalajului.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"/>
        <s v="Produs biocid, înregistrat de către Agenția Națională pentru Sănătate Publică (ANSP)._x000a_Certificatul de înregistrare de stat va include informație cu privire la:_x000a_Acțiunea dezinfectantului:  _x000a_-bactericidă EN 13727, EN 1500, EN 12791_x000a_-levuricidă EN 13624_x000a_-virucidă EN 14476, acțiune virucidă completă_x000a_-microbactericidă EN 14348_x000a_ Cerințe tehnice: _x000a_- Substanța activă: alcool sau amestec de alcooli 70-85%, adăugător se admit numai emolienți protectori ai tegumentelor_x000a_- Produs gel, gata pentru utilizare (se acceptă și produse înregistrate la ANSP cu forma de condiționare lichid/gel)_x000a_- Expoziția: dezinfecție igienică - ≤ 30 secunde, dezinfecția chirurgicală - ≤ 2x45 secunde_x000a_- Ambalaj până la 1 litru, dotat cu pompa dozator de minim 3 ml_x000a_Certificări:_x000a_- Test dermatologic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"/>
        <s v="Cerinţe tehnice:_x000a_- Substanța activă: alcool sau amestec de alcooli, component fluorescent_x000a_- produs gel, gata de utilizare_x000a_Certificări:_x000a_- Test dermatologic_x000a_- Fișa tehnică de securitate a produsului chimic - copie sau original - în limbă de circulație internațională și traducerea în limba română, confirmată prin aplicarea semnăturii și ștampilei Participantului;_x000a_- Prezentarea certificatelor de calitate/ conformitate a produsului;_x000a_- Instrucțiunea de utilizare a produsului, în limba engleză sau rusă inclusiv şi traducerea în limba de stat la livrare - copie sau original confirmată prin semnătura și ștampila participantului._x000a_- Declarația ofertantului privind termenul de valabilitate la livrare restant - minim 50%  din termenul total de valabilitate indicat, dar nu mai puțin de 1 an"/>
        <s v="Produs biocid, înregistrat de către Agenția Națională pentru Sănătate Publică (ANSP)._x000a_Certificatul de înregistrare de stat va include informație cu privire la:_x000a_Clor activ 28-30%, pulbere_x000a_Acțiunea dezinfectantului Bactericidă  EN 13697, EN 13623,  fungicidă EN 13697, sporicidă EN 13704 și sau EN 17126._x000a_ 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, în limba engleză sau rusă inclusiv și traducerea în limba de stat la livrare - copie sau original confirmată prin semnătura și ștampila participantului. _x000a_Operatorul economic va indica forma și mărimea ambalajului.         "/>
        <s v="Produs biocid, înregistrat de către Agenția Națională pentru Sănătate Publică (ANSP)._x000a_Certificatul de înregistrare de stat va include informație cu privire la:_x000a_Acțiunea dezinfectantului: _x000a_-bactericidă EN 13727 (c.c.)_x000a_-levuricidă/fungicidă EN 13624 (c.c.)_x000a_-virucidă (incompletă / contra virusurilor anvelopate) EN 14476 (c.c.)_x000a_Cerințe tehnice:_x000a_- substanță activă: peroxid de hidrogen, se permit substanțe adăugătoare, inclusiv alte substanțe active_x000a_- produs lichid concentrat sau solid, să fie indicată concentrația soluției de lucru oferită_x000a_- Expoziția: ≤ 30 min_x000a_- Ambalaj până la 5 litri/ kg_x000a_Certificări: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 "/>
        <s v="Produs biocid, înregistrat de către Agenția Națională pentru Sănătate Publică (ANSP)._x000a_Certificatul de înregistrare de stat va include informație cu privire la:_x000a_Acțiunea dezinfectantului: _x000a_-bactericidă EN 13727 (c.c.)_x000a_-levuricidă/fungicidă EN 13624 (c.c.)_x000a_-virucidă (incompletă / contra virusurilor anvelopate)  EN 14476 (c.c.)_x000a_Cerințe tehnice:_x000a_- substanță activă: peroxid de hidrogen, se permit substanțe adăugătoare, inclusiv alte substanțe active_x000a_- produs lichid concentrat sau solid, să fie indicată concentrația soluției de lucru oferită _x000a_- Expoziția: ≤ 30 min_x000a_- Ambalaj până la 1 Litru/kg _x000a_Certificări:_x000a_- Produsele care nu sunt inregistrate cu EN-urile solicitate se vor respinge!_x000a_- Fișa tehnică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"/>
        <s v="Produs biocid, înregistrat de către Agenția Națională pentru Sănătate Publică (ANSP)._x000a_Certificatul de înregistrare de stat va include informație cu privire la:_x000a_Acțiunea dezinfectantului:_x000a_-bactericidă EN 13727 (c.m.)_x000a_-levuricidă EN 13624 (c.m.)_x000a_-virucidă EN 14476 (c.m.)_x000a_-micobactericidă/tuberculocidă EN 14348 (c.m.)_x000a_Cerințe tehnice:_x000a_- Substanță activă: sare cuaternară de amoniu, se permit substanțe adăugătoare, inclusiv alte substanțe active_x000a_- Produs lichid concentrat. Să fie indicată concentrația soluției de lucru oferită_x000a_- Expoziția: ≤ 30 min_x000a_- Ambalaj până la 5 litri_x000a_Certificări:_x000a_- Declarație de conformitate pentru utilizarea în contact cu alimentele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"/>
        <s v="Produs biocid, înregistrat de către Agenția Națională pentru Sănătate Publică (ANSP)._x000a_Certificatul de înregistrare de stat va include informație cu privire la:_x000a_Acțiunea dezinfectantului:  _x000a_-bactericidă EN 13727, EN 1500, EN 12791_x000a_-levuricidă EN 13624_x000a_-virucidă EN 14476, acțiune virucidă completă_x000a_-microbactericidă EN 14348_x000a_ Cerințe tehnice: _x000a_- Substanța activă: alcool sau amestec de alcooli 70-85%, adăugător se admit numai emolienți protectori ai tegumentelor_x000a_- Produs lichid, gata pentru utilizare _x000a_- Expoziția: dezinfecție igienică - ≤ 30 secunde, dezinfecția chirurgicală - ≤ 2x45 secunde_x000a_- Ambalaj până la 1 litru, dotat cu pompa dozator de minim 3 ml_x000a_Certificări:_x000a_- Test dermatologic_x000a_- Produsele care nu sunt inregistrate cu EN-urile solicitate se vor respinge!_x000a_- Fisa tehnica de securitate a produsului chimic - copie sau original - în limbă de circulație internațională și traducerea în limba română, confirmată prin aplicarea semnăturii și ștampilei Participantului;_x000a_- Instrucțiunea de utilizare a produsului - copie sau original - în limbă de circulație internațională și traducerea în limba română, confirmată prin semnătura și ștampila participantului._x000a_- Declarația ofertantului privind termenul de valabilitate la livrare restant - minim 50%  din termenul total de valabilitate indicat, dar nu mai puțin de 1 an."/>
      </sharedItems>
    </cacheField>
    <cacheField name="Unitatea de măsură" numFmtId="0">
      <sharedItems count="4">
        <s v="Litri soluție de lucru"/>
        <s v="Bucată"/>
        <s v="Litri"/>
        <s v="Kg "/>
      </sharedItems>
    </cacheField>
    <cacheField name="ADMINISTRATIA NATIONALA A PENITENCIARELOR" numFmtId="0">
      <sharedItems containsString="0" containsBlank="1" containsNumber="1" containsInteger="1" minValue="0" maxValue="7000"/>
    </cacheField>
    <cacheField name="CABINETUL INDIVIDUAL AL MEDICULUI DE FAMILIE CORCODEL GEORGETA" numFmtId="0">
      <sharedItems containsString="0" containsBlank="1" containsNumber="1" containsInteger="1" minValue="10" maxValue="2000"/>
    </cacheField>
    <cacheField name="CABINETUL INDIVIDUAL AL MEDICULUI DE FAMILIE CORJAN VIORICA" numFmtId="0">
      <sharedItems containsString="0" containsBlank="1" containsNumber="1" containsInteger="1" minValue="1" maxValue="2000"/>
    </cacheField>
    <cacheField name="CABINETUL INDIVIDUAL AL MEDICULUI DE FAMILIE PLESCA ELENA" numFmtId="0">
      <sharedItems containsString="0" containsBlank="1" containsNumber="1" containsInteger="1" minValue="10" maxValue="2000"/>
    </cacheField>
    <cacheField name="CABINETUL INDIVIDUAL AL MEDICULUI DE FAMILIE SAPTEFRATI LUDMILA" numFmtId="0">
      <sharedItems containsString="0" containsBlank="1" containsNumber="1" containsInteger="1" minValue="2" maxValue="400"/>
    </cacheField>
    <cacheField name="CENTRUL DE MEDICINA LEGALA" numFmtId="0">
      <sharedItems containsString="0" containsBlank="1" containsNumber="1" containsInteger="1" minValue="25" maxValue="100"/>
    </cacheField>
    <cacheField name="CENTRUL DE PLASAMENT PENTRU PERSOANE VIRSTNICE SI PERSOANE CU DIZABILITATI COM COCIERI" numFmtId="0">
      <sharedItems containsString="0" containsBlank="1" containsNumber="1" containsInteger="1" minValue="20" maxValue="20"/>
    </cacheField>
    <cacheField name="CENTRUL DE PLASAMENT SI REABILITARE PENTRU COPII DE VARSTA FRAGEDA MUN CHISINAU" numFmtId="0">
      <sharedItems containsString="0" containsBlank="1" containsNumber="1" containsInteger="1" minValue="20" maxValue="20"/>
    </cacheField>
    <cacheField name="CENTRUL DE PLASAMENT TEMPORAR PENTRU PERSOANE CU DIZABILITATI (ADULTE) BADICENI" numFmtId="0">
      <sharedItems containsString="0" containsBlank="1" containsNumber="1" containsInteger="1" minValue="25" maxValue="150000"/>
    </cacheField>
    <cacheField name="CENTRUL DE PLASAMENT TEMPORAR PENTRU PERSOANE CU DIZABILITATI (ADULTE) BALTI" numFmtId="0">
      <sharedItems containsString="0" containsBlank="1" containsNumber="1" containsInteger="1" minValue="400" maxValue="400"/>
    </cacheField>
    <cacheField name="CENTRUL DE PLASAMENT TEMPORAR PENTRU PERSOANE CU DIZABILITATI (ADULTE) BRINZENI" numFmtId="0">
      <sharedItems containsString="0" containsBlank="1" containsNumber="1" containsInteger="1" minValue="500" maxValue="10000"/>
    </cacheField>
    <cacheField name="CENTRUL DE PLASAMENT TEMPORAR PENTRU PERSOANE CU DIZABILITATI MUN HANCESTI" numFmtId="0">
      <sharedItems containsString="0" containsBlank="1" containsNumber="1" containsInteger="1" minValue="4000" maxValue="4000"/>
    </cacheField>
    <cacheField name="CENTRUL DE PLASAMENT TEMPORAR PENTRU PERSOANE CU DIZABILITATI MUN ORHEI" numFmtId="0">
      <sharedItems containsString="0" containsBlank="1" containsNumber="1" containsInteger="1" minValue="4000" maxValue="20000"/>
    </cacheField>
    <cacheField name="CENTRUL DE PLASAMENT TEMPORAR SI REABILITARE PENTRU COPII MUN BALTI" numFmtId="0">
      <sharedItems containsString="0" containsBlank="1" containsNumber="1" containsInteger="1" minValue="25" maxValue="32000"/>
    </cacheField>
    <cacheField name="CENTRUL DE REABILITARE A PERSOANELOR VIRSTNICE SI PERSOANELOR CU DIZABILITATI (ADULTE) “SPERANTA" numFmtId="0">
      <sharedItems containsString="0" containsBlank="1" containsNumber="1" containsInteger="1" minValue="100" maxValue="16600"/>
    </cacheField>
    <cacheField name="CENTRUL DE REABILITARE SI PROTECTIE SOCIAL A COPIILOR IN SITUATIE DE RISC “ПЛАМЪЧЕ OR TARACLIA" numFmtId="0">
      <sharedItems containsString="0" containsBlank="1" containsNumber="1" containsInteger="1" minValue="25" maxValue="2000"/>
    </cacheField>
    <cacheField name="CENTRUL DE RECUPERARE PENTRU COPII CEADIR-LUNGA" numFmtId="0">
      <sharedItems containsString="0" containsBlank="1" containsNumber="1" containsInteger="1" minValue="25" maxValue="100"/>
    </cacheField>
    <cacheField name="CENTRUL NATIONAL DE TRANSFUZIE A SANGELUI" numFmtId="0">
      <sharedItems containsString="0" containsBlank="1" containsNumber="1" containsInteger="1" minValue="150" maxValue="40000"/>
    </cacheField>
    <cacheField name="CMF ZIMATI-MED" numFmtId="0">
      <sharedItems containsString="0" containsBlank="1" containsNumber="1" containsInteger="1" minValue="2000" maxValue="6000"/>
    </cacheField>
    <cacheField name="CMF ZUBCOV&amp;PETRACHI" numFmtId="0">
      <sharedItems containsString="0" containsBlank="1" containsNumber="1" containsInteger="1" minValue="2000" maxValue="2000"/>
    </cacheField>
    <cacheField name="IM CENTRUL STOMATOLOGIC MUNICIPAL CHISINAU" numFmtId="0">
      <sharedItems containsString="0" containsBlank="1" containsNumber="1" containsInteger="1" minValue="500" maxValue="40000"/>
    </cacheField>
    <cacheField name="IM CENTRUL STOMATOLOGIC RAIONAL ANENII NOI" numFmtId="0">
      <sharedItems containsString="0" containsBlank="1" containsNumber="1" containsInteger="1" minValue="50" maxValue="2000"/>
    </cacheField>
    <cacheField name="IM CENTRUL STOMATOLOGIC RAIONAL CALARASI" numFmtId="0">
      <sharedItems containsString="0" containsBlank="1" containsNumber="1" containsInteger="1" minValue="400" maxValue="400"/>
    </cacheField>
    <cacheField name="IM CENTRUL STOMATOLOGIC RAIONAL CAUSENI" numFmtId="0">
      <sharedItems containsString="0" containsBlank="1" containsNumber="1" containsInteger="1" minValue="100" maxValue="100"/>
    </cacheField>
    <cacheField name="IM CENTRUL STOMATOLOGIC RAIONAL CIMISLIA" numFmtId="0">
      <sharedItems containsString="0" containsBlank="1" containsNumber="1" containsInteger="1" minValue="500" maxValue="6000"/>
    </cacheField>
    <cacheField name="IM CENTRUL STOMATOLOGIC RAIONAL CRIULENI" numFmtId="0">
      <sharedItems containsString="0" containsBlank="1" containsNumber="1" containsInteger="1" minValue="5" maxValue="15"/>
    </cacheField>
    <cacheField name="IM CENTRUL STOMATOLOGIC RAIONAL HANCESTI" numFmtId="0">
      <sharedItems containsString="0" containsBlank="1" containsNumber="1" containsInteger="1" minValue="100" maxValue="10000"/>
    </cacheField>
    <cacheField name="IM CENTRUL STOMATOLOGIC RAIONAL IALOVENI" numFmtId="0">
      <sharedItems containsString="0" containsBlank="1" containsNumber="1" containsInteger="1" minValue="4000" maxValue="40000"/>
    </cacheField>
    <cacheField name="IM CENTRUL STOMATOLOGIC RAIONAL LEOVA" numFmtId="0">
      <sharedItems containsString="0" containsBlank="1" containsNumber="1" containsInteger="1" minValue="25" maxValue="1500"/>
    </cacheField>
    <cacheField name="IM CENTRUL STOMATOLOGIC RAIONAL SOROCA" numFmtId="0">
      <sharedItems containsString="0" containsBlank="1" containsNumber="1" containsInteger="1" minValue="50" maxValue="50"/>
    </cacheField>
    <cacheField name="IM CENTRUL STOMATOLOGIC RAIONAL STEFAN VODA" numFmtId="0">
      <sharedItems containsString="0" containsBlank="1" containsNumber="1" containsInteger="1" minValue="10" maxValue="4000"/>
    </cacheField>
    <cacheField name="IM CENTRUL STOMATOLOGIC RAIONAL TELENESTI" numFmtId="0">
      <sharedItems containsString="0" containsBlank="1" containsNumber="1" containsInteger="1" minValue="25" maxValue="400"/>
    </cacheField>
    <cacheField name="IM CLINICA STOMATOLOGICA DIN ORHEI" numFmtId="0">
      <sharedItems containsString="0" containsBlank="1" containsNumber="1" containsInteger="1" minValue="20" maxValue="2000"/>
    </cacheField>
    <cacheField name="IMSP ASOCIATIA MEDICALA TERITORIALA BOTANICA" numFmtId="0">
      <sharedItems containsString="0" containsBlank="1" containsNumber="1" containsInteger="1" minValue="3000" maxValue="3000"/>
    </cacheField>
    <cacheField name="IMSP ASOCIATIA MEDICALA TERITORIALA BUIUCANI" numFmtId="0">
      <sharedItems containsString="0" containsBlank="1" containsNumber="1" containsInteger="1" minValue="330" maxValue="330"/>
    </cacheField>
    <cacheField name="IMSP ASOCIATIA MEDICALA TERITORIALA CENTRU" numFmtId="0">
      <sharedItems containsString="0" containsBlank="1" containsNumber="1" containsInteger="1" minValue="2" maxValue="2000"/>
    </cacheField>
    <cacheField name="IMSP ASOCIATIA MEDICALA TERITORIALA CIOCANA" numFmtId="0">
      <sharedItems containsString="0" containsBlank="1" containsNumber="1" containsInteger="1" minValue="20" maxValue="15000"/>
    </cacheField>
    <cacheField name="IMSP ASOCIATIA MEDICALA TERITORIALA RASCANI" numFmtId="0">
      <sharedItems containsString="0" containsBlank="1" containsNumber="1" containsInteger="1" minValue="390" maxValue="28000"/>
    </cacheField>
    <cacheField name="IMSP CENTRUL DE SANATATE BACIOI" numFmtId="0">
      <sharedItems containsString="0" containsBlank="1" containsNumber="1" containsInteger="1" minValue="400" maxValue="400"/>
    </cacheField>
    <cacheField name="IMSP CENTRUL DE SANATATE BAIMACLIA" numFmtId="0">
      <sharedItems containsString="0" containsBlank="1" containsNumber="1" containsInteger="1" minValue="50" maxValue="50"/>
    </cacheField>
    <cacheField name="IMSP CENTRUL DE SANATATE BARDAR" numFmtId="0">
      <sharedItems containsString="0" containsBlank="1" containsNumber="1" containsInteger="1" minValue="400" maxValue="2000"/>
    </cacheField>
    <cacheField name="IMSP CENTRUL DE SANATATE BIRUINTA" numFmtId="0">
      <sharedItems containsString="0" containsBlank="1" containsNumber="1" containsInteger="1" minValue="2500" maxValue="4800"/>
    </cacheField>
    <cacheField name="IMSP CENTRUL DE SANATATE BOBEICA" numFmtId="0">
      <sharedItems containsString="0" containsBlank="1" containsNumber="1" containsInteger="1" minValue="25" maxValue="700"/>
    </cacheField>
    <cacheField name="IMSP CENTRUL DE SANATATE BOCSA" numFmtId="0">
      <sharedItems containsString="0" containsBlank="1" containsNumber="1" containsInteger="1" minValue="50" maxValue="50"/>
    </cacheField>
    <cacheField name="IMSP CENTRUL DE SANATATE BRAVICEA" numFmtId="0">
      <sharedItems containsString="0" containsBlank="1" containsNumber="1" containsInteger="1" minValue="2000" maxValue="2000"/>
    </cacheField>
    <cacheField name="IMSP CENTRUL DE SANATATE BRAVICENI" numFmtId="0">
      <sharedItems containsString="0" containsBlank="1" containsNumber="1" containsInteger="1" minValue="5000" maxValue="5000"/>
    </cacheField>
    <cacheField name="IMSP CENTRUL DE SANATATE BRICENI" numFmtId="0">
      <sharedItems containsString="0" containsBlank="1" containsNumber="1" containsInteger="1" minValue="240" maxValue="2000"/>
    </cacheField>
    <cacheField name="IMSP CENTRUL DE SANATATE BUDESTI" numFmtId="0">
      <sharedItems containsString="0" containsBlank="1" containsNumber="1" containsInteger="1" minValue="4000" maxValue="4000"/>
    </cacheField>
    <cacheField name="IMSP CENTRUL DE SANATATE CAHUL" numFmtId="0">
      <sharedItems containsString="0" containsBlank="1" containsNumber="1" containsInteger="1" minValue="29200" maxValue="29200"/>
    </cacheField>
    <cacheField name="IMSP CENTRUL DE SANATATE CALARASI" numFmtId="0">
      <sharedItems containsString="0" containsBlank="1" containsNumber="1" containsInteger="1" minValue="5000" maxValue="5000"/>
    </cacheField>
    <cacheField name="IMSP CENTRUL DE SANATATE CANTEMIR" numFmtId="0">
      <sharedItems containsString="0" containsBlank="1" containsNumber="1" containsInteger="1" minValue="400" maxValue="20000"/>
    </cacheField>
    <cacheField name="IMSP CENTRUL DE SANATATE CAUSENI" numFmtId="0">
      <sharedItems containsString="0" containsBlank="1" containsNumber="1" containsInteger="1" minValue="100" maxValue="100"/>
    </cacheField>
    <cacheField name="IMSP CENTRUL DE SANATATE CAZANESTI" numFmtId="0">
      <sharedItems containsString="0" containsBlank="1" containsNumber="1" containsInteger="1" minValue="25" maxValue="5000"/>
    </cacheField>
    <cacheField name="IMSP CENTRUL DE SANATATE CEADIR-LUNGA" numFmtId="0">
      <sharedItems containsString="0" containsBlank="1" containsNumber="1" containsInteger="1" minValue="14800" maxValue="14800"/>
    </cacheField>
    <cacheField name="IMSP CENTRUL DE SANATATE CHIRSOVA" numFmtId="0">
      <sharedItems containsString="0" containsBlank="1" containsNumber="1" containsInteger="1" minValue="25" maxValue="1000"/>
    </cacheField>
    <cacheField name="IMSP CENTRUL DE SANATATE CIMISLIA" numFmtId="0">
      <sharedItems containsString="0" containsBlank="1" containsNumber="1" containsInteger="1" minValue="200" maxValue="200"/>
    </cacheField>
    <cacheField name="IMSP CENTRUL DE SANATATE CIOBALACCIA" numFmtId="0">
      <sharedItems containsString="0" containsBlank="1" containsNumber="1" containsInteger="1" minValue="25" maxValue="4000"/>
    </cacheField>
    <cacheField name="IMSP CENTRUL DE SANATATE CIOC MAIDAN" numFmtId="0">
      <sharedItems containsString="0" containsBlank="1" containsNumber="1" containsInteger="1" minValue="10" maxValue="10"/>
    </cacheField>
    <cacheField name="IMSP CENTRUL DE SANATATE CIOCALTENI" numFmtId="0">
      <sharedItems containsString="0" containsBlank="1" containsNumber="1" containsInteger="1" minValue="25" maxValue="25"/>
    </cacheField>
    <cacheField name="IMSP CENTRUL DE SANATATE CIORESCU" numFmtId="0">
      <sharedItems containsString="0" containsBlank="1" containsNumber="1" containsInteger="1" minValue="2000" maxValue="2000"/>
    </cacheField>
    <cacheField name="IMSP CENTRUL DE SANATATE CIUCIULEA" numFmtId="0">
      <sharedItems containsString="0" containsBlank="1" containsNumber="1" containsInteger="1" minValue="10" maxValue="10"/>
    </cacheField>
    <cacheField name="IMSP CENTRUL DE SANATATE CIUCIULENI" numFmtId="0">
      <sharedItems containsString="0" containsBlank="1" containsNumber="1" containsInteger="1" minValue="25" maxValue="2000"/>
    </cacheField>
    <cacheField name="IMSP CENTRUL DE SANATATE COLIBAS" numFmtId="0">
      <sharedItems containsString="0" containsBlank="1" containsNumber="1" containsInteger="1" minValue="20000" maxValue="20000"/>
    </cacheField>
    <cacheField name="IMSP CENTRUL DE SANATATE COLONITA" numFmtId="0">
      <sharedItems containsString="0" containsBlank="1" containsNumber="1" containsInteger="1" minValue="3" maxValue="400"/>
    </cacheField>
    <cacheField name="IMSP CENTRUL DE SANATATE COMRAT" numFmtId="0">
      <sharedItems containsString="0" containsBlank="1" containsNumber="1" containsInteger="1" minValue="10" maxValue="4000"/>
    </cacheField>
    <cacheField name="IMSP CENTRUL DE SANATATE COPANCA" numFmtId="0">
      <sharedItems containsString="0" containsBlank="1" containsNumber="1" containsInteger="1" minValue="30" maxValue="6000"/>
    </cacheField>
    <cacheField name="IMSP CENTRUL DE SANATATE CORNESTI" numFmtId="0">
      <sharedItems containsString="0" containsBlank="1" containsNumber="1" containsInteger="1" minValue="20" maxValue="400"/>
    </cacheField>
    <cacheField name="IMSP CENTRUL DE SANATATE COSAUTI" numFmtId="0">
      <sharedItems containsString="0" containsBlank="1" containsNumber="1" containsInteger="1" minValue="2" maxValue="10"/>
    </cacheField>
    <cacheField name="IMSP CENTRUL DE SANATATE COSTESTI RASCANI" numFmtId="0">
      <sharedItems containsString="0" containsBlank="1" containsNumber="1" containsInteger="1" minValue="30" maxValue="2000"/>
    </cacheField>
    <cacheField name="IMSP CENTRUL DE SANATATE COTIUJENII MARI" numFmtId="0">
      <sharedItems containsString="0" containsBlank="1" containsNumber="1" containsInteger="1" minValue="25" maxValue="25"/>
    </cacheField>
    <cacheField name="IMSP CENTRUL DE SANATATE COTIUJENII MICI" numFmtId="0">
      <sharedItems containsString="0" containsBlank="1" containsNumber="1" containsInteger="1" minValue="25" maxValue="1000"/>
    </cacheField>
    <cacheField name="IMSP CENTRUL DE SANATATE CRIULENI" numFmtId="0">
      <sharedItems containsString="0" containsBlank="1" containsNumber="1" containsInteger="1" minValue="17000" maxValue="17000"/>
    </cacheField>
    <cacheField name="IMSP CENTRUL DE SANATATE CROCMAZ" numFmtId="0">
      <sharedItems containsString="0" containsBlank="1" containsNumber="1" containsInteger="1" minValue="20000" maxValue="20000"/>
    </cacheField>
    <cacheField name="IMSP CENTRUL DE SANATATE CUCURUZENI" numFmtId="0">
      <sharedItems containsString="0" containsBlank="1" containsNumber="1" containsInteger="1" minValue="200" maxValue="200"/>
    </cacheField>
    <cacheField name="IMSP CENTRUL DE SANATATE CUPCINI" numFmtId="0">
      <sharedItems containsString="0" containsBlank="1" containsNumber="1" containsInteger="1" minValue="1000" maxValue="2000"/>
    </cacheField>
    <cacheField name="IMSP CENTRUL DE SANATATE DANUTENI" numFmtId="0">
      <sharedItems containsString="0" containsBlank="1" containsNumber="1" containsInteger="1" minValue="6000" maxValue="6000"/>
    </cacheField>
    <cacheField name="IMSP CENTRUL DE SANATATE DEZGHINGEA" numFmtId="0">
      <sharedItems containsString="0" containsBlank="1" containsNumber="1" containsInteger="1" minValue="10" maxValue="10"/>
    </cacheField>
    <cacheField name="IMSP CENTRUL DE SANATATE DONDUSENI" numFmtId="0">
      <sharedItems containsString="0" containsBlank="1" containsNumber="1" containsInteger="1" minValue="20" maxValue="1000"/>
    </cacheField>
    <cacheField name="IMSP CENTRUL DE SANATATE DRAGANESTI" numFmtId="0">
      <sharedItems containsString="0" containsBlank="1" containsNumber="1" containsInteger="1" minValue="1000" maxValue="1000"/>
    </cacheField>
    <cacheField name="IMSP CENTRUL DE SANATATE DROCHIA A MANZIUC" numFmtId="0">
      <sharedItems containsString="0" containsBlank="1" containsNumber="1" containsInteger="1" minValue="20000" maxValue="25000"/>
    </cacheField>
    <cacheField name="IMSP CENTRUL DE SANATATE DUBASARI" numFmtId="0">
      <sharedItems containsString="0" containsBlank="1" containsNumber="1" containsInteger="1" minValue="100" maxValue="4500"/>
    </cacheField>
    <cacheField name="IMSP CENTRUL DE SANATATE DURLESTI" numFmtId="0">
      <sharedItems containsString="0" containsBlank="1" containsNumber="1" containsInteger="1" minValue="5000" maxValue="5000"/>
    </cacheField>
    <cacheField name="IMSP CENTRUL DE SANATATE FALESTI" numFmtId="0">
      <sharedItems containsString="0" containsBlank="1" containsNumber="1" containsInteger="1" minValue="1000" maxValue="2000"/>
    </cacheField>
    <cacheField name="IMSP CENTRUL DE SANATATE FILIPENI" numFmtId="0">
      <sharedItems containsString="0" containsBlank="1" containsNumber="1" containsInteger="1" minValue="2" maxValue="200"/>
    </cacheField>
    <cacheField name="IMSP CENTRUL DE SANATATE FLAMINZENI COSCODENI" numFmtId="0">
      <sharedItems containsString="0" containsBlank="1" containsNumber="1" containsInteger="1" minValue="3" maxValue="10"/>
    </cacheField>
    <cacheField name="IMSP CENTRUL DE SANATATE FLORENI" numFmtId="0">
      <sharedItems containsString="0" containsBlank="1" containsNumber="1" containsInteger="1" minValue="25" maxValue="2000"/>
    </cacheField>
    <cacheField name="IMSP CENTRUL DE SANATATE FRUNZA" numFmtId="0">
      <sharedItems containsString="0" containsBlank="1" containsNumber="1" containsInteger="1" minValue="5" maxValue="5"/>
    </cacheField>
    <cacheField name="IMSP CENTRUL DE SANATATE FUNDURII VECHI" numFmtId="0">
      <sharedItems containsString="0" containsBlank="1" containsNumber="1" containsInteger="1" minValue="2640" maxValue="2640"/>
    </cacheField>
    <cacheField name="IMSP CENTRUL DE SANATATE GAVANOASA" numFmtId="0">
      <sharedItems containsString="0" containsBlank="1" containsNumber="1" containsInteger="1" minValue="400" maxValue="400"/>
    </cacheField>
    <cacheField name="IMSP CENTRUL DE SANATATE GHINDESTI" numFmtId="0">
      <sharedItems containsString="0" containsBlank="1" containsNumber="1" containsInteger="1" minValue="40" maxValue="40"/>
    </cacheField>
    <cacheField name="IMSP CENTRUL DE SANATATE GRATIESTI" numFmtId="0">
      <sharedItems containsString="0" containsBlank="1" containsNumber="1" containsInteger="1" minValue="5" maxValue="5"/>
    </cacheField>
    <cacheField name="IMSP CENTRUL DE SANATATE GRIBOVA" numFmtId="0">
      <sharedItems containsString="0" containsBlank="1" containsNumber="1" containsInteger="1" minValue="400" maxValue="6000"/>
    </cacheField>
    <cacheField name="IMSP CENTRUL DE SANATATE HANCESTI" numFmtId="0">
      <sharedItems containsString="0" containsBlank="1" containsNumber="1" containsInteger="1" minValue="5000" maxValue="5000"/>
    </cacheField>
    <cacheField name="IMSP CENTRUL DE SANATATE HARBOVAT" numFmtId="0">
      <sharedItems containsString="0" containsBlank="1" containsNumber="1" containsInteger="1" minValue="10" maxValue="10"/>
    </cacheField>
    <cacheField name="IMSP CENTRUL DE SANATATE HORESTI" numFmtId="0">
      <sharedItems containsString="0" containsBlank="1" containsNumber="1" containsInteger="1" minValue="2000" maxValue="3000"/>
    </cacheField>
    <cacheField name="IMSP CENTRUL DE SANATATE IABLOANA" numFmtId="0">
      <sharedItems containsString="0" containsBlank="1" containsNumber="1" containsInteger="1" minValue="25" maxValue="2000"/>
    </cacheField>
    <cacheField name="IMSP CENTRUL DE SANATATE IALOVENI" numFmtId="0">
      <sharedItems containsString="0" containsBlank="1" containsNumber="1" containsInteger="1" minValue="4000" maxValue="4000"/>
    </cacheField>
    <cacheField name="IMSP CENTRUL DE SANATATE IARGARA" numFmtId="0">
      <sharedItems containsString="0" containsBlank="1" containsNumber="1" containsInteger="1" minValue="25" maxValue="2000"/>
    </cacheField>
    <cacheField name="IMSP CENTRUL DE SANATATE IVANCEA" numFmtId="0">
      <sharedItems containsString="0" containsBlank="1" containsNumber="1" containsInteger="1" minValue="2000" maxValue="2000"/>
    </cacheField>
    <cacheField name="IMSP CENTRUL DE SANATATE LAPUSNA PASCANI" numFmtId="0">
      <sharedItems containsString="0" containsBlank="1" containsNumber="1" containsInteger="1" minValue="1000" maxValue="1000"/>
    </cacheField>
    <cacheField name="IMSP CENTRUL DE SANATATE LARGA" numFmtId="0">
      <sharedItems containsString="0" containsBlank="1" containsNumber="1" containsInteger="1" minValue="39150" maxValue="39150"/>
    </cacheField>
    <cacheField name="IMSP CENTRUL DE SANATATE LIMBENII VECHI" numFmtId="0">
      <sharedItems containsString="0" containsBlank="1" containsNumber="1" containsInteger="1" minValue="10" maxValue="10"/>
    </cacheField>
    <cacheField name="IMSP CENTRUL DE SANATATE LIPCANI" numFmtId="0">
      <sharedItems containsString="0" containsBlank="1" containsNumber="1" containsInteger="1" minValue="3" maxValue="5"/>
    </cacheField>
    <cacheField name="IMSP CENTRUL DE SANATATE LOZOVA" numFmtId="0">
      <sharedItems containsString="0" containsBlank="1" containsNumber="1" containsInteger="1" minValue="5" maxValue="2000"/>
    </cacheField>
    <cacheField name="IMSP CENTRUL DE SANATATE MAGDACESTI" numFmtId="0">
      <sharedItems containsString="0" containsBlank="1" containsNumber="1" containsInteger="1" minValue="80" maxValue="5000"/>
    </cacheField>
    <cacheField name="IMSP CENTRUL DE SANATATE MANOILESTI" numFmtId="0">
      <sharedItems containsString="0" containsBlank="1" containsNumber="1" containsInteger="1" minValue="5" maxValue="2000"/>
    </cacheField>
    <cacheField name="IMSP CENTRUL DE SANATATE MARAMONOVCA" numFmtId="0">
      <sharedItems containsString="0" containsBlank="1" containsNumber="1" containsInteger="1" minValue="5" maxValue="2000"/>
    </cacheField>
    <cacheField name="IMSP CENTRUL DE SANATATE MARANDENI" numFmtId="0">
      <sharedItems containsString="0" containsBlank="1" containsNumber="1" containsInteger="1" minValue="20000" maxValue="20000"/>
    </cacheField>
    <cacheField name="IMSP CENTRUL DE SANATATE MINDIC" numFmtId="0">
      <sharedItems containsString="0" containsBlank="1" containsNumber="1" containsInteger="1" minValue="400" maxValue="8000"/>
    </cacheField>
    <cacheField name="IMSP CENTRUL DE SANATATE NISPORENI" numFmtId="0">
      <sharedItems containsString="0" containsBlank="1" containsNumber="1" containsInteger="1" minValue="80" maxValue="2000"/>
    </cacheField>
    <cacheField name="IMSP CENTRUL DE SANATATE OCNITA" numFmtId="0">
      <sharedItems containsString="0" containsBlank="1" containsNumber="1" containsInteger="1" minValue="2" maxValue="50"/>
    </cacheField>
    <cacheField name="IMSP CENTRUL DE SANATATE OLANESTI" numFmtId="0">
      <sharedItems containsString="0" containsBlank="1" containsNumber="1" containsInteger="1" minValue="10" maxValue="500"/>
    </cacheField>
    <cacheField name="IMSP CENTRUL DE SANATATE ORHEI NR 1" numFmtId="0">
      <sharedItems containsString="0" containsBlank="1" containsNumber="1" containsInteger="1" minValue="25" maxValue="25"/>
    </cacheField>
    <cacheField name="IMSP CENTRUL DE SANATATE ORHEI NR 2" numFmtId="0">
      <sharedItems containsString="0" containsBlank="1" containsNumber="1" containsInteger="1" minValue="5" maxValue="1500"/>
    </cacheField>
    <cacheField name="IMSP CENTRUL DE SANATATE OTACI" numFmtId="0">
      <sharedItems containsString="0" containsBlank="1" containsNumber="1" containsInteger="1" minValue="60" maxValue="60"/>
    </cacheField>
    <cacheField name="IMSP CENTRUL DE SANATATE PANASESTI" numFmtId="0">
      <sharedItems containsString="0" containsBlank="1" containsNumber="1" containsInteger="1" minValue="10" maxValue="10"/>
    </cacheField>
    <cacheField name="IMSP CENTRUL DE SANATATE PARCANI" numFmtId="0">
      <sharedItems containsString="0" containsBlank="1" containsNumber="1" containsInteger="1" minValue="2000" maxValue="3000"/>
    </cacheField>
    <cacheField name="IMSP CENTRUL DE SANATATE PARJOLTENI" numFmtId="0">
      <sharedItems containsString="0" containsBlank="1" containsNumber="1" containsInteger="1" minValue="25" maxValue="2000"/>
    </cacheField>
    <cacheField name="IMSP CENTRUL DE SANATATE PELINIA" numFmtId="0">
      <sharedItems containsString="0" containsBlank="1" containsNumber="1" containsInteger="1" minValue="2000" maxValue="2000"/>
    </cacheField>
    <cacheField name="IMSP CENTRUL DE SANATATE PEPENI" numFmtId="0">
      <sharedItems containsString="0" containsBlank="1" containsNumber="1" containsInteger="1" minValue="400" maxValue="400"/>
    </cacheField>
    <cacheField name="IMSP CENTRUL DE SANATATE PERESECINA" numFmtId="0">
      <sharedItems containsString="0" containsBlank="1" containsNumber="1" containsInteger="1" minValue="5" maxValue="2500"/>
    </cacheField>
    <cacheField name="IMSP CENTRUL DE SANATATE PUHOI" numFmtId="0">
      <sharedItems containsString="0" containsBlank="1" containsNumber="1" containsInteger="1" minValue="10" maxValue="10"/>
    </cacheField>
    <cacheField name="IMSP CENTRUL DE SANATATE RADOAIA" numFmtId="0">
      <sharedItems containsString="0" containsBlank="1" containsNumber="1" containsInteger="1" minValue="10" maxValue="10"/>
    </cacheField>
    <cacheField name="IMSP CENTRUL DE SANATATE RASCANI" numFmtId="0">
      <sharedItems containsString="0" containsBlank="1" containsNumber="1" containsInteger="1" minValue="20" maxValue="10000"/>
    </cacheField>
    <cacheField name="IMSP CENTRUL DE SANATATE RECEA" numFmtId="0">
      <sharedItems containsString="0" containsBlank="1" containsNumber="1" containsInteger="1" minValue="5" maxValue="1200"/>
    </cacheField>
    <cacheField name="IMSP CENTRUL DE SANATATE REZINA" numFmtId="0">
      <sharedItems containsString="0" containsBlank="1" containsNumber="1" containsInteger="1" minValue="5000" maxValue="20000"/>
    </cacheField>
    <cacheField name="IMSP CENTRUL DE SANATATE ROSCANI" numFmtId="0">
      <sharedItems containsString="0" containsBlank="1" containsNumber="1" containsInteger="1" minValue="25" maxValue="25"/>
    </cacheField>
    <cacheField name="IMSP CENTRUL DE SANATATE SADACLIA" numFmtId="0">
      <sharedItems containsString="0" containsBlank="1" containsNumber="1" containsInteger="1" minValue="2000" maxValue="2000"/>
    </cacheField>
    <cacheField name="IMSP CENTRUL DE SANATATE SALCUTA" numFmtId="0">
      <sharedItems containsString="0" containsBlank="1" containsNumber="1" containsInteger="1" minValue="25" maxValue="2000"/>
    </cacheField>
    <cacheField name="IMSP CENTRUL DE SANATATE SANATAUCA" numFmtId="0">
      <sharedItems containsString="0" containsBlank="1" containsNumber="1" containsInteger="1" minValue="10000" maxValue="15000"/>
    </cacheField>
    <cacheField name="IMSP CENTRUL DE SANATATE SANGEREI" numFmtId="0">
      <sharedItems containsString="0" containsBlank="1" containsNumber="1" containsInteger="1" minValue="3000" maxValue="3000"/>
    </cacheField>
    <cacheField name="IMSP CENTRUL DE SANATATE SANGEREII NOI" numFmtId="0">
      <sharedItems containsString="0" containsBlank="1" containsNumber="1" containsInteger="1" minValue="20" maxValue="2000"/>
    </cacheField>
    <cacheField name="IMSP CENTRUL DE SANATATE SARATENII VECHI" numFmtId="0">
      <sharedItems containsString="0" containsBlank="1" containsNumber="1" containsInteger="1" minValue="2000" maxValue="4000"/>
    </cacheField>
    <cacheField name="IMSP CENTRUL DE SANATATE SIPOTENI" numFmtId="0">
      <sharedItems containsString="0" containsBlank="1" containsNumber="1" containsInteger="1" minValue="5" maxValue="5"/>
    </cacheField>
    <cacheField name="IMSP CENTRUL DE SANATATE SLOBOZIA CREMENE" numFmtId="0">
      <sharedItems containsString="0" containsBlank="1" containsNumber="1" containsInteger="1" minValue="2000" maxValue="2000"/>
    </cacheField>
    <cacheField name="IMSP CENTRUL DE SANATATE SOFIA" numFmtId="0">
      <sharedItems containsString="0" containsBlank="1" containsNumber="1" containsInteger="1" minValue="5" maxValue="2000"/>
    </cacheField>
    <cacheField name="IMSP CENTRUL DE SANATATE SOLDANESTI" numFmtId="0">
      <sharedItems containsString="0" containsBlank="1" containsNumber="1" containsInteger="1" minValue="200" maxValue="10000"/>
    </cacheField>
    <cacheField name="IMSP CENTRUL DE SANATATE SOROCA" numFmtId="0">
      <sharedItems containsString="0" containsBlank="1" containsNumber="1" containsInteger="1" minValue="20000" maxValue="20000"/>
    </cacheField>
    <cacheField name="IMSP CENTRUL DE SANATATE SOROCA-NOUA" numFmtId="0">
      <sharedItems containsString="0" containsBlank="1" containsNumber="1" containsInteger="1" minValue="3000" maxValue="5000"/>
    </cacheField>
    <cacheField name="IMSP CENTRUL DE SANATATE SPEIA" numFmtId="0">
      <sharedItems containsString="0" containsBlank="1" containsNumber="1" containsInteger="1" minValue="5000" maxValue="5000"/>
    </cacheField>
    <cacheField name="IMSP CENTRUL DE SANATATE STAUCENI" numFmtId="0">
      <sharedItems containsString="0" containsBlank="1" containsNumber="1" containsInteger="1" minValue="25" maxValue="2000"/>
    </cacheField>
    <cacheField name="IMSP CENTRUL DE SANATATE STEFAN VODA" numFmtId="0">
      <sharedItems containsString="0" containsBlank="1" containsNumber="1" containsInteger="1" minValue="30000" maxValue="30000"/>
    </cacheField>
    <cacheField name="IMSP CENTRUL DE SANATATE STRASENI" numFmtId="0">
      <sharedItems containsString="0" containsBlank="1" containsNumber="1" containsInteger="1" minValue="25000" maxValue="25000"/>
    </cacheField>
    <cacheField name="IMSP CENTRUL DE SANATATE STURZOVCA" numFmtId="0">
      <sharedItems containsString="0" containsBlank="1" containsNumber="1" containsInteger="1" minValue="25" maxValue="2000"/>
    </cacheField>
    <cacheField name="IMSP CENTRUL DE SANATATE SURI" numFmtId="0">
      <sharedItems containsString="0" containsBlank="1" containsNumber="1" containsInteger="1" minValue="25" maxValue="400"/>
    </cacheField>
    <cacheField name="IMSP CENTRUL DE SANATATE SUSLENI" numFmtId="0">
      <sharedItems containsString="0" containsBlank="1" containsNumber="1" containsInteger="1" minValue="4000" maxValue="5000"/>
    </cacheField>
    <cacheField name="IMSP CENTRUL DE SANATATE TALMAZA" numFmtId="0">
      <sharedItems containsString="0" containsBlank="1" containsNumber="1" containsInteger="1" minValue="25" maxValue="25"/>
    </cacheField>
    <cacheField name="IMSP CENTRUL DE SANATATE TANATARI" numFmtId="0">
      <sharedItems containsString="0" containsBlank="1" containsNumber="1" containsInteger="1" minValue="25" maxValue="25"/>
    </cacheField>
    <cacheField name="IMSP CENTRUL DE SANATATE TARACLIA" numFmtId="0">
      <sharedItems containsString="0" containsBlank="1" containsNumber="1" containsInteger="1" minValue="500" maxValue="40000"/>
    </cacheField>
    <cacheField name="IMSP CENTRUL DE SANATATE TARACLIA CAUSENI" numFmtId="0">
      <sharedItems containsString="0" containsBlank="1" containsNumber="1" containsInteger="1" minValue="50" maxValue="2000"/>
    </cacheField>
    <cacheField name="IMSP CENTRUL DE SANATATE TARIGRAD" numFmtId="0">
      <sharedItems containsString="0" containsBlank="1" containsNumber="1" containsInteger="1" minValue="2000" maxValue="4000"/>
    </cacheField>
    <cacheField name="IMSP CENTRUL DE SANATATE TELENESTI" numFmtId="0">
      <sharedItems containsString="0" containsBlank="1" containsNumber="1" containsInteger="1" minValue="25" maxValue="2000"/>
    </cacheField>
    <cacheField name="IMSP CENTRUL DE SANATATE TIPALA" numFmtId="0">
      <sharedItems containsString="0" containsBlank="1" containsNumber="1" containsInteger="1" minValue="400" maxValue="400"/>
    </cacheField>
    <cacheField name="IMSP CENTRUL DE SANATATE TOCUZ" numFmtId="0">
      <sharedItems containsString="0" containsBlank="1" containsNumber="1" containsInteger="1" minValue="150" maxValue="2400"/>
    </cacheField>
    <cacheField name="IMSP CENTRUL DE SANATATE TRUSENI" numFmtId="0">
      <sharedItems containsString="0" containsBlank="1" containsNumber="1" containsInteger="1" minValue="100" maxValue="8000"/>
    </cacheField>
    <cacheField name="IMSP CENTRUL DE SANATATE UNGHENI" numFmtId="0">
      <sharedItems containsString="0" containsBlank="1" containsNumber="1" containsInteger="1" minValue="20" maxValue="400"/>
    </cacheField>
    <cacheField name="IMSP CENTRUL DE SANATATE VADUL RASCOV" numFmtId="0">
      <sharedItems containsString="0" containsBlank="1" containsNumber="1" containsInteger="1" minValue="8000" maxValue="8000"/>
    </cacheField>
    <cacheField name="IMSP CENTRUL DE SANATATE VALEA MARE" numFmtId="0">
      <sharedItems containsString="0" containsBlank="1" containsNumber="1" containsInteger="1" minValue="10" maxValue="2000"/>
    </cacheField>
    <cacheField name="IMSP CENTRUL DE SANATATE VARATIC" numFmtId="0">
      <sharedItems containsString="0" containsBlank="1" containsNumber="1" containsInteger="1" minValue="2000" maxValue="4000"/>
    </cacheField>
    <cacheField name="IMSP CENTRUL DE SANATATE VASILEUTI" numFmtId="0">
      <sharedItems containsString="0" containsBlank="1" containsNumber="1" containsInteger="1" minValue="5" maxValue="25"/>
    </cacheField>
    <cacheField name="IMSP CENTRUL DE SANATATE VATRA" numFmtId="0">
      <sharedItems containsString="0" containsBlank="1" containsNumber="1" containsInteger="1" minValue="25" maxValue="2000"/>
    </cacheField>
    <cacheField name="IMSP CENTRUL DE SANATATE VISOCA" numFmtId="0">
      <sharedItems containsString="0" containsBlank="1" containsNumber="1" containsInteger="1" minValue="5" maxValue="400"/>
    </cacheField>
    <cacheField name="IMSP CENTRUL DE SANATATE VORNICENI" numFmtId="0">
      <sharedItems containsString="0" containsBlank="1" containsNumber="1" containsInteger="1" minValue="30" maxValue="5000"/>
    </cacheField>
    <cacheField name="IMSP CENTRUL DE SANATATE ZARNESTI" numFmtId="0">
      <sharedItems containsString="0" containsBlank="1" containsNumber="1" containsInteger="1" minValue="5000" maxValue="5000"/>
    </cacheField>
    <cacheField name="IMSP CENTRUL DE SANATATE ZGURITA" numFmtId="0">
      <sharedItems containsString="0" containsBlank="1" containsNumber="1" containsInteger="1" minValue="400" maxValue="400"/>
    </cacheField>
    <cacheField name="IMSP CENTRUL MEDICILOR DE FAMILIE FLORESTI" numFmtId="0">
      <sharedItems containsString="0" containsBlank="1" containsNumber="1" containsInteger="1" minValue="200" maxValue="67000"/>
    </cacheField>
    <cacheField name="IMSP CENTRUL MEDICILOR DE FAMILIE MUNICIPAL BALTI" numFmtId="0">
      <sharedItems containsString="0" containsBlank="1" containsNumber="1" containsInteger="1" minValue="15000" maxValue="30000"/>
    </cacheField>
    <cacheField name="IMSP CENTRUL NATIONAL DE ASISTENTA MEDICALA URGENTA PRESPITALICEASCA" numFmtId="0">
      <sharedItems containsString="0" containsBlank="1" containsNumber="1" containsInteger="1" minValue="200000" maxValue="200000"/>
    </cacheField>
    <cacheField name="IMSP CENTRUL REPUBLICAN DE DIAGNOSTICARE MEDICALA" numFmtId="0">
      <sharedItems containsString="0" containsBlank="1" containsNumber="1" containsInteger="1" minValue="100" maxValue="34250"/>
    </cacheField>
    <cacheField name="IMSP CENTRUL REPUBLICAN DE REABILITARE PENTRU COPII" numFmtId="0">
      <sharedItems containsString="0" containsBlank="1" containsNumber="1" containsInteger="1" minValue="30000" maxValue="30000"/>
    </cacheField>
    <cacheField name="IMSP CENTRUL STOMATOLOGIC MUNICIPAL BALTI" numFmtId="0">
      <sharedItems containsString="0" containsBlank="1" containsNumber="1" containsInteger="1" minValue="25" maxValue="2000"/>
    </cacheField>
    <cacheField name="IMSP CENTRUL STOMATOLOGIC MUNICIPAL DE COPII" numFmtId="0">
      <sharedItems containsString="0" containsBlank="1" containsNumber="1" containsInteger="1" minValue="85" maxValue="100000"/>
    </cacheField>
    <cacheField name="IMSP CLINICA UNIVERSITARA DE ASISTENTA MEDICALA PRIMARA A USMF N TESTIMITANU" numFmtId="0">
      <sharedItems containsString="0" containsBlank="1" containsNumber="1" containsInteger="1" minValue="300" maxValue="10000"/>
    </cacheField>
    <cacheField name="IMSP DISPENSARUL MUNICIPAL DERMATO‐VENEROLOGIC" numFmtId="0">
      <sharedItems containsString="0" containsBlank="1" containsNumber="1" containsInteger="1" minValue="200" maxValue="200"/>
    </cacheField>
    <cacheField name="IMSP DISPENSARUL REPUBLICAN DE NARCOLOGIE" numFmtId="0">
      <sharedItems containsString="0" containsBlank="1" containsNumber="1" containsInteger="1" minValue="60000" maxValue="60000"/>
    </cacheField>
    <cacheField name="IMSP INSTITUTUL DE CARDIOLOGIE" numFmtId="0">
      <sharedItems containsString="0" containsBlank="1" containsNumber="1" containsInteger="1" minValue="10" maxValue="400060"/>
    </cacheField>
    <cacheField name="IMSP INSTITUTUL DE FTIZIOPNEUMOLOGIE CHIRIL DRAGANIUC" numFmtId="0">
      <sharedItems containsString="0" containsBlank="1" containsNumber="1" containsInteger="1" minValue="400" maxValue="90000"/>
    </cacheField>
    <cacheField name="IMSP INSTITUTUL DE MEDICINA URGENTA" numFmtId="0">
      <sharedItems containsString="0" containsBlank="1" containsNumber="1" containsInteger="1" minValue="15" maxValue="600000"/>
    </cacheField>
    <cacheField name="IMSP INSTITUTUL DE NEUROLOGIE SI NEUROCHIRURGIE DIOMID GHERMAN" numFmtId="0">
      <sharedItems containsString="0" containsBlank="1" containsNumber="1" containsInteger="1" minValue="4000" maxValue="50000"/>
    </cacheField>
    <cacheField name="IMSP INSTITUTUL MAMEI SI COPILULUI" numFmtId="0">
      <sharedItems containsString="0" containsBlank="1" containsNumber="1" containsInteger="1" minValue="150" maxValue="351700"/>
    </cacheField>
    <cacheField name="IMSP INSTITUTUL ONCOLOGIC" numFmtId="0">
      <sharedItems containsString="0" containsBlank="1" containsNumber="1" containsInteger="1" minValue="370" maxValue="1200000"/>
    </cacheField>
    <cacheField name="IMSP POLICLINICA DE STAT" numFmtId="0">
      <sharedItems containsString="0" containsBlank="1" containsNumber="1" containsInteger="1" minValue="1" maxValue="50"/>
    </cacheField>
    <cacheField name="IMSP POLICLINICA STOMATOLOGICA REPUBLICANA" numFmtId="0">
      <sharedItems containsString="0" containsBlank="1" containsNumber="1" containsInteger="1" minValue="200" maxValue="90000"/>
    </cacheField>
    <cacheField name="IMSP SPITALUL CARPINENI" numFmtId="0">
      <sharedItems containsString="0" containsBlank="1" containsNumber="1" containsInteger="1" minValue="100" maxValue="100"/>
    </cacheField>
    <cacheField name="IMSP SPITALUL CLINIC AL MINISTERULUI SANATATII" numFmtId="0">
      <sharedItems containsString="0" containsBlank="1" containsNumber="1" containsInteger="1" minValue="1000" maxValue="100000"/>
    </cacheField>
    <cacheField name="IMSP SPITALUL CLINIC BALTI" numFmtId="0">
      <sharedItems containsString="0" containsBlank="1" containsNumber="1" containsInteger="1" minValue="48000" maxValue="58000"/>
    </cacheField>
    <cacheField name="IMSP SPITALUL CLINIC DE BOLI INFECTIOASE T CIORBA, locația de pe bd.Ștefan cel Mare și Sfânt, 163, mun.Chișinău" numFmtId="0">
      <sharedItems containsString="0" containsBlank="1" containsNumber="1" containsInteger="1" minValue="1000" maxValue="6000"/>
    </cacheField>
    <cacheField name="IMSP SPITALUL CLINIC DE BOLI INFECTIOASE T CIORBA, locația de pe str.Costiujeni 51, or.Codru, mun.Chișinău" numFmtId="0">
      <sharedItems containsString="0" containsBlank="1" containsNumber="1" containsInteger="1" minValue="150" maxValue="150000"/>
    </cacheField>
    <cacheField name="IMSP SPITALUL CLINIC DE PSIHIATRIE" numFmtId="0">
      <sharedItems containsString="0" containsBlank="1" containsNumber="1" containsInteger="1" minValue="100" maxValue="60000"/>
    </cacheField>
    <cacheField name="IMSP SPITALUL CLINIC DE TRAUMATOLOGIE SI ORTOPEDIE" numFmtId="0">
      <sharedItems containsString="0" containsBlank="1" containsNumber="1" containsInteger="1" minValue="150" maxValue="30000"/>
    </cacheField>
    <cacheField name="IMSP SPITALUL CLINIC MUNICIPAL DE BOLI CONTAGIOASE DE COPII" numFmtId="0">
      <sharedItems containsString="0" containsBlank="1" containsNumber="1" containsInteger="1" minValue="120" maxValue="9000"/>
    </cacheField>
    <cacheField name="IMSP SPITALUL CLINIC MUNICIPAL DE COPII NR 1" numFmtId="0">
      <sharedItems containsString="0" containsBlank="1" containsNumber="1" containsInteger="1" minValue="2500" maxValue="130000"/>
    </cacheField>
    <cacheField name="IMSP SPITALUL CLINIC MUNICIPAL DE COPII V IGNATENCO" numFmtId="0">
      <sharedItems containsString="0" containsBlank="1" containsNumber="1" containsInteger="1" minValue="300" maxValue="250000"/>
    </cacheField>
    <cacheField name="IMSP SPITALUL CLINIC MUNICIPAL GHEORGHE PALADI" numFmtId="0">
      <sharedItems containsString="0" containsBlank="1" containsNumber="1" containsInteger="1" minValue="12" maxValue="150000"/>
    </cacheField>
    <cacheField name="IMSP SPITALUL CLINIC MUNICIPAL NR 4" numFmtId="0">
      <sharedItems containsString="0" containsBlank="1" containsNumber="1" containsInteger="1" minValue="20" maxValue="2000"/>
    </cacheField>
    <cacheField name="IMSP SPITALUL CLINIC MUNICIPAL SFANTA TREIME" numFmtId="0">
      <sharedItems containsString="0" containsBlank="1" containsNumber="1" containsInteger="1" minValue="3" maxValue="90000"/>
    </cacheField>
    <cacheField name="IMSP SPITALUL CLINIC MUNICIPAL SFANTUL ARHANGHEL MIHAIL" numFmtId="0">
      <sharedItems containsString="0" containsBlank="1" containsNumber="1" containsInteger="1" minValue="75000" maxValue="122000"/>
    </cacheField>
    <cacheField name="IMSP SPITALUL CLINIC REPUBLICAN TIMOFEI MOSNEAGA" numFmtId="0">
      <sharedItems containsString="0" containsBlank="1" containsNumber="1" containsInteger="1" minValue="1000" maxValue="250000"/>
    </cacheField>
    <cacheField name="IMSP SPITALUL DE PSIHIATRIE BALTI" numFmtId="0">
      <sharedItems containsString="0" containsBlank="1" containsNumber="1" containsInteger="1" minValue="500" maxValue="200000"/>
    </cacheField>
    <cacheField name="IMSP SPITALUL DE STAT" numFmtId="0">
      <sharedItems containsString="0" containsBlank="1" containsNumber="1" containsInteger="1" minValue="30" maxValue="200000"/>
    </cacheField>
    <cacheField name="IMSP SPITALUL RAIONAL ANENII NOI" numFmtId="0">
      <sharedItems containsString="0" containsBlank="1" containsNumber="1" containsInteger="1" minValue="100" maxValue="3012"/>
    </cacheField>
    <cacheField name="IMSP SPITALUL RAIONAL BASARABEASCA" numFmtId="0">
      <sharedItems containsString="0" containsBlank="1" containsNumber="1" containsInteger="1" minValue="50" maxValue="50"/>
    </cacheField>
    <cacheField name="IMSP SPITALUL RAIONAL BRICENI" numFmtId="0">
      <sharedItems containsString="0" containsBlank="1" containsNumber="1" containsInteger="1" minValue="10" maxValue="16000"/>
    </cacheField>
    <cacheField name="IMSP SPITALUL RAIONAL CAHUL" numFmtId="0">
      <sharedItems containsString="0" containsBlank="1" containsNumber="1" containsInteger="1" minValue="50" maxValue="99173"/>
    </cacheField>
    <cacheField name="IMSP SPITALUL RAIONAL CANTEMIR" numFmtId="0">
      <sharedItems containsString="0" containsBlank="1" containsNumber="1" containsInteger="1" minValue="50" maxValue="300"/>
    </cacheField>
    <cacheField name="IMSP SPITALUL RAIONAL CAUSENI ANA SI ALEXANDRU" numFmtId="0">
      <sharedItems containsString="0" containsBlank="1" containsNumber="1" containsInteger="1" minValue="200" maxValue="40000"/>
    </cacheField>
    <cacheField name="IMSP SPITALUL RAIONAL CEADIR-LUNGA" numFmtId="0">
      <sharedItems containsString="0" containsBlank="1" containsNumber="1" containsInteger="1" minValue="200" maxValue="16000"/>
    </cacheField>
    <cacheField name="IMSP SPITALUL RAIONAL CIMISLIA" numFmtId="0">
      <sharedItems containsString="0" containsBlank="1" containsNumber="1" containsInteger="1" minValue="50" maxValue="4000"/>
    </cacheField>
    <cacheField name="IMSP SPITALUL RAIONAL COMRAT ISAAC GURFINCHEL" numFmtId="0">
      <sharedItems containsString="0" containsBlank="1" containsNumber="1" containsInteger="1" minValue="50" maxValue="30000"/>
    </cacheField>
    <cacheField name="IMSP SPITALUL RAIONAL CRIULENI" numFmtId="0">
      <sharedItems containsString="0" containsBlank="1" containsNumber="1" containsInteger="1" minValue="300" maxValue="20000"/>
    </cacheField>
    <cacheField name="IMSP SPITALUL RAIONAL DONDUSENI" numFmtId="0">
      <sharedItems containsString="0" containsBlank="1" containsNumber="1" containsInteger="1" minValue="200" maxValue="1000"/>
    </cacheField>
    <cacheField name="IMSP SPITALUL RAIONAL DROCHIA NICOLAE TESTEMITANU" numFmtId="0">
      <sharedItems containsString="0" containsBlank="1" containsNumber="1" containsInteger="1" minValue="30" maxValue="60000"/>
    </cacheField>
    <cacheField name="IMSP SPITALUL RAIONAL EDINET" numFmtId="0">
      <sharedItems containsString="0" containsBlank="1" containsNumber="1" containsInteger="1" minValue="550" maxValue="720000"/>
    </cacheField>
    <cacheField name="IMSP SPITALUL RAIONAL FALESTI" numFmtId="0">
      <sharedItems containsString="0" containsBlank="1" containsNumber="1" containsInteger="1" minValue="300" maxValue="40000"/>
    </cacheField>
    <cacheField name="IMSP SPITALUL RAIONAL FLORESTI" numFmtId="0">
      <sharedItems containsString="0" containsBlank="1" containsNumber="1" containsInteger="1" minValue="50" maxValue="30000"/>
    </cacheField>
    <cacheField name="IMSP SPITALUL RAIONAL GLODENI" numFmtId="0">
      <sharedItems containsString="0" containsBlank="1" containsNumber="1" containsInteger="1" minValue="50" maxValue="50"/>
    </cacheField>
    <cacheField name="IMSP SPITALUL RAIONAL HANCESTI" numFmtId="0">
      <sharedItems containsString="0" containsBlank="1" containsNumber="1" containsInteger="1" minValue="4000" maxValue="25000"/>
    </cacheField>
    <cacheField name="IMSP SPITALUL RAIONAL IALOVENI" numFmtId="0">
      <sharedItems containsString="0" containsBlank="1" containsNumber="1" containsInteger="1" minValue="50" maxValue="50000"/>
    </cacheField>
    <cacheField name="IMSP SPITALUL RAIONAL NISPORENI" numFmtId="0">
      <sharedItems containsString="0" containsBlank="1" containsNumber="1" containsInteger="1" minValue="200" maxValue="20000"/>
    </cacheField>
    <cacheField name="IMSP SPITALUL RAIONAL OCNITA" numFmtId="0">
      <sharedItems containsString="0" containsBlank="1" containsNumber="1" containsInteger="1" minValue="800" maxValue="50000"/>
    </cacheField>
    <cacheField name="IMSP SPITALUL RAIONAL ORHEI" numFmtId="0">
      <sharedItems containsString="0" containsBlank="1" containsNumber="1" containsInteger="1" minValue="300" maxValue="20000"/>
    </cacheField>
    <cacheField name="IMSP SPITALUL RAIONAL RASCANI" numFmtId="0">
      <sharedItems containsString="0" containsBlank="1" containsNumber="1" containsInteger="1" minValue="100" maxValue="100000"/>
    </cacheField>
    <cacheField name="IMSP SPITALUL RAIONAL REZINA" numFmtId="0">
      <sharedItems containsString="0" containsBlank="1" containsNumber="1" containsInteger="1" minValue="100" maxValue="120000"/>
    </cacheField>
    <cacheField name="IMSP SPITALUL RAIONAL SANGEREI" numFmtId="0">
      <sharedItems containsString="0" containsBlank="1" containsNumber="1" containsInteger="1" minValue="200" maxValue="2000"/>
    </cacheField>
    <cacheField name="IMSP SPITALUL RAIONAL SOLDANESTI" numFmtId="0">
      <sharedItems containsString="0" containsBlank="1" containsNumber="1" containsInteger="1" minValue="75" maxValue="15000"/>
    </cacheField>
    <cacheField name="IMSP SPITALUL RAIONAL SOROCA A PRISACARI" numFmtId="0">
      <sharedItems containsString="0" containsBlank="1" containsNumber="1" containsInteger="1" minValue="300" maxValue="40000"/>
    </cacheField>
    <cacheField name="IMSP SPITALUL RAIONAL STEFAN VODA" numFmtId="0">
      <sharedItems containsString="0" containsBlank="1" containsNumber="1" containsInteger="1" minValue="15000" maxValue="30000"/>
    </cacheField>
    <cacheField name="IMSP SPITALUL RAIONAL STRASENI" numFmtId="0">
      <sharedItems containsString="0" containsBlank="1" containsNumber="1" containsInteger="1" minValue="50" maxValue="60000"/>
    </cacheField>
    <cacheField name="IMSP SPITALUL RAIONAL TARACLIA" numFmtId="0">
      <sharedItems containsString="0" containsBlank="1" containsNumber="1" containsInteger="1" minValue="200" maxValue="100000"/>
    </cacheField>
    <cacheField name="IMSP SPITALUL RAIONAL TELENESTI" numFmtId="0">
      <sharedItems containsString="0" containsBlank="1" containsNumber="1" containsInteger="1" minValue="5" maxValue="80000"/>
    </cacheField>
    <cacheField name="IMSP SPITALUL RAIONAL UNGHENI" numFmtId="0">
      <sharedItems containsString="0" containsBlank="1" containsNumber="1" containsInteger="1" minValue="128" maxValue="70000"/>
    </cacheField>
    <cacheField name="IMSP SPITALUL RAIONAL VULCANESTI" numFmtId="0">
      <sharedItems containsString="0" containsBlank="1" containsNumber="1" containsInteger="1" minValue="50" maxValue="50000"/>
    </cacheField>
    <cacheField name="IP STOMATOLOGIE COMRAT" numFmtId="0">
      <sharedItems containsString="0" containsBlank="1" containsNumber="1" containsInteger="1" minValue="10" maxValue="50"/>
    </cacheField>
    <cacheField name="SERVICIUL DE INFORMATII SI SECURITATE AL REPUBLICII MOLDOVA" numFmtId="0">
      <sharedItems containsString="0" containsBlank="1" containsNumber="1" containsInteger="1" minValue="2000" maxValue="2000"/>
    </cacheField>
    <cacheField name="IMSP CENTRUL DE SANATATE RUSESTII NOI" numFmtId="0">
      <sharedItems containsString="0" containsBlank="1" containsNumber="1" containsInteger="1" minValue="200" maxValue="2000"/>
    </cacheField>
    <cacheField name="Grand Total" numFmtId="43">
      <sharedItems containsSemiMixedTypes="0" containsString="0" containsNumber="1" containsInteger="1" minValue="128" maxValue="3768820"/>
    </cacheField>
    <cacheField name="Preț fără TVA" numFmtId="0">
      <sharedItems containsMixedTypes="1" containsNumber="1" minValue="0.24" maxValue="300"/>
    </cacheField>
    <cacheField name="Suma fără TVA" numFmtId="43">
      <sharedItems containsSemiMixedTypes="0" containsString="0" containsNumber="1" minValue="5866.24" maxValue="2600485.799999999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3">
  <r>
    <n v="3"/>
    <x v="0"/>
    <x v="0"/>
    <x v="0"/>
    <x v="0"/>
    <n v="0"/>
    <m/>
    <n v="2000"/>
    <m/>
    <m/>
    <m/>
    <m/>
    <m/>
    <n v="150000"/>
    <m/>
    <m/>
    <m/>
    <m/>
    <m/>
    <n v="13320"/>
    <m/>
    <m/>
    <n v="40000"/>
    <n v="6000"/>
    <m/>
    <m/>
    <n v="2000"/>
    <m/>
    <m/>
    <m/>
    <m/>
    <n v="4000"/>
    <m/>
    <m/>
    <m/>
    <m/>
    <m/>
    <m/>
    <m/>
    <m/>
    <n v="2000"/>
    <n v="2000"/>
    <m/>
    <m/>
    <m/>
    <n v="2000"/>
    <m/>
    <m/>
    <m/>
    <m/>
    <m/>
    <m/>
    <m/>
    <m/>
    <m/>
    <n v="20000"/>
    <m/>
    <n v="5000"/>
    <m/>
    <m/>
    <m/>
    <n v="4000"/>
    <m/>
    <m/>
    <n v="2000"/>
    <m/>
    <m/>
    <m/>
    <m/>
    <m/>
    <n v="6000"/>
    <m/>
    <m/>
    <m/>
    <m/>
    <m/>
    <m/>
    <m/>
    <m/>
    <n v="2000"/>
    <n v="6000"/>
    <m/>
    <m/>
    <m/>
    <m/>
    <m/>
    <m/>
    <m/>
    <m/>
    <m/>
    <n v="2000"/>
    <m/>
    <n v="2640"/>
    <m/>
    <m/>
    <m/>
    <m/>
    <m/>
    <m/>
    <m/>
    <n v="2000"/>
    <m/>
    <n v="2000"/>
    <m/>
    <m/>
    <m/>
    <m/>
    <m/>
    <n v="2000"/>
    <n v="5000"/>
    <n v="2000"/>
    <n v="2000"/>
    <m/>
    <m/>
    <m/>
    <m/>
    <m/>
    <m/>
    <m/>
    <m/>
    <m/>
    <n v="2000"/>
    <n v="2000"/>
    <n v="2000"/>
    <m/>
    <m/>
    <m/>
    <m/>
    <n v="10000"/>
    <m/>
    <n v="20000"/>
    <m/>
    <m/>
    <n v="2000"/>
    <n v="15000"/>
    <m/>
    <n v="2000"/>
    <m/>
    <m/>
    <m/>
    <m/>
    <n v="10000"/>
    <m/>
    <m/>
    <m/>
    <m/>
    <m/>
    <n v="25000"/>
    <n v="2000"/>
    <m/>
    <n v="5000"/>
    <m/>
    <m/>
    <m/>
    <n v="2000"/>
    <m/>
    <m/>
    <m/>
    <m/>
    <n v="8000"/>
    <m/>
    <m/>
    <n v="2000"/>
    <m/>
    <m/>
    <n v="2000"/>
    <m/>
    <m/>
    <m/>
    <m/>
    <m/>
    <m/>
    <m/>
    <m/>
    <m/>
    <m/>
    <m/>
    <n v="10000"/>
    <m/>
    <m/>
    <n v="280770"/>
    <n v="90000"/>
    <m/>
    <m/>
    <m/>
    <m/>
    <m/>
    <m/>
    <m/>
    <m/>
    <m/>
    <m/>
    <m/>
    <m/>
    <n v="20000"/>
    <m/>
    <m/>
    <m/>
    <m/>
    <m/>
    <n v="75000"/>
    <m/>
    <m/>
    <n v="100000"/>
    <m/>
    <m/>
    <m/>
    <m/>
    <n v="2000"/>
    <m/>
    <n v="40000"/>
    <n v="16000"/>
    <m/>
    <m/>
    <m/>
    <m/>
    <n v="50000"/>
    <n v="720000"/>
    <m/>
    <n v="30000"/>
    <m/>
    <m/>
    <m/>
    <n v="10000"/>
    <m/>
    <m/>
    <m/>
    <n v="60000"/>
    <m/>
    <m/>
    <n v="30000"/>
    <n v="30000"/>
    <n v="16000"/>
    <n v="100000"/>
    <m/>
    <m/>
    <m/>
    <m/>
    <m/>
    <n v="2000"/>
    <n v="2080730"/>
    <n v="0.24"/>
    <n v="499375.19999999995"/>
  </r>
  <r>
    <m/>
    <x v="0"/>
    <x v="1"/>
    <x v="1"/>
    <x v="0"/>
    <n v="800"/>
    <n v="2000"/>
    <n v="400"/>
    <n v="2000"/>
    <m/>
    <m/>
    <m/>
    <m/>
    <m/>
    <m/>
    <m/>
    <m/>
    <m/>
    <n v="32000"/>
    <m/>
    <m/>
    <m/>
    <n v="5000"/>
    <m/>
    <m/>
    <m/>
    <m/>
    <m/>
    <m/>
    <m/>
    <m/>
    <m/>
    <m/>
    <m/>
    <m/>
    <n v="4000"/>
    <m/>
    <m/>
    <m/>
    <m/>
    <n v="1000"/>
    <n v="1000"/>
    <m/>
    <n v="400"/>
    <m/>
    <n v="400"/>
    <m/>
    <m/>
    <m/>
    <m/>
    <n v="5000"/>
    <m/>
    <n v="4000"/>
    <m/>
    <n v="5000"/>
    <m/>
    <m/>
    <m/>
    <n v="14800"/>
    <n v="1000"/>
    <m/>
    <m/>
    <m/>
    <m/>
    <m/>
    <m/>
    <m/>
    <n v="20000"/>
    <n v="400"/>
    <n v="4000"/>
    <m/>
    <m/>
    <m/>
    <n v="400"/>
    <m/>
    <n v="1000"/>
    <n v="17000"/>
    <m/>
    <m/>
    <m/>
    <m/>
    <m/>
    <n v="1000"/>
    <n v="1000"/>
    <n v="25000"/>
    <m/>
    <m/>
    <n v="1000"/>
    <m/>
    <m/>
    <m/>
    <m/>
    <m/>
    <m/>
    <m/>
    <m/>
    <m/>
    <m/>
    <m/>
    <n v="2000"/>
    <m/>
    <n v="4000"/>
    <m/>
    <m/>
    <m/>
    <m/>
    <m/>
    <m/>
    <m/>
    <n v="5000"/>
    <m/>
    <m/>
    <n v="20000"/>
    <m/>
    <m/>
    <m/>
    <m/>
    <m/>
    <m/>
    <m/>
    <m/>
    <m/>
    <n v="400"/>
    <m/>
    <n v="400"/>
    <n v="2000"/>
    <m/>
    <m/>
    <m/>
    <m/>
    <m/>
    <m/>
    <m/>
    <m/>
    <m/>
    <m/>
    <n v="800"/>
    <n v="4000"/>
    <m/>
    <m/>
    <m/>
    <m/>
    <n v="20000"/>
    <m/>
    <m/>
    <m/>
    <m/>
    <m/>
    <n v="1000"/>
    <n v="400"/>
    <m/>
    <m/>
    <m/>
    <n v="40000"/>
    <m/>
    <n v="4000"/>
    <n v="400"/>
    <n v="400"/>
    <m/>
    <n v="800"/>
    <m/>
    <m/>
    <m/>
    <n v="2000"/>
    <m/>
    <m/>
    <n v="400"/>
    <m/>
    <n v="5000"/>
    <m/>
    <n v="67000"/>
    <n v="30000"/>
    <m/>
    <m/>
    <m/>
    <m/>
    <n v="8500"/>
    <n v="10000"/>
    <m/>
    <m/>
    <m/>
    <m/>
    <m/>
    <m/>
    <m/>
    <m/>
    <m/>
    <m/>
    <m/>
    <m/>
    <m/>
    <m/>
    <n v="100000"/>
    <n v="60000"/>
    <m/>
    <n v="4000"/>
    <m/>
    <n v="250000"/>
    <n v="40000"/>
    <m/>
    <m/>
    <m/>
    <m/>
    <m/>
    <n v="20000"/>
    <m/>
    <m/>
    <n v="12000"/>
    <n v="3911"/>
    <m/>
    <m/>
    <n v="10000"/>
    <n v="4000"/>
    <m/>
    <n v="20000"/>
    <n v="1000"/>
    <n v="40000"/>
    <n v="50000"/>
    <m/>
    <n v="10000"/>
    <m/>
    <m/>
    <m/>
    <m/>
    <n v="50000"/>
    <m/>
    <n v="100000"/>
    <m/>
    <m/>
    <m/>
    <n v="10000"/>
    <m/>
    <n v="50000"/>
    <m/>
    <n v="80000"/>
    <m/>
    <n v="50000"/>
    <m/>
    <m/>
    <n v="400"/>
    <n v="1343411"/>
    <n v="0.33"/>
    <n v="443325.63"/>
  </r>
  <r>
    <n v="4"/>
    <x v="1"/>
    <x v="2"/>
    <x v="2"/>
    <x v="0"/>
    <n v="0"/>
    <m/>
    <n v="2000"/>
    <m/>
    <m/>
    <m/>
    <m/>
    <m/>
    <n v="150000"/>
    <m/>
    <m/>
    <m/>
    <m/>
    <m/>
    <m/>
    <n v="2000"/>
    <m/>
    <m/>
    <n v="2000"/>
    <n v="2000"/>
    <n v="40000"/>
    <m/>
    <m/>
    <m/>
    <m/>
    <m/>
    <m/>
    <m/>
    <m/>
    <m/>
    <m/>
    <m/>
    <m/>
    <m/>
    <m/>
    <n v="2000"/>
    <m/>
    <m/>
    <m/>
    <m/>
    <m/>
    <m/>
    <m/>
    <m/>
    <n v="2000"/>
    <m/>
    <m/>
    <m/>
    <n v="29200"/>
    <m/>
    <m/>
    <m/>
    <m/>
    <m/>
    <m/>
    <m/>
    <m/>
    <m/>
    <m/>
    <n v="2000"/>
    <m/>
    <m/>
    <m/>
    <m/>
    <m/>
    <m/>
    <m/>
    <m/>
    <m/>
    <m/>
    <m/>
    <m/>
    <n v="20000"/>
    <m/>
    <m/>
    <m/>
    <m/>
    <m/>
    <m/>
    <m/>
    <m/>
    <n v="5000"/>
    <n v="2000"/>
    <m/>
    <m/>
    <m/>
    <m/>
    <n v="2640"/>
    <m/>
    <m/>
    <m/>
    <n v="6000"/>
    <m/>
    <m/>
    <m/>
    <n v="2000"/>
    <m/>
    <m/>
    <n v="2000"/>
    <m/>
    <m/>
    <m/>
    <m/>
    <m/>
    <m/>
    <m/>
    <m/>
    <m/>
    <n v="8000"/>
    <m/>
    <m/>
    <m/>
    <m/>
    <m/>
    <m/>
    <m/>
    <n v="3000"/>
    <m/>
    <n v="2000"/>
    <m/>
    <n v="2500"/>
    <m/>
    <m/>
    <m/>
    <m/>
    <n v="5000"/>
    <m/>
    <n v="2000"/>
    <m/>
    <n v="10000"/>
    <m/>
    <n v="2000"/>
    <m/>
    <m/>
    <m/>
    <n v="2000"/>
    <m/>
    <m/>
    <n v="3000"/>
    <m/>
    <n v="2000"/>
    <m/>
    <n v="25000"/>
    <n v="2000"/>
    <m/>
    <m/>
    <m/>
    <m/>
    <m/>
    <m/>
    <m/>
    <n v="2000"/>
    <m/>
    <m/>
    <n v="6000"/>
    <m/>
    <m/>
    <n v="2000"/>
    <n v="4000"/>
    <m/>
    <m/>
    <m/>
    <m/>
    <m/>
    <m/>
    <m/>
    <m/>
    <m/>
    <m/>
    <n v="30000"/>
    <n v="2000"/>
    <m/>
    <n v="10000"/>
    <m/>
    <m/>
    <m/>
    <n v="1000"/>
    <n v="600000"/>
    <n v="50000"/>
    <n v="351700"/>
    <n v="1200000"/>
    <m/>
    <m/>
    <m/>
    <m/>
    <n v="48000"/>
    <m/>
    <m/>
    <m/>
    <m/>
    <m/>
    <n v="130000"/>
    <m/>
    <m/>
    <m/>
    <n v="20000"/>
    <n v="75000"/>
    <n v="250000"/>
    <n v="100000"/>
    <m/>
    <m/>
    <m/>
    <m/>
    <n v="65780"/>
    <m/>
    <m/>
    <n v="15000"/>
    <m/>
    <n v="30000"/>
    <m/>
    <m/>
    <n v="55000"/>
    <m/>
    <n v="40000"/>
    <n v="30000"/>
    <m/>
    <n v="5000"/>
    <n v="50000"/>
    <m/>
    <m/>
    <n v="20000"/>
    <m/>
    <n v="120000"/>
    <m/>
    <m/>
    <n v="30000"/>
    <n v="15000"/>
    <m/>
    <m/>
    <m/>
    <n v="70000"/>
    <m/>
    <m/>
    <m/>
    <m/>
    <n v="3768820"/>
    <n v="0.69"/>
    <n v="2600485.7999999998"/>
  </r>
  <r>
    <m/>
    <x v="1"/>
    <x v="3"/>
    <x v="3"/>
    <x v="0"/>
    <n v="0"/>
    <m/>
    <m/>
    <m/>
    <n v="400"/>
    <m/>
    <m/>
    <m/>
    <n v="150000"/>
    <n v="400"/>
    <m/>
    <n v="4000"/>
    <n v="20000"/>
    <m/>
    <m/>
    <n v="400"/>
    <m/>
    <n v="4800"/>
    <m/>
    <m/>
    <m/>
    <m/>
    <n v="400"/>
    <m/>
    <n v="500"/>
    <m/>
    <m/>
    <n v="40000"/>
    <m/>
    <m/>
    <n v="800"/>
    <n v="400"/>
    <n v="500"/>
    <m/>
    <m/>
    <m/>
    <m/>
    <m/>
    <m/>
    <m/>
    <m/>
    <n v="4800"/>
    <m/>
    <m/>
    <m/>
    <m/>
    <m/>
    <m/>
    <n v="29200"/>
    <m/>
    <n v="400"/>
    <m/>
    <m/>
    <m/>
    <n v="1000"/>
    <m/>
    <m/>
    <m/>
    <m/>
    <m/>
    <m/>
    <m/>
    <m/>
    <m/>
    <n v="2000"/>
    <m/>
    <n v="400"/>
    <m/>
    <m/>
    <m/>
    <m/>
    <n v="17000"/>
    <m/>
    <m/>
    <m/>
    <m/>
    <m/>
    <m/>
    <m/>
    <n v="20000"/>
    <m/>
    <m/>
    <m/>
    <m/>
    <m/>
    <m/>
    <m/>
    <m/>
    <n v="400"/>
    <m/>
    <m/>
    <n v="400"/>
    <m/>
    <m/>
    <n v="3000"/>
    <m/>
    <n v="4000"/>
    <m/>
    <m/>
    <m/>
    <n v="39150"/>
    <m/>
    <m/>
    <n v="400"/>
    <m/>
    <n v="400"/>
    <n v="400"/>
    <m/>
    <n v="400"/>
    <n v="2000"/>
    <m/>
    <n v="500"/>
    <m/>
    <m/>
    <m/>
    <m/>
    <m/>
    <m/>
    <m/>
    <m/>
    <n v="2000"/>
    <m/>
    <m/>
    <m/>
    <n v="1200"/>
    <n v="5000"/>
    <m/>
    <m/>
    <n v="400"/>
    <m/>
    <m/>
    <n v="400"/>
    <m/>
    <m/>
    <n v="2000"/>
    <n v="1000"/>
    <m/>
    <n v="20000"/>
    <m/>
    <n v="5000"/>
    <m/>
    <n v="30000"/>
    <m/>
    <n v="1000"/>
    <m/>
    <m/>
    <m/>
    <m/>
    <m/>
    <m/>
    <n v="2000"/>
    <m/>
    <m/>
    <n v="2400"/>
    <n v="800"/>
    <m/>
    <n v="8000"/>
    <m/>
    <m/>
    <m/>
    <m/>
    <m/>
    <m/>
    <m/>
    <n v="400"/>
    <m/>
    <m/>
    <m/>
    <n v="4000"/>
    <m/>
    <m/>
    <n v="5000"/>
    <n v="5000"/>
    <m/>
    <m/>
    <m/>
    <m/>
    <m/>
    <m/>
    <m/>
    <m/>
    <m/>
    <m/>
    <m/>
    <m/>
    <n v="58000"/>
    <m/>
    <m/>
    <m/>
    <n v="30000"/>
    <m/>
    <n v="20000"/>
    <m/>
    <n v="80000"/>
    <m/>
    <m/>
    <m/>
    <n v="200000"/>
    <m/>
    <n v="20000"/>
    <n v="3012"/>
    <m/>
    <n v="12000"/>
    <n v="99173"/>
    <m/>
    <m/>
    <n v="13000"/>
    <n v="4000"/>
    <n v="20000"/>
    <n v="20000"/>
    <n v="1000"/>
    <n v="50000"/>
    <m/>
    <m/>
    <n v="20000"/>
    <m/>
    <n v="25000"/>
    <n v="15000"/>
    <m/>
    <n v="25000"/>
    <m/>
    <n v="40000"/>
    <n v="120000"/>
    <m/>
    <n v="15000"/>
    <n v="20000"/>
    <m/>
    <n v="60000"/>
    <m/>
    <m/>
    <m/>
    <m/>
    <m/>
    <m/>
    <m/>
    <n v="1414235"/>
    <n v="1.24"/>
    <n v="1753651.4"/>
  </r>
  <r>
    <n v="9"/>
    <x v="2"/>
    <x v="4"/>
    <x v="4"/>
    <x v="1"/>
    <n v="0"/>
    <n v="150"/>
    <n v="200"/>
    <m/>
    <n v="150"/>
    <m/>
    <m/>
    <m/>
    <m/>
    <m/>
    <m/>
    <m/>
    <n v="4000"/>
    <m/>
    <m/>
    <m/>
    <m/>
    <m/>
    <m/>
    <m/>
    <m/>
    <m/>
    <m/>
    <m/>
    <n v="6000"/>
    <m/>
    <n v="10000"/>
    <n v="4000"/>
    <n v="1500"/>
    <m/>
    <m/>
    <m/>
    <n v="2000"/>
    <m/>
    <m/>
    <n v="2000"/>
    <n v="2000"/>
    <n v="28000"/>
    <m/>
    <m/>
    <n v="900"/>
    <n v="2500"/>
    <n v="700"/>
    <m/>
    <m/>
    <m/>
    <n v="2000"/>
    <m/>
    <m/>
    <m/>
    <m/>
    <m/>
    <m/>
    <m/>
    <n v="500"/>
    <m/>
    <m/>
    <m/>
    <m/>
    <m/>
    <m/>
    <m/>
    <m/>
    <m/>
    <m/>
    <m/>
    <m/>
    <m/>
    <m/>
    <m/>
    <m/>
    <m/>
    <m/>
    <n v="200"/>
    <n v="1000"/>
    <m/>
    <m/>
    <m/>
    <m/>
    <m/>
    <n v="4500"/>
    <m/>
    <m/>
    <n v="200"/>
    <m/>
    <m/>
    <m/>
    <m/>
    <m/>
    <m/>
    <m/>
    <m/>
    <n v="5000"/>
    <m/>
    <m/>
    <n v="150"/>
    <m/>
    <n v="150"/>
    <m/>
    <n v="1000"/>
    <m/>
    <m/>
    <m/>
    <m/>
    <m/>
    <m/>
    <m/>
    <m/>
    <m/>
    <m/>
    <m/>
    <n v="500"/>
    <m/>
    <n v="1500"/>
    <m/>
    <m/>
    <m/>
    <n v="1500"/>
    <m/>
    <m/>
    <m/>
    <m/>
    <m/>
    <m/>
    <n v="150"/>
    <m/>
    <m/>
    <m/>
    <m/>
    <m/>
    <n v="3000"/>
    <n v="300"/>
    <n v="2000"/>
    <m/>
    <m/>
    <n v="150"/>
    <m/>
    <m/>
    <n v="5000"/>
    <m/>
    <m/>
    <m/>
    <m/>
    <n v="150"/>
    <m/>
    <n v="4000"/>
    <m/>
    <m/>
    <n v="500"/>
    <m/>
    <m/>
    <n v="1000"/>
    <m/>
    <n v="150"/>
    <n v="1500"/>
    <m/>
    <m/>
    <m/>
    <m/>
    <m/>
    <m/>
    <n v="300"/>
    <n v="5000"/>
    <m/>
    <m/>
    <m/>
    <n v="15000"/>
    <n v="200000"/>
    <n v="34250"/>
    <m/>
    <m/>
    <n v="100000"/>
    <n v="1000"/>
    <m/>
    <m/>
    <n v="400060"/>
    <n v="2000"/>
    <n v="120000"/>
    <m/>
    <n v="12200"/>
    <n v="179500"/>
    <m/>
    <n v="90000"/>
    <m/>
    <n v="100000"/>
    <m/>
    <m/>
    <n v="150000"/>
    <m/>
    <m/>
    <n v="9000"/>
    <m/>
    <m/>
    <n v="150000"/>
    <m/>
    <m/>
    <m/>
    <n v="50000"/>
    <m/>
    <n v="8000"/>
    <m/>
    <m/>
    <m/>
    <m/>
    <m/>
    <m/>
    <n v="500"/>
    <n v="1000"/>
    <m/>
    <m/>
    <m/>
    <m/>
    <n v="6000"/>
    <m/>
    <n v="10000"/>
    <m/>
    <n v="4000"/>
    <n v="15000"/>
    <m/>
    <m/>
    <m/>
    <m/>
    <m/>
    <m/>
    <m/>
    <m/>
    <m/>
    <n v="2000"/>
    <m/>
    <m/>
    <m/>
    <m/>
    <m/>
    <m/>
    <n v="200"/>
    <n v="1765210"/>
    <n v="0.77"/>
    <n v="1359211.7"/>
  </r>
  <r>
    <n v="18"/>
    <x v="3"/>
    <x v="5"/>
    <x v="5"/>
    <x v="2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30"/>
    <m/>
    <m/>
    <m/>
    <m/>
    <m/>
    <m/>
    <m/>
    <m/>
    <m/>
    <m/>
    <m/>
    <m/>
    <m/>
    <m/>
    <m/>
    <m/>
    <m/>
    <m/>
    <m/>
    <m/>
    <m/>
    <m/>
    <m/>
    <m/>
    <m/>
    <m/>
    <m/>
    <n v="3"/>
    <n v="10"/>
    <m/>
    <m/>
    <n v="10"/>
    <m/>
    <m/>
    <m/>
    <m/>
    <m/>
    <m/>
    <m/>
    <m/>
    <m/>
    <m/>
    <m/>
    <m/>
    <m/>
    <m/>
    <m/>
    <n v="2"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n v="30"/>
    <m/>
    <m/>
    <m/>
    <m/>
    <m/>
    <n v="100"/>
    <m/>
    <m/>
    <m/>
    <m/>
    <m/>
    <m/>
    <n v="200"/>
    <m/>
    <n v="500"/>
    <m/>
    <n v="400"/>
    <m/>
    <m/>
    <m/>
    <m/>
    <m/>
    <m/>
    <m/>
    <m/>
    <n v="150"/>
    <n v="150"/>
    <m/>
    <m/>
    <n v="300"/>
    <m/>
    <m/>
    <m/>
    <m/>
    <n v="1000"/>
    <m/>
    <n v="30"/>
    <m/>
    <m/>
    <m/>
    <m/>
    <m/>
    <m/>
    <m/>
    <m/>
    <m/>
    <m/>
    <m/>
    <m/>
    <m/>
    <m/>
    <n v="50"/>
    <m/>
    <m/>
    <n v="50"/>
    <m/>
    <m/>
    <m/>
    <m/>
    <m/>
    <m/>
    <m/>
    <m/>
    <m/>
    <m/>
    <m/>
    <m/>
    <m/>
    <m/>
    <m/>
    <m/>
    <m/>
    <n v="3045"/>
    <n v="46.09"/>
    <n v="140344.05000000002"/>
  </r>
  <r>
    <m/>
    <x v="3"/>
    <x v="6"/>
    <x v="5"/>
    <x v="2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0"/>
    <m/>
    <m/>
    <m/>
    <m/>
    <m/>
    <m/>
    <n v="5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000"/>
    <m/>
    <n v="1180"/>
    <n v="1003"/>
    <m/>
    <m/>
    <m/>
    <m/>
    <m/>
    <m/>
    <m/>
    <m/>
    <m/>
    <m/>
    <m/>
    <n v="700"/>
    <m/>
    <m/>
    <m/>
    <m/>
    <n v="1000"/>
    <m/>
    <m/>
    <m/>
    <m/>
    <m/>
    <m/>
    <m/>
    <n v="200"/>
    <m/>
    <n v="50"/>
    <m/>
    <m/>
    <m/>
    <n v="30"/>
    <m/>
    <m/>
    <m/>
    <m/>
    <m/>
    <m/>
    <m/>
    <m/>
    <m/>
    <n v="100"/>
    <m/>
    <m/>
    <m/>
    <m/>
    <m/>
    <m/>
    <m/>
    <m/>
    <m/>
    <m/>
    <n v="10"/>
    <m/>
    <m/>
    <n v="5358"/>
    <n v="30.33"/>
    <n v="162508.13999999998"/>
  </r>
  <r>
    <n v="22"/>
    <x v="4"/>
    <x v="7"/>
    <x v="6"/>
    <x v="2"/>
    <n v="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2"/>
    <n v="20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5"/>
    <m/>
    <m/>
    <n v="370"/>
    <n v="1"/>
    <m/>
    <m/>
    <m/>
    <m/>
    <m/>
    <m/>
    <m/>
    <m/>
    <m/>
    <m/>
    <m/>
    <n v="12"/>
    <m/>
    <n v="3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5"/>
    <m/>
    <m/>
    <m/>
    <m/>
    <m/>
    <n v="428"/>
    <n v="300"/>
    <n v="128400"/>
  </r>
  <r>
    <n v="23"/>
    <x v="5"/>
    <x v="8"/>
    <x v="7"/>
    <x v="3"/>
    <n v="7000"/>
    <m/>
    <m/>
    <m/>
    <n v="25"/>
    <n v="25"/>
    <m/>
    <m/>
    <n v="1000"/>
    <m/>
    <n v="500"/>
    <m/>
    <m/>
    <m/>
    <m/>
    <n v="25"/>
    <m/>
    <n v="150"/>
    <m/>
    <m/>
    <m/>
    <m/>
    <m/>
    <m/>
    <m/>
    <m/>
    <n v="100"/>
    <m/>
    <m/>
    <n v="50"/>
    <m/>
    <n v="25"/>
    <m/>
    <m/>
    <m/>
    <m/>
    <n v="100"/>
    <m/>
    <m/>
    <m/>
    <m/>
    <m/>
    <n v="25"/>
    <n v="50"/>
    <m/>
    <m/>
    <m/>
    <m/>
    <m/>
    <m/>
    <m/>
    <n v="100"/>
    <n v="25"/>
    <m/>
    <n v="25"/>
    <n v="200"/>
    <n v="25"/>
    <m/>
    <n v="25"/>
    <m/>
    <m/>
    <n v="25"/>
    <m/>
    <m/>
    <n v="50"/>
    <m/>
    <m/>
    <m/>
    <m/>
    <n v="25"/>
    <n v="25"/>
    <m/>
    <m/>
    <m/>
    <m/>
    <m/>
    <m/>
    <m/>
    <m/>
    <m/>
    <m/>
    <m/>
    <m/>
    <m/>
    <m/>
    <n v="25"/>
    <m/>
    <m/>
    <m/>
    <m/>
    <m/>
    <m/>
    <m/>
    <m/>
    <m/>
    <n v="25"/>
    <m/>
    <n v="25"/>
    <m/>
    <m/>
    <m/>
    <m/>
    <m/>
    <n v="25"/>
    <m/>
    <n v="50"/>
    <n v="25"/>
    <m/>
    <m/>
    <m/>
    <n v="50"/>
    <m/>
    <m/>
    <m/>
    <m/>
    <m/>
    <m/>
    <n v="25"/>
    <m/>
    <m/>
    <m/>
    <m/>
    <m/>
    <m/>
    <m/>
    <m/>
    <n v="25"/>
    <m/>
    <n v="25"/>
    <m/>
    <m/>
    <n v="50"/>
    <m/>
    <m/>
    <m/>
    <n v="25"/>
    <n v="200"/>
    <m/>
    <m/>
    <m/>
    <n v="25"/>
    <m/>
    <m/>
    <n v="25"/>
    <n v="25"/>
    <m/>
    <n v="25"/>
    <n v="25"/>
    <m/>
    <m/>
    <m/>
    <n v="25"/>
    <m/>
    <m/>
    <m/>
    <n v="400"/>
    <m/>
    <n v="25"/>
    <m/>
    <n v="25"/>
    <m/>
    <n v="25"/>
    <m/>
    <m/>
    <m/>
    <m/>
    <m/>
    <m/>
    <m/>
    <m/>
    <n v="25"/>
    <m/>
    <m/>
    <m/>
    <m/>
    <n v="300"/>
    <n v="400"/>
    <n v="2500"/>
    <m/>
    <n v="150"/>
    <m/>
    <m/>
    <m/>
    <n v="100"/>
    <m/>
    <m/>
    <n v="1000"/>
    <n v="150"/>
    <n v="100"/>
    <m/>
    <m/>
    <m/>
    <m/>
    <n v="100"/>
    <n v="100"/>
    <m/>
    <m/>
    <m/>
    <n v="500"/>
    <m/>
    <n v="500"/>
    <n v="50"/>
    <n v="100"/>
    <n v="50"/>
    <n v="300"/>
    <m/>
    <n v="200"/>
    <n v="600"/>
    <n v="50"/>
    <m/>
    <m/>
    <n v="750"/>
    <n v="1500"/>
    <n v="300"/>
    <n v="1000"/>
    <m/>
    <m/>
    <m/>
    <n v="400"/>
    <n v="800"/>
    <n v="300"/>
    <n v="1000"/>
    <n v="100"/>
    <n v="200"/>
    <n v="75"/>
    <n v="300"/>
    <m/>
    <n v="400"/>
    <n v="200"/>
    <m/>
    <n v="1200"/>
    <n v="250"/>
    <n v="50"/>
    <m/>
    <m/>
    <n v="26900"/>
    <n v="17.5"/>
    <n v="470750"/>
  </r>
  <r>
    <n v="24"/>
    <x v="6"/>
    <x v="9"/>
    <x v="8"/>
    <x v="2"/>
    <n v="0"/>
    <m/>
    <m/>
    <m/>
    <m/>
    <n v="100"/>
    <m/>
    <n v="20"/>
    <n v="25"/>
    <m/>
    <m/>
    <m/>
    <m/>
    <n v="25"/>
    <n v="100"/>
    <m/>
    <n v="25"/>
    <m/>
    <m/>
    <m/>
    <n v="500"/>
    <n v="50"/>
    <m/>
    <m/>
    <m/>
    <n v="5"/>
    <m/>
    <m/>
    <m/>
    <m/>
    <m/>
    <m/>
    <n v="500"/>
    <n v="3000"/>
    <n v="330"/>
    <m/>
    <m/>
    <n v="2200"/>
    <m/>
    <m/>
    <m/>
    <m/>
    <m/>
    <m/>
    <m/>
    <m/>
    <n v="240"/>
    <m/>
    <m/>
    <m/>
    <m/>
    <m/>
    <m/>
    <m/>
    <m/>
    <n v="200"/>
    <m/>
    <n v="10"/>
    <m/>
    <m/>
    <m/>
    <m/>
    <m/>
    <n v="5"/>
    <n v="80"/>
    <n v="30"/>
    <m/>
    <m/>
    <m/>
    <m/>
    <m/>
    <m/>
    <m/>
    <m/>
    <m/>
    <m/>
    <n v="10"/>
    <m/>
    <m/>
    <m/>
    <n v="100"/>
    <m/>
    <m/>
    <n v="5"/>
    <n v="10"/>
    <m/>
    <m/>
    <m/>
    <m/>
    <m/>
    <n v="5"/>
    <m/>
    <m/>
    <m/>
    <m/>
    <m/>
    <m/>
    <m/>
    <m/>
    <m/>
    <m/>
    <m/>
    <n v="5"/>
    <n v="5"/>
    <n v="80"/>
    <n v="5"/>
    <n v="5"/>
    <m/>
    <m/>
    <m/>
    <m/>
    <m/>
    <m/>
    <m/>
    <n v="60"/>
    <n v="10"/>
    <m/>
    <m/>
    <m/>
    <m/>
    <n v="5"/>
    <m/>
    <m/>
    <m/>
    <n v="5"/>
    <m/>
    <m/>
    <m/>
    <m/>
    <m/>
    <m/>
    <m/>
    <m/>
    <m/>
    <m/>
    <n v="5"/>
    <m/>
    <m/>
    <m/>
    <m/>
    <n v="50"/>
    <m/>
    <m/>
    <n v="50"/>
    <m/>
    <m/>
    <m/>
    <m/>
    <m/>
    <n v="50"/>
    <m/>
    <n v="50"/>
    <m/>
    <m/>
    <n v="100"/>
    <m/>
    <m/>
    <n v="10"/>
    <m/>
    <m/>
    <n v="25"/>
    <m/>
    <m/>
    <m/>
    <m/>
    <n v="200"/>
    <m/>
    <m/>
    <n v="1512"/>
    <m/>
    <m/>
    <m/>
    <n v="300"/>
    <m/>
    <m/>
    <n v="10"/>
    <m/>
    <m/>
    <n v="4000"/>
    <m/>
    <n v="420"/>
    <n v="50"/>
    <n v="300"/>
    <m/>
    <n v="1000"/>
    <m/>
    <m/>
    <m/>
    <m/>
    <n v="8000"/>
    <n v="120"/>
    <n v="2500"/>
    <m/>
    <m/>
    <m/>
    <m/>
    <m/>
    <m/>
    <m/>
    <m/>
    <n v="100"/>
    <m/>
    <m/>
    <n v="350"/>
    <n v="300"/>
    <m/>
    <m/>
    <m/>
    <m/>
    <n v="300"/>
    <m/>
    <m/>
    <n v="550"/>
    <n v="500"/>
    <m/>
    <n v="50"/>
    <m/>
    <n v="800"/>
    <n v="200"/>
    <m/>
    <m/>
    <n v="1000"/>
    <m/>
    <m/>
    <m/>
    <m/>
    <m/>
    <n v="50"/>
    <n v="300"/>
    <n v="200"/>
    <m/>
    <m/>
    <m/>
    <m/>
    <m/>
    <n v="31207"/>
    <n v="9.4949999999999992"/>
    <n v="296310.46499999997"/>
  </r>
  <r>
    <n v="25"/>
    <x v="7"/>
    <x v="10"/>
    <x v="9"/>
    <x v="2"/>
    <n v="0"/>
    <n v="10"/>
    <n v="1"/>
    <n v="10"/>
    <n v="2"/>
    <m/>
    <n v="20"/>
    <m/>
    <m/>
    <m/>
    <m/>
    <m/>
    <m/>
    <m/>
    <m/>
    <m/>
    <n v="100"/>
    <m/>
    <m/>
    <m/>
    <m/>
    <n v="200"/>
    <m/>
    <n v="100"/>
    <m/>
    <n v="15"/>
    <m/>
    <m/>
    <n v="25"/>
    <m/>
    <n v="10"/>
    <m/>
    <m/>
    <m/>
    <m/>
    <n v="140"/>
    <n v="100"/>
    <n v="390"/>
    <m/>
    <m/>
    <m/>
    <m/>
    <m/>
    <m/>
    <m/>
    <m/>
    <m/>
    <m/>
    <m/>
    <m/>
    <m/>
    <m/>
    <m/>
    <m/>
    <m/>
    <m/>
    <m/>
    <m/>
    <m/>
    <m/>
    <n v="10"/>
    <m/>
    <m/>
    <n v="5"/>
    <n v="25"/>
    <m/>
    <n v="20"/>
    <n v="2"/>
    <n v="30"/>
    <m/>
    <m/>
    <m/>
    <m/>
    <m/>
    <m/>
    <m/>
    <m/>
    <n v="20"/>
    <m/>
    <m/>
    <m/>
    <m/>
    <m/>
    <n v="2"/>
    <n v="3"/>
    <m/>
    <n v="5"/>
    <m/>
    <m/>
    <n v="40"/>
    <m/>
    <m/>
    <m/>
    <m/>
    <m/>
    <m/>
    <m/>
    <m/>
    <m/>
    <m/>
    <m/>
    <n v="10"/>
    <n v="3"/>
    <m/>
    <m/>
    <m/>
    <m/>
    <m/>
    <m/>
    <n v="80"/>
    <n v="2"/>
    <n v="10"/>
    <n v="25"/>
    <n v="5"/>
    <m/>
    <m/>
    <m/>
    <m/>
    <m/>
    <m/>
    <n v="10"/>
    <n v="10"/>
    <m/>
    <n v="20"/>
    <m/>
    <m/>
    <m/>
    <m/>
    <m/>
    <m/>
    <m/>
    <n v="20"/>
    <m/>
    <n v="5"/>
    <m/>
    <m/>
    <m/>
    <m/>
    <m/>
    <m/>
    <m/>
    <m/>
    <m/>
    <n v="40"/>
    <m/>
    <m/>
    <m/>
    <m/>
    <m/>
    <m/>
    <m/>
    <m/>
    <m/>
    <m/>
    <m/>
    <n v="20"/>
    <m/>
    <m/>
    <m/>
    <n v="5"/>
    <m/>
    <n v="5"/>
    <m/>
    <m/>
    <m/>
    <m/>
    <m/>
    <m/>
    <n v="250"/>
    <m/>
    <m/>
    <n v="85"/>
    <m/>
    <n v="200"/>
    <m/>
    <n v="30"/>
    <m/>
    <m/>
    <m/>
    <m/>
    <m/>
    <m/>
    <n v="200"/>
    <m/>
    <m/>
    <m/>
    <m/>
    <m/>
    <n v="300"/>
    <m/>
    <m/>
    <m/>
    <m/>
    <n v="6000"/>
    <n v="20"/>
    <m/>
    <m/>
    <m/>
    <m/>
    <m/>
    <m/>
    <m/>
    <n v="10"/>
    <m/>
    <n v="50"/>
    <m/>
    <m/>
    <m/>
    <m/>
    <m/>
    <n v="200"/>
    <m/>
    <m/>
    <m/>
    <n v="1000"/>
    <m/>
    <m/>
    <n v="700"/>
    <m/>
    <m/>
    <n v="1000"/>
    <m/>
    <m/>
    <m/>
    <m/>
    <n v="500"/>
    <m/>
    <n v="100"/>
    <m/>
    <m/>
    <m/>
    <n v="50"/>
    <m/>
    <m/>
    <m/>
    <n v="12250"/>
    <n v="10"/>
    <n v="122500"/>
  </r>
  <r>
    <n v="30"/>
    <x v="8"/>
    <x v="11"/>
    <x v="10"/>
    <x v="2"/>
    <n v="0"/>
    <m/>
    <m/>
    <m/>
    <m/>
    <m/>
    <m/>
    <m/>
    <n v="54000"/>
    <m/>
    <n v="10000"/>
    <m/>
    <m/>
    <n v="32000"/>
    <n v="16600"/>
    <m/>
    <m/>
    <m/>
    <m/>
    <m/>
    <m/>
    <m/>
    <m/>
    <m/>
    <m/>
    <m/>
    <m/>
    <m/>
    <m/>
    <m/>
    <m/>
    <m/>
    <m/>
    <m/>
    <m/>
    <n v="2000"/>
    <n v="15000"/>
    <m/>
    <m/>
    <m/>
    <m/>
    <m/>
    <m/>
    <m/>
    <m/>
    <m/>
    <m/>
    <m/>
    <m/>
    <m/>
    <m/>
    <m/>
    <m/>
    <m/>
    <m/>
    <m/>
    <m/>
    <m/>
    <m/>
    <m/>
    <m/>
    <n v="2000"/>
    <m/>
    <m/>
    <m/>
    <m/>
    <m/>
    <m/>
    <n v="2000"/>
    <m/>
    <m/>
    <m/>
    <m/>
    <m/>
    <m/>
    <m/>
    <m/>
    <m/>
    <m/>
    <m/>
    <m/>
    <m/>
    <m/>
    <m/>
    <m/>
    <m/>
    <m/>
    <m/>
    <m/>
    <m/>
    <m/>
    <m/>
    <m/>
    <m/>
    <m/>
    <m/>
    <m/>
    <n v="2000"/>
    <m/>
    <m/>
    <m/>
    <m/>
    <m/>
    <m/>
    <m/>
    <m/>
    <m/>
    <m/>
    <m/>
    <m/>
    <m/>
    <m/>
    <m/>
    <m/>
    <m/>
    <m/>
    <m/>
    <m/>
    <m/>
    <m/>
    <m/>
    <m/>
    <m/>
    <m/>
    <m/>
    <m/>
    <m/>
    <n v="2000"/>
    <m/>
    <m/>
    <m/>
    <m/>
    <m/>
    <m/>
    <m/>
    <m/>
    <m/>
    <m/>
    <m/>
    <m/>
    <m/>
    <m/>
    <m/>
    <n v="2000"/>
    <m/>
    <m/>
    <m/>
    <m/>
    <m/>
    <m/>
    <m/>
    <m/>
    <m/>
    <m/>
    <n v="4000"/>
    <m/>
    <m/>
    <m/>
    <m/>
    <m/>
    <m/>
    <m/>
    <m/>
    <m/>
    <m/>
    <m/>
    <m/>
    <m/>
    <m/>
    <m/>
    <m/>
    <m/>
    <m/>
    <m/>
    <n v="60000"/>
    <n v="45000"/>
    <m/>
    <n v="40000"/>
    <m/>
    <n v="165300"/>
    <m/>
    <m/>
    <m/>
    <m/>
    <m/>
    <m/>
    <n v="6000"/>
    <m/>
    <m/>
    <m/>
    <m/>
    <n v="10000"/>
    <m/>
    <n v="64000"/>
    <n v="2000"/>
    <n v="90000"/>
    <n v="122000"/>
    <m/>
    <n v="200000"/>
    <n v="200000"/>
    <m/>
    <m/>
    <n v="16000"/>
    <m/>
    <m/>
    <m/>
    <m/>
    <m/>
    <m/>
    <n v="10000"/>
    <m/>
    <n v="60000"/>
    <n v="2000"/>
    <n v="2000"/>
    <n v="10000"/>
    <m/>
    <m/>
    <m/>
    <n v="20000"/>
    <n v="5000"/>
    <m/>
    <n v="20000"/>
    <m/>
    <n v="2000"/>
    <m/>
    <n v="40000"/>
    <m/>
    <n v="50000"/>
    <m/>
    <n v="12000"/>
    <n v="40000"/>
    <n v="3000"/>
    <m/>
    <n v="2000"/>
    <m/>
    <n v="1441900"/>
    <n v="0.61"/>
    <n v="879559"/>
  </r>
  <r>
    <n v="19"/>
    <x v="9"/>
    <x v="12"/>
    <x v="11"/>
    <x v="2"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m/>
    <n v="128"/>
    <m/>
    <m/>
    <m/>
    <m/>
    <n v="128"/>
    <s v="45,83"/>
    <n v="5866.2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43E5C77-D169-437C-9BB2-73B041AAB0FA}" name="PivotTable1" cacheId="42" dataOnRows="1" applyNumberFormats="0" applyBorderFormats="0" applyFontFormats="0" applyPatternFormats="0" applyAlignmentFormats="0" applyWidthHeightFormats="1" dataCaption="Beneficiari" updatedVersion="7" minRefreshableVersion="3" showDrill="0" useAutoFormatting="1" rowGrandTotals="0" colGrandTotals="0" itemPrintTitles="1" createdVersion="7" indent="0" compact="0" compactData="0" multipleFieldFilters="0">
  <location ref="A3:F3058" firstHeaderRow="1" firstDataRow="1" firstDataCol="5"/>
  <pivotFields count="243">
    <pivotField compact="0" outline="0" showAll="0" defaultSubtotal="0"/>
    <pivotField axis="axisRow" compact="0" outline="0" showAll="0" defaultSubtotal="0">
      <items count="10">
        <item x="0"/>
        <item x="1"/>
        <item x="2"/>
        <item x="3"/>
        <item x="4"/>
        <item x="5"/>
        <item x="6"/>
        <item x="7"/>
        <item x="8"/>
        <item x="9"/>
      </items>
    </pivotField>
    <pivotField axis="axisRow" compact="0" outline="0" showAll="0" defaultSubtotal="0">
      <items count="13">
        <item x="5"/>
        <item x="6"/>
        <item x="12"/>
        <item x="0"/>
        <item x="1"/>
        <item x="2"/>
        <item x="3"/>
        <item x="8"/>
        <item x="4"/>
        <item x="10"/>
        <item x="9"/>
        <item x="7"/>
        <item x="11"/>
      </items>
    </pivotField>
    <pivotField axis="axisRow" compact="0" outline="0" showAll="0" defaultSubtotal="0">
      <items count="12">
        <item x="6"/>
        <item x="5"/>
        <item x="11"/>
        <item x="9"/>
        <item x="8"/>
        <item x="10"/>
        <item x="1"/>
        <item x="0"/>
        <item x="4"/>
        <item x="3"/>
        <item x="2"/>
        <item x="7"/>
      </items>
    </pivotField>
    <pivotField axis="axisRow" compact="0" outline="0" showAll="0" defaultSubtotal="0">
      <items count="4">
        <item x="1"/>
        <item x="3"/>
        <item x="2"/>
        <item x="0"/>
      </items>
    </pivotField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dataField="1" compact="0" outline="0" showAll="0" defaultSubtotal="0"/>
    <pivotField compact="0" numFmtId="43" outline="0" showAll="0" defaultSubtotal="0"/>
    <pivotField compact="0" outline="0" showAll="0" defaultSubtotal="0"/>
    <pivotField compact="0" numFmtId="43" outline="0" showAll="0" defaultSubtotal="0"/>
  </pivotFields>
  <rowFields count="5">
    <field x="-2"/>
    <field x="1"/>
    <field x="2"/>
    <field x="3"/>
    <field x="4"/>
  </rowFields>
  <rowItems count="3055">
    <i>
      <x/>
      <x/>
      <x v="3"/>
      <x v="7"/>
      <x v="3"/>
    </i>
    <i r="2">
      <x v="4"/>
      <x v="6"/>
      <x v="3"/>
    </i>
    <i r="1">
      <x v="1"/>
      <x v="5"/>
      <x v="10"/>
      <x v="3"/>
    </i>
    <i r="2">
      <x v="6"/>
      <x v="9"/>
      <x v="3"/>
    </i>
    <i r="1">
      <x v="2"/>
      <x v="8"/>
      <x v="8"/>
      <x/>
    </i>
    <i r="1">
      <x v="3"/>
      <x/>
      <x v="1"/>
      <x v="2"/>
    </i>
    <i r="2">
      <x v="1"/>
      <x v="1"/>
      <x v="2"/>
    </i>
    <i r="1">
      <x v="4"/>
      <x v="11"/>
      <x/>
      <x v="2"/>
    </i>
    <i r="1">
      <x v="5"/>
      <x v="7"/>
      <x v="11"/>
      <x v="1"/>
    </i>
    <i r="1">
      <x v="6"/>
      <x v="10"/>
      <x v="4"/>
      <x v="2"/>
    </i>
    <i r="1">
      <x v="7"/>
      <x v="9"/>
      <x v="3"/>
      <x v="2"/>
    </i>
    <i r="1">
      <x v="8"/>
      <x v="12"/>
      <x v="5"/>
      <x v="2"/>
    </i>
    <i r="1">
      <x v="9"/>
      <x v="2"/>
      <x v="2"/>
      <x v="2"/>
    </i>
    <i i="1">
      <x v="1"/>
      <x/>
      <x v="3"/>
      <x v="7"/>
      <x v="3"/>
    </i>
    <i r="2" i="1">
      <x v="4"/>
      <x v="6"/>
      <x v="3"/>
    </i>
    <i r="1" i="1">
      <x v="1"/>
      <x v="5"/>
      <x v="10"/>
      <x v="3"/>
    </i>
    <i r="2" i="1">
      <x v="6"/>
      <x v="9"/>
      <x v="3"/>
    </i>
    <i r="1" i="1">
      <x v="2"/>
      <x v="8"/>
      <x v="8"/>
      <x/>
    </i>
    <i r="1" i="1">
      <x v="3"/>
      <x/>
      <x v="1"/>
      <x v="2"/>
    </i>
    <i r="2" i="1">
      <x v="1"/>
      <x v="1"/>
      <x v="2"/>
    </i>
    <i r="1" i="1">
      <x v="4"/>
      <x v="11"/>
      <x/>
      <x v="2"/>
    </i>
    <i r="1" i="1">
      <x v="5"/>
      <x v="7"/>
      <x v="11"/>
      <x v="1"/>
    </i>
    <i r="1" i="1">
      <x v="6"/>
      <x v="10"/>
      <x v="4"/>
      <x v="2"/>
    </i>
    <i r="1" i="1">
      <x v="7"/>
      <x v="9"/>
      <x v="3"/>
      <x v="2"/>
    </i>
    <i r="1" i="1">
      <x v="8"/>
      <x v="12"/>
      <x v="5"/>
      <x v="2"/>
    </i>
    <i r="1" i="1">
      <x v="9"/>
      <x v="2"/>
      <x v="2"/>
      <x v="2"/>
    </i>
    <i i="2">
      <x v="2"/>
      <x/>
      <x v="3"/>
      <x v="7"/>
      <x v="3"/>
    </i>
    <i r="2" i="2">
      <x v="4"/>
      <x v="6"/>
      <x v="3"/>
    </i>
    <i r="1" i="2">
      <x v="1"/>
      <x v="5"/>
      <x v="10"/>
      <x v="3"/>
    </i>
    <i r="2" i="2">
      <x v="6"/>
      <x v="9"/>
      <x v="3"/>
    </i>
    <i r="1" i="2">
      <x v="2"/>
      <x v="8"/>
      <x v="8"/>
      <x/>
    </i>
    <i r="1" i="2">
      <x v="3"/>
      <x/>
      <x v="1"/>
      <x v="2"/>
    </i>
    <i r="2" i="2">
      <x v="1"/>
      <x v="1"/>
      <x v="2"/>
    </i>
    <i r="1" i="2">
      <x v="4"/>
      <x v="11"/>
      <x/>
      <x v="2"/>
    </i>
    <i r="1" i="2">
      <x v="5"/>
      <x v="7"/>
      <x v="11"/>
      <x v="1"/>
    </i>
    <i r="1" i="2">
      <x v="6"/>
      <x v="10"/>
      <x v="4"/>
      <x v="2"/>
    </i>
    <i r="1" i="2">
      <x v="7"/>
      <x v="9"/>
      <x v="3"/>
      <x v="2"/>
    </i>
    <i r="1" i="2">
      <x v="8"/>
      <x v="12"/>
      <x v="5"/>
      <x v="2"/>
    </i>
    <i r="1" i="2">
      <x v="9"/>
      <x v="2"/>
      <x v="2"/>
      <x v="2"/>
    </i>
    <i i="3">
      <x v="3"/>
      <x/>
      <x v="3"/>
      <x v="7"/>
      <x v="3"/>
    </i>
    <i r="2" i="3">
      <x v="4"/>
      <x v="6"/>
      <x v="3"/>
    </i>
    <i r="1" i="3">
      <x v="1"/>
      <x v="5"/>
      <x v="10"/>
      <x v="3"/>
    </i>
    <i r="2" i="3">
      <x v="6"/>
      <x v="9"/>
      <x v="3"/>
    </i>
    <i r="1" i="3">
      <x v="2"/>
      <x v="8"/>
      <x v="8"/>
      <x/>
    </i>
    <i r="1" i="3">
      <x v="3"/>
      <x/>
      <x v="1"/>
      <x v="2"/>
    </i>
    <i r="2" i="3">
      <x v="1"/>
      <x v="1"/>
      <x v="2"/>
    </i>
    <i r="1" i="3">
      <x v="4"/>
      <x v="11"/>
      <x/>
      <x v="2"/>
    </i>
    <i r="1" i="3">
      <x v="5"/>
      <x v="7"/>
      <x v="11"/>
      <x v="1"/>
    </i>
    <i r="1" i="3">
      <x v="6"/>
      <x v="10"/>
      <x v="4"/>
      <x v="2"/>
    </i>
    <i r="1" i="3">
      <x v="7"/>
      <x v="9"/>
      <x v="3"/>
      <x v="2"/>
    </i>
    <i r="1" i="3">
      <x v="8"/>
      <x v="12"/>
      <x v="5"/>
      <x v="2"/>
    </i>
    <i r="1" i="3">
      <x v="9"/>
      <x v="2"/>
      <x v="2"/>
      <x v="2"/>
    </i>
    <i i="4">
      <x v="4"/>
      <x/>
      <x v="3"/>
      <x v="7"/>
      <x v="3"/>
    </i>
    <i r="2" i="4">
      <x v="4"/>
      <x v="6"/>
      <x v="3"/>
    </i>
    <i r="1" i="4">
      <x v="1"/>
      <x v="5"/>
      <x v="10"/>
      <x v="3"/>
    </i>
    <i r="2" i="4">
      <x v="6"/>
      <x v="9"/>
      <x v="3"/>
    </i>
    <i r="1" i="4">
      <x v="2"/>
      <x v="8"/>
      <x v="8"/>
      <x/>
    </i>
    <i r="1" i="4">
      <x v="3"/>
      <x/>
      <x v="1"/>
      <x v="2"/>
    </i>
    <i r="2" i="4">
      <x v="1"/>
      <x v="1"/>
      <x v="2"/>
    </i>
    <i r="1" i="4">
      <x v="4"/>
      <x v="11"/>
      <x/>
      <x v="2"/>
    </i>
    <i r="1" i="4">
      <x v="5"/>
      <x v="7"/>
      <x v="11"/>
      <x v="1"/>
    </i>
    <i r="1" i="4">
      <x v="6"/>
      <x v="10"/>
      <x v="4"/>
      <x v="2"/>
    </i>
    <i r="1" i="4">
      <x v="7"/>
      <x v="9"/>
      <x v="3"/>
      <x v="2"/>
    </i>
    <i r="1" i="4">
      <x v="8"/>
      <x v="12"/>
      <x v="5"/>
      <x v="2"/>
    </i>
    <i r="1" i="4">
      <x v="9"/>
      <x v="2"/>
      <x v="2"/>
      <x v="2"/>
    </i>
    <i i="5">
      <x v="5"/>
      <x/>
      <x v="3"/>
      <x v="7"/>
      <x v="3"/>
    </i>
    <i r="2" i="5">
      <x v="4"/>
      <x v="6"/>
      <x v="3"/>
    </i>
    <i r="1" i="5">
      <x v="1"/>
      <x v="5"/>
      <x v="10"/>
      <x v="3"/>
    </i>
    <i r="2" i="5">
      <x v="6"/>
      <x v="9"/>
      <x v="3"/>
    </i>
    <i r="1" i="5">
      <x v="2"/>
      <x v="8"/>
      <x v="8"/>
      <x/>
    </i>
    <i r="1" i="5">
      <x v="3"/>
      <x/>
      <x v="1"/>
      <x v="2"/>
    </i>
    <i r="2" i="5">
      <x v="1"/>
      <x v="1"/>
      <x v="2"/>
    </i>
    <i r="1" i="5">
      <x v="4"/>
      <x v="11"/>
      <x/>
      <x v="2"/>
    </i>
    <i r="1" i="5">
      <x v="5"/>
      <x v="7"/>
      <x v="11"/>
      <x v="1"/>
    </i>
    <i r="1" i="5">
      <x v="6"/>
      <x v="10"/>
      <x v="4"/>
      <x v="2"/>
    </i>
    <i r="1" i="5">
      <x v="7"/>
      <x v="9"/>
      <x v="3"/>
      <x v="2"/>
    </i>
    <i r="1" i="5">
      <x v="8"/>
      <x v="12"/>
      <x v="5"/>
      <x v="2"/>
    </i>
    <i r="1" i="5">
      <x v="9"/>
      <x v="2"/>
      <x v="2"/>
      <x v="2"/>
    </i>
    <i i="6">
      <x v="6"/>
      <x/>
      <x v="3"/>
      <x v="7"/>
      <x v="3"/>
    </i>
    <i r="2" i="6">
      <x v="4"/>
      <x v="6"/>
      <x v="3"/>
    </i>
    <i r="1" i="6">
      <x v="1"/>
      <x v="5"/>
      <x v="10"/>
      <x v="3"/>
    </i>
    <i r="2" i="6">
      <x v="6"/>
      <x v="9"/>
      <x v="3"/>
    </i>
    <i r="1" i="6">
      <x v="2"/>
      <x v="8"/>
      <x v="8"/>
      <x/>
    </i>
    <i r="1" i="6">
      <x v="3"/>
      <x/>
      <x v="1"/>
      <x v="2"/>
    </i>
    <i r="2" i="6">
      <x v="1"/>
      <x v="1"/>
      <x v="2"/>
    </i>
    <i r="1" i="6">
      <x v="4"/>
      <x v="11"/>
      <x/>
      <x v="2"/>
    </i>
    <i r="1" i="6">
      <x v="5"/>
      <x v="7"/>
      <x v="11"/>
      <x v="1"/>
    </i>
    <i r="1" i="6">
      <x v="6"/>
      <x v="10"/>
      <x v="4"/>
      <x v="2"/>
    </i>
    <i r="1" i="6">
      <x v="7"/>
      <x v="9"/>
      <x v="3"/>
      <x v="2"/>
    </i>
    <i r="1" i="6">
      <x v="8"/>
      <x v="12"/>
      <x v="5"/>
      <x v="2"/>
    </i>
    <i r="1" i="6">
      <x v="9"/>
      <x v="2"/>
      <x v="2"/>
      <x v="2"/>
    </i>
    <i i="7">
      <x v="7"/>
      <x/>
      <x v="3"/>
      <x v="7"/>
      <x v="3"/>
    </i>
    <i r="2" i="7">
      <x v="4"/>
      <x v="6"/>
      <x v="3"/>
    </i>
    <i r="1" i="7">
      <x v="1"/>
      <x v="5"/>
      <x v="10"/>
      <x v="3"/>
    </i>
    <i r="2" i="7">
      <x v="6"/>
      <x v="9"/>
      <x v="3"/>
    </i>
    <i r="1" i="7">
      <x v="2"/>
      <x v="8"/>
      <x v="8"/>
      <x/>
    </i>
    <i r="1" i="7">
      <x v="3"/>
      <x/>
      <x v="1"/>
      <x v="2"/>
    </i>
    <i r="2" i="7">
      <x v="1"/>
      <x v="1"/>
      <x v="2"/>
    </i>
    <i r="1" i="7">
      <x v="4"/>
      <x v="11"/>
      <x/>
      <x v="2"/>
    </i>
    <i r="1" i="7">
      <x v="5"/>
      <x v="7"/>
      <x v="11"/>
      <x v="1"/>
    </i>
    <i r="1" i="7">
      <x v="6"/>
      <x v="10"/>
      <x v="4"/>
      <x v="2"/>
    </i>
    <i r="1" i="7">
      <x v="7"/>
      <x v="9"/>
      <x v="3"/>
      <x v="2"/>
    </i>
    <i r="1" i="7">
      <x v="8"/>
      <x v="12"/>
      <x v="5"/>
      <x v="2"/>
    </i>
    <i r="1" i="7">
      <x v="9"/>
      <x v="2"/>
      <x v="2"/>
      <x v="2"/>
    </i>
    <i i="8">
      <x v="8"/>
      <x/>
      <x v="3"/>
      <x v="7"/>
      <x v="3"/>
    </i>
    <i r="2" i="8">
      <x v="4"/>
      <x v="6"/>
      <x v="3"/>
    </i>
    <i r="1" i="8">
      <x v="1"/>
      <x v="5"/>
      <x v="10"/>
      <x v="3"/>
    </i>
    <i r="2" i="8">
      <x v="6"/>
      <x v="9"/>
      <x v="3"/>
    </i>
    <i r="1" i="8">
      <x v="2"/>
      <x v="8"/>
      <x v="8"/>
      <x/>
    </i>
    <i r="1" i="8">
      <x v="3"/>
      <x/>
      <x v="1"/>
      <x v="2"/>
    </i>
    <i r="2" i="8">
      <x v="1"/>
      <x v="1"/>
      <x v="2"/>
    </i>
    <i r="1" i="8">
      <x v="4"/>
      <x v="11"/>
      <x/>
      <x v="2"/>
    </i>
    <i r="1" i="8">
      <x v="5"/>
      <x v="7"/>
      <x v="11"/>
      <x v="1"/>
    </i>
    <i r="1" i="8">
      <x v="6"/>
      <x v="10"/>
      <x v="4"/>
      <x v="2"/>
    </i>
    <i r="1" i="8">
      <x v="7"/>
      <x v="9"/>
      <x v="3"/>
      <x v="2"/>
    </i>
    <i r="1" i="8">
      <x v="8"/>
      <x v="12"/>
      <x v="5"/>
      <x v="2"/>
    </i>
    <i r="1" i="8">
      <x v="9"/>
      <x v="2"/>
      <x v="2"/>
      <x v="2"/>
    </i>
    <i i="9">
      <x v="9"/>
      <x/>
      <x v="3"/>
      <x v="7"/>
      <x v="3"/>
    </i>
    <i r="2" i="9">
      <x v="4"/>
      <x v="6"/>
      <x v="3"/>
    </i>
    <i r="1" i="9">
      <x v="1"/>
      <x v="5"/>
      <x v="10"/>
      <x v="3"/>
    </i>
    <i r="2" i="9">
      <x v="6"/>
      <x v="9"/>
      <x v="3"/>
    </i>
    <i r="1" i="9">
      <x v="2"/>
      <x v="8"/>
      <x v="8"/>
      <x/>
    </i>
    <i r="1" i="9">
      <x v="3"/>
      <x/>
      <x v="1"/>
      <x v="2"/>
    </i>
    <i r="2" i="9">
      <x v="1"/>
      <x v="1"/>
      <x v="2"/>
    </i>
    <i r="1" i="9">
      <x v="4"/>
      <x v="11"/>
      <x/>
      <x v="2"/>
    </i>
    <i r="1" i="9">
      <x v="5"/>
      <x v="7"/>
      <x v="11"/>
      <x v="1"/>
    </i>
    <i r="1" i="9">
      <x v="6"/>
      <x v="10"/>
      <x v="4"/>
      <x v="2"/>
    </i>
    <i r="1" i="9">
      <x v="7"/>
      <x v="9"/>
      <x v="3"/>
      <x v="2"/>
    </i>
    <i r="1" i="9">
      <x v="8"/>
      <x v="12"/>
      <x v="5"/>
      <x v="2"/>
    </i>
    <i r="1" i="9">
      <x v="9"/>
      <x v="2"/>
      <x v="2"/>
      <x v="2"/>
    </i>
    <i i="10">
      <x v="10"/>
      <x/>
      <x v="3"/>
      <x v="7"/>
      <x v="3"/>
    </i>
    <i r="2" i="10">
      <x v="4"/>
      <x v="6"/>
      <x v="3"/>
    </i>
    <i r="1" i="10">
      <x v="1"/>
      <x v="5"/>
      <x v="10"/>
      <x v="3"/>
    </i>
    <i r="2" i="10">
      <x v="6"/>
      <x v="9"/>
      <x v="3"/>
    </i>
    <i r="1" i="10">
      <x v="2"/>
      <x v="8"/>
      <x v="8"/>
      <x/>
    </i>
    <i r="1" i="10">
      <x v="3"/>
      <x/>
      <x v="1"/>
      <x v="2"/>
    </i>
    <i r="2" i="10">
      <x v="1"/>
      <x v="1"/>
      <x v="2"/>
    </i>
    <i r="1" i="10">
      <x v="4"/>
      <x v="11"/>
      <x/>
      <x v="2"/>
    </i>
    <i r="1" i="10">
      <x v="5"/>
      <x v="7"/>
      <x v="11"/>
      <x v="1"/>
    </i>
    <i r="1" i="10">
      <x v="6"/>
      <x v="10"/>
      <x v="4"/>
      <x v="2"/>
    </i>
    <i r="1" i="10">
      <x v="7"/>
      <x v="9"/>
      <x v="3"/>
      <x v="2"/>
    </i>
    <i r="1" i="10">
      <x v="8"/>
      <x v="12"/>
      <x v="5"/>
      <x v="2"/>
    </i>
    <i r="1" i="10">
      <x v="9"/>
      <x v="2"/>
      <x v="2"/>
      <x v="2"/>
    </i>
    <i i="11">
      <x v="11"/>
      <x/>
      <x v="3"/>
      <x v="7"/>
      <x v="3"/>
    </i>
    <i r="2" i="11">
      <x v="4"/>
      <x v="6"/>
      <x v="3"/>
    </i>
    <i r="1" i="11">
      <x v="1"/>
      <x v="5"/>
      <x v="10"/>
      <x v="3"/>
    </i>
    <i r="2" i="11">
      <x v="6"/>
      <x v="9"/>
      <x v="3"/>
    </i>
    <i r="1" i="11">
      <x v="2"/>
      <x v="8"/>
      <x v="8"/>
      <x/>
    </i>
    <i r="1" i="11">
      <x v="3"/>
      <x/>
      <x v="1"/>
      <x v="2"/>
    </i>
    <i r="2" i="11">
      <x v="1"/>
      <x v="1"/>
      <x v="2"/>
    </i>
    <i r="1" i="11">
      <x v="4"/>
      <x v="11"/>
      <x/>
      <x v="2"/>
    </i>
    <i r="1" i="11">
      <x v="5"/>
      <x v="7"/>
      <x v="11"/>
      <x v="1"/>
    </i>
    <i r="1" i="11">
      <x v="6"/>
      <x v="10"/>
      <x v="4"/>
      <x v="2"/>
    </i>
    <i r="1" i="11">
      <x v="7"/>
      <x v="9"/>
      <x v="3"/>
      <x v="2"/>
    </i>
    <i r="1" i="11">
      <x v="8"/>
      <x v="12"/>
      <x v="5"/>
      <x v="2"/>
    </i>
    <i r="1" i="11">
      <x v="9"/>
      <x v="2"/>
      <x v="2"/>
      <x v="2"/>
    </i>
    <i i="12">
      <x v="12"/>
      <x/>
      <x v="3"/>
      <x v="7"/>
      <x v="3"/>
    </i>
    <i r="2" i="12">
      <x v="4"/>
      <x v="6"/>
      <x v="3"/>
    </i>
    <i r="1" i="12">
      <x v="1"/>
      <x v="5"/>
      <x v="10"/>
      <x v="3"/>
    </i>
    <i r="2" i="12">
      <x v="6"/>
      <x v="9"/>
      <x v="3"/>
    </i>
    <i r="1" i="12">
      <x v="2"/>
      <x v="8"/>
      <x v="8"/>
      <x/>
    </i>
    <i r="1" i="12">
      <x v="3"/>
      <x/>
      <x v="1"/>
      <x v="2"/>
    </i>
    <i r="2" i="12">
      <x v="1"/>
      <x v="1"/>
      <x v="2"/>
    </i>
    <i r="1" i="12">
      <x v="4"/>
      <x v="11"/>
      <x/>
      <x v="2"/>
    </i>
    <i r="1" i="12">
      <x v="5"/>
      <x v="7"/>
      <x v="11"/>
      <x v="1"/>
    </i>
    <i r="1" i="12">
      <x v="6"/>
      <x v="10"/>
      <x v="4"/>
      <x v="2"/>
    </i>
    <i r="1" i="12">
      <x v="7"/>
      <x v="9"/>
      <x v="3"/>
      <x v="2"/>
    </i>
    <i r="1" i="12">
      <x v="8"/>
      <x v="12"/>
      <x v="5"/>
      <x v="2"/>
    </i>
    <i r="1" i="12">
      <x v="9"/>
      <x v="2"/>
      <x v="2"/>
      <x v="2"/>
    </i>
    <i i="13">
      <x v="13"/>
      <x/>
      <x v="3"/>
      <x v="7"/>
      <x v="3"/>
    </i>
    <i r="2" i="13">
      <x v="4"/>
      <x v="6"/>
      <x v="3"/>
    </i>
    <i r="1" i="13">
      <x v="1"/>
      <x v="5"/>
      <x v="10"/>
      <x v="3"/>
    </i>
    <i r="2" i="13">
      <x v="6"/>
      <x v="9"/>
      <x v="3"/>
    </i>
    <i r="1" i="13">
      <x v="2"/>
      <x v="8"/>
      <x v="8"/>
      <x/>
    </i>
    <i r="1" i="13">
      <x v="3"/>
      <x/>
      <x v="1"/>
      <x v="2"/>
    </i>
    <i r="2" i="13">
      <x v="1"/>
      <x v="1"/>
      <x v="2"/>
    </i>
    <i r="1" i="13">
      <x v="4"/>
      <x v="11"/>
      <x/>
      <x v="2"/>
    </i>
    <i r="1" i="13">
      <x v="5"/>
      <x v="7"/>
      <x v="11"/>
      <x v="1"/>
    </i>
    <i r="1" i="13">
      <x v="6"/>
      <x v="10"/>
      <x v="4"/>
      <x v="2"/>
    </i>
    <i r="1" i="13">
      <x v="7"/>
      <x v="9"/>
      <x v="3"/>
      <x v="2"/>
    </i>
    <i r="1" i="13">
      <x v="8"/>
      <x v="12"/>
      <x v="5"/>
      <x v="2"/>
    </i>
    <i r="1" i="13">
      <x v="9"/>
      <x v="2"/>
      <x v="2"/>
      <x v="2"/>
    </i>
    <i i="14">
      <x v="14"/>
      <x/>
      <x v="3"/>
      <x v="7"/>
      <x v="3"/>
    </i>
    <i r="2" i="14">
      <x v="4"/>
      <x v="6"/>
      <x v="3"/>
    </i>
    <i r="1" i="14">
      <x v="1"/>
      <x v="5"/>
      <x v="10"/>
      <x v="3"/>
    </i>
    <i r="2" i="14">
      <x v="6"/>
      <x v="9"/>
      <x v="3"/>
    </i>
    <i r="1" i="14">
      <x v="2"/>
      <x v="8"/>
      <x v="8"/>
      <x/>
    </i>
    <i r="1" i="14">
      <x v="3"/>
      <x/>
      <x v="1"/>
      <x v="2"/>
    </i>
    <i r="2" i="14">
      <x v="1"/>
      <x v="1"/>
      <x v="2"/>
    </i>
    <i r="1" i="14">
      <x v="4"/>
      <x v="11"/>
      <x/>
      <x v="2"/>
    </i>
    <i r="1" i="14">
      <x v="5"/>
      <x v="7"/>
      <x v="11"/>
      <x v="1"/>
    </i>
    <i r="1" i="14">
      <x v="6"/>
      <x v="10"/>
      <x v="4"/>
      <x v="2"/>
    </i>
    <i r="1" i="14">
      <x v="7"/>
      <x v="9"/>
      <x v="3"/>
      <x v="2"/>
    </i>
    <i r="1" i="14">
      <x v="8"/>
      <x v="12"/>
      <x v="5"/>
      <x v="2"/>
    </i>
    <i r="1" i="14">
      <x v="9"/>
      <x v="2"/>
      <x v="2"/>
      <x v="2"/>
    </i>
    <i i="15">
      <x v="15"/>
      <x/>
      <x v="3"/>
      <x v="7"/>
      <x v="3"/>
    </i>
    <i r="2" i="15">
      <x v="4"/>
      <x v="6"/>
      <x v="3"/>
    </i>
    <i r="1" i="15">
      <x v="1"/>
      <x v="5"/>
      <x v="10"/>
      <x v="3"/>
    </i>
    <i r="2" i="15">
      <x v="6"/>
      <x v="9"/>
      <x v="3"/>
    </i>
    <i r="1" i="15">
      <x v="2"/>
      <x v="8"/>
      <x v="8"/>
      <x/>
    </i>
    <i r="1" i="15">
      <x v="3"/>
      <x/>
      <x v="1"/>
      <x v="2"/>
    </i>
    <i r="2" i="15">
      <x v="1"/>
      <x v="1"/>
      <x v="2"/>
    </i>
    <i r="1" i="15">
      <x v="4"/>
      <x v="11"/>
      <x/>
      <x v="2"/>
    </i>
    <i r="1" i="15">
      <x v="5"/>
      <x v="7"/>
      <x v="11"/>
      <x v="1"/>
    </i>
    <i r="1" i="15">
      <x v="6"/>
      <x v="10"/>
      <x v="4"/>
      <x v="2"/>
    </i>
    <i r="1" i="15">
      <x v="7"/>
      <x v="9"/>
      <x v="3"/>
      <x v="2"/>
    </i>
    <i r="1" i="15">
      <x v="8"/>
      <x v="12"/>
      <x v="5"/>
      <x v="2"/>
    </i>
    <i r="1" i="15">
      <x v="9"/>
      <x v="2"/>
      <x v="2"/>
      <x v="2"/>
    </i>
    <i i="16">
      <x v="16"/>
      <x/>
      <x v="3"/>
      <x v="7"/>
      <x v="3"/>
    </i>
    <i r="2" i="16">
      <x v="4"/>
      <x v="6"/>
      <x v="3"/>
    </i>
    <i r="1" i="16">
      <x v="1"/>
      <x v="5"/>
      <x v="10"/>
      <x v="3"/>
    </i>
    <i r="2" i="16">
      <x v="6"/>
      <x v="9"/>
      <x v="3"/>
    </i>
    <i r="1" i="16">
      <x v="2"/>
      <x v="8"/>
      <x v="8"/>
      <x/>
    </i>
    <i r="1" i="16">
      <x v="3"/>
      <x/>
      <x v="1"/>
      <x v="2"/>
    </i>
    <i r="2" i="16">
      <x v="1"/>
      <x v="1"/>
      <x v="2"/>
    </i>
    <i r="1" i="16">
      <x v="4"/>
      <x v="11"/>
      <x/>
      <x v="2"/>
    </i>
    <i r="1" i="16">
      <x v="5"/>
      <x v="7"/>
      <x v="11"/>
      <x v="1"/>
    </i>
    <i r="1" i="16">
      <x v="6"/>
      <x v="10"/>
      <x v="4"/>
      <x v="2"/>
    </i>
    <i r="1" i="16">
      <x v="7"/>
      <x v="9"/>
      <x v="3"/>
      <x v="2"/>
    </i>
    <i r="1" i="16">
      <x v="8"/>
      <x v="12"/>
      <x v="5"/>
      <x v="2"/>
    </i>
    <i r="1" i="16">
      <x v="9"/>
      <x v="2"/>
      <x v="2"/>
      <x v="2"/>
    </i>
    <i i="17">
      <x v="17"/>
      <x/>
      <x v="3"/>
      <x v="7"/>
      <x v="3"/>
    </i>
    <i r="2" i="17">
      <x v="4"/>
      <x v="6"/>
      <x v="3"/>
    </i>
    <i r="1" i="17">
      <x v="1"/>
      <x v="5"/>
      <x v="10"/>
      <x v="3"/>
    </i>
    <i r="2" i="17">
      <x v="6"/>
      <x v="9"/>
      <x v="3"/>
    </i>
    <i r="1" i="17">
      <x v="2"/>
      <x v="8"/>
      <x v="8"/>
      <x/>
    </i>
    <i r="1" i="17">
      <x v="3"/>
      <x/>
      <x v="1"/>
      <x v="2"/>
    </i>
    <i r="2" i="17">
      <x v="1"/>
      <x v="1"/>
      <x v="2"/>
    </i>
    <i r="1" i="17">
      <x v="4"/>
      <x v="11"/>
      <x/>
      <x v="2"/>
    </i>
    <i r="1" i="17">
      <x v="5"/>
      <x v="7"/>
      <x v="11"/>
      <x v="1"/>
    </i>
    <i r="1" i="17">
      <x v="6"/>
      <x v="10"/>
      <x v="4"/>
      <x v="2"/>
    </i>
    <i r="1" i="17">
      <x v="7"/>
      <x v="9"/>
      <x v="3"/>
      <x v="2"/>
    </i>
    <i r="1" i="17">
      <x v="8"/>
      <x v="12"/>
      <x v="5"/>
      <x v="2"/>
    </i>
    <i r="1" i="17">
      <x v="9"/>
      <x v="2"/>
      <x v="2"/>
      <x v="2"/>
    </i>
    <i i="18">
      <x v="18"/>
      <x/>
      <x v="3"/>
      <x v="7"/>
      <x v="3"/>
    </i>
    <i r="2" i="18">
      <x v="4"/>
      <x v="6"/>
      <x v="3"/>
    </i>
    <i r="1" i="18">
      <x v="1"/>
      <x v="5"/>
      <x v="10"/>
      <x v="3"/>
    </i>
    <i r="2" i="18">
      <x v="6"/>
      <x v="9"/>
      <x v="3"/>
    </i>
    <i r="1" i="18">
      <x v="2"/>
      <x v="8"/>
      <x v="8"/>
      <x/>
    </i>
    <i r="1" i="18">
      <x v="3"/>
      <x/>
      <x v="1"/>
      <x v="2"/>
    </i>
    <i r="2" i="18">
      <x v="1"/>
      <x v="1"/>
      <x v="2"/>
    </i>
    <i r="1" i="18">
      <x v="4"/>
      <x v="11"/>
      <x/>
      <x v="2"/>
    </i>
    <i r="1" i="18">
      <x v="5"/>
      <x v="7"/>
      <x v="11"/>
      <x v="1"/>
    </i>
    <i r="1" i="18">
      <x v="6"/>
      <x v="10"/>
      <x v="4"/>
      <x v="2"/>
    </i>
    <i r="1" i="18">
      <x v="7"/>
      <x v="9"/>
      <x v="3"/>
      <x v="2"/>
    </i>
    <i r="1" i="18">
      <x v="8"/>
      <x v="12"/>
      <x v="5"/>
      <x v="2"/>
    </i>
    <i r="1" i="18">
      <x v="9"/>
      <x v="2"/>
      <x v="2"/>
      <x v="2"/>
    </i>
    <i i="19">
      <x v="19"/>
      <x/>
      <x v="3"/>
      <x v="7"/>
      <x v="3"/>
    </i>
    <i r="2" i="19">
      <x v="4"/>
      <x v="6"/>
      <x v="3"/>
    </i>
    <i r="1" i="19">
      <x v="1"/>
      <x v="5"/>
      <x v="10"/>
      <x v="3"/>
    </i>
    <i r="2" i="19">
      <x v="6"/>
      <x v="9"/>
      <x v="3"/>
    </i>
    <i r="1" i="19">
      <x v="2"/>
      <x v="8"/>
      <x v="8"/>
      <x/>
    </i>
    <i r="1" i="19">
      <x v="3"/>
      <x/>
      <x v="1"/>
      <x v="2"/>
    </i>
    <i r="2" i="19">
      <x v="1"/>
      <x v="1"/>
      <x v="2"/>
    </i>
    <i r="1" i="19">
      <x v="4"/>
      <x v="11"/>
      <x/>
      <x v="2"/>
    </i>
    <i r="1" i="19">
      <x v="5"/>
      <x v="7"/>
      <x v="11"/>
      <x v="1"/>
    </i>
    <i r="1" i="19">
      <x v="6"/>
      <x v="10"/>
      <x v="4"/>
      <x v="2"/>
    </i>
    <i r="1" i="19">
      <x v="7"/>
      <x v="9"/>
      <x v="3"/>
      <x v="2"/>
    </i>
    <i r="1" i="19">
      <x v="8"/>
      <x v="12"/>
      <x v="5"/>
      <x v="2"/>
    </i>
    <i r="1" i="19">
      <x v="9"/>
      <x v="2"/>
      <x v="2"/>
      <x v="2"/>
    </i>
    <i i="20">
      <x v="20"/>
      <x/>
      <x v="3"/>
      <x v="7"/>
      <x v="3"/>
    </i>
    <i r="2" i="20">
      <x v="4"/>
      <x v="6"/>
      <x v="3"/>
    </i>
    <i r="1" i="20">
      <x v="1"/>
      <x v="5"/>
      <x v="10"/>
      <x v="3"/>
    </i>
    <i r="2" i="20">
      <x v="6"/>
      <x v="9"/>
      <x v="3"/>
    </i>
    <i r="1" i="20">
      <x v="2"/>
      <x v="8"/>
      <x v="8"/>
      <x/>
    </i>
    <i r="1" i="20">
      <x v="3"/>
      <x/>
      <x v="1"/>
      <x v="2"/>
    </i>
    <i r="2" i="20">
      <x v="1"/>
      <x v="1"/>
      <x v="2"/>
    </i>
    <i r="1" i="20">
      <x v="4"/>
      <x v="11"/>
      <x/>
      <x v="2"/>
    </i>
    <i r="1" i="20">
      <x v="5"/>
      <x v="7"/>
      <x v="11"/>
      <x v="1"/>
    </i>
    <i r="1" i="20">
      <x v="6"/>
      <x v="10"/>
      <x v="4"/>
      <x v="2"/>
    </i>
    <i r="1" i="20">
      <x v="7"/>
      <x v="9"/>
      <x v="3"/>
      <x v="2"/>
    </i>
    <i r="1" i="20">
      <x v="8"/>
      <x v="12"/>
      <x v="5"/>
      <x v="2"/>
    </i>
    <i r="1" i="20">
      <x v="9"/>
      <x v="2"/>
      <x v="2"/>
      <x v="2"/>
    </i>
    <i i="21">
      <x v="21"/>
      <x/>
      <x v="3"/>
      <x v="7"/>
      <x v="3"/>
    </i>
    <i r="2" i="21">
      <x v="4"/>
      <x v="6"/>
      <x v="3"/>
    </i>
    <i r="1" i="21">
      <x v="1"/>
      <x v="5"/>
      <x v="10"/>
      <x v="3"/>
    </i>
    <i r="2" i="21">
      <x v="6"/>
      <x v="9"/>
      <x v="3"/>
    </i>
    <i r="1" i="21">
      <x v="2"/>
      <x v="8"/>
      <x v="8"/>
      <x/>
    </i>
    <i r="1" i="21">
      <x v="3"/>
      <x/>
      <x v="1"/>
      <x v="2"/>
    </i>
    <i r="2" i="21">
      <x v="1"/>
      <x v="1"/>
      <x v="2"/>
    </i>
    <i r="1" i="21">
      <x v="4"/>
      <x v="11"/>
      <x/>
      <x v="2"/>
    </i>
    <i r="1" i="21">
      <x v="5"/>
      <x v="7"/>
      <x v="11"/>
      <x v="1"/>
    </i>
    <i r="1" i="21">
      <x v="6"/>
      <x v="10"/>
      <x v="4"/>
      <x v="2"/>
    </i>
    <i r="1" i="21">
      <x v="7"/>
      <x v="9"/>
      <x v="3"/>
      <x v="2"/>
    </i>
    <i r="1" i="21">
      <x v="8"/>
      <x v="12"/>
      <x v="5"/>
      <x v="2"/>
    </i>
    <i r="1" i="21">
      <x v="9"/>
      <x v="2"/>
      <x v="2"/>
      <x v="2"/>
    </i>
    <i i="22">
      <x v="22"/>
      <x/>
      <x v="3"/>
      <x v="7"/>
      <x v="3"/>
    </i>
    <i r="2" i="22">
      <x v="4"/>
      <x v="6"/>
      <x v="3"/>
    </i>
    <i r="1" i="22">
      <x v="1"/>
      <x v="5"/>
      <x v="10"/>
      <x v="3"/>
    </i>
    <i r="2" i="22">
      <x v="6"/>
      <x v="9"/>
      <x v="3"/>
    </i>
    <i r="1" i="22">
      <x v="2"/>
      <x v="8"/>
      <x v="8"/>
      <x/>
    </i>
    <i r="1" i="22">
      <x v="3"/>
      <x/>
      <x v="1"/>
      <x v="2"/>
    </i>
    <i r="2" i="22">
      <x v="1"/>
      <x v="1"/>
      <x v="2"/>
    </i>
    <i r="1" i="22">
      <x v="4"/>
      <x v="11"/>
      <x/>
      <x v="2"/>
    </i>
    <i r="1" i="22">
      <x v="5"/>
      <x v="7"/>
      <x v="11"/>
      <x v="1"/>
    </i>
    <i r="1" i="22">
      <x v="6"/>
      <x v="10"/>
      <x v="4"/>
      <x v="2"/>
    </i>
    <i r="1" i="22">
      <x v="7"/>
      <x v="9"/>
      <x v="3"/>
      <x v="2"/>
    </i>
    <i r="1" i="22">
      <x v="8"/>
      <x v="12"/>
      <x v="5"/>
      <x v="2"/>
    </i>
    <i r="1" i="22">
      <x v="9"/>
      <x v="2"/>
      <x v="2"/>
      <x v="2"/>
    </i>
    <i i="23">
      <x v="23"/>
      <x/>
      <x v="3"/>
      <x v="7"/>
      <x v="3"/>
    </i>
    <i r="2" i="23">
      <x v="4"/>
      <x v="6"/>
      <x v="3"/>
    </i>
    <i r="1" i="23">
      <x v="1"/>
      <x v="5"/>
      <x v="10"/>
      <x v="3"/>
    </i>
    <i r="2" i="23">
      <x v="6"/>
      <x v="9"/>
      <x v="3"/>
    </i>
    <i r="1" i="23">
      <x v="2"/>
      <x v="8"/>
      <x v="8"/>
      <x/>
    </i>
    <i r="1" i="23">
      <x v="3"/>
      <x/>
      <x v="1"/>
      <x v="2"/>
    </i>
    <i r="2" i="23">
      <x v="1"/>
      <x v="1"/>
      <x v="2"/>
    </i>
    <i r="1" i="23">
      <x v="4"/>
      <x v="11"/>
      <x/>
      <x v="2"/>
    </i>
    <i r="1" i="23">
      <x v="5"/>
      <x v="7"/>
      <x v="11"/>
      <x v="1"/>
    </i>
    <i r="1" i="23">
      <x v="6"/>
      <x v="10"/>
      <x v="4"/>
      <x v="2"/>
    </i>
    <i r="1" i="23">
      <x v="7"/>
      <x v="9"/>
      <x v="3"/>
      <x v="2"/>
    </i>
    <i r="1" i="23">
      <x v="8"/>
      <x v="12"/>
      <x v="5"/>
      <x v="2"/>
    </i>
    <i r="1" i="23">
      <x v="9"/>
      <x v="2"/>
      <x v="2"/>
      <x v="2"/>
    </i>
    <i i="24">
      <x v="24"/>
      <x/>
      <x v="3"/>
      <x v="7"/>
      <x v="3"/>
    </i>
    <i r="2" i="24">
      <x v="4"/>
      <x v="6"/>
      <x v="3"/>
    </i>
    <i r="1" i="24">
      <x v="1"/>
      <x v="5"/>
      <x v="10"/>
      <x v="3"/>
    </i>
    <i r="2" i="24">
      <x v="6"/>
      <x v="9"/>
      <x v="3"/>
    </i>
    <i r="1" i="24">
      <x v="2"/>
      <x v="8"/>
      <x v="8"/>
      <x/>
    </i>
    <i r="1" i="24">
      <x v="3"/>
      <x/>
      <x v="1"/>
      <x v="2"/>
    </i>
    <i r="2" i="24">
      <x v="1"/>
      <x v="1"/>
      <x v="2"/>
    </i>
    <i r="1" i="24">
      <x v="4"/>
      <x v="11"/>
      <x/>
      <x v="2"/>
    </i>
    <i r="1" i="24">
      <x v="5"/>
      <x v="7"/>
      <x v="11"/>
      <x v="1"/>
    </i>
    <i r="1" i="24">
      <x v="6"/>
      <x v="10"/>
      <x v="4"/>
      <x v="2"/>
    </i>
    <i r="1" i="24">
      <x v="7"/>
      <x v="9"/>
      <x v="3"/>
      <x v="2"/>
    </i>
    <i r="1" i="24">
      <x v="8"/>
      <x v="12"/>
      <x v="5"/>
      <x v="2"/>
    </i>
    <i r="1" i="24">
      <x v="9"/>
      <x v="2"/>
      <x v="2"/>
      <x v="2"/>
    </i>
    <i i="25">
      <x v="25"/>
      <x/>
      <x v="3"/>
      <x v="7"/>
      <x v="3"/>
    </i>
    <i r="2" i="25">
      <x v="4"/>
      <x v="6"/>
      <x v="3"/>
    </i>
    <i r="1" i="25">
      <x v="1"/>
      <x v="5"/>
      <x v="10"/>
      <x v="3"/>
    </i>
    <i r="2" i="25">
      <x v="6"/>
      <x v="9"/>
      <x v="3"/>
    </i>
    <i r="1" i="25">
      <x v="2"/>
      <x v="8"/>
      <x v="8"/>
      <x/>
    </i>
    <i r="1" i="25">
      <x v="3"/>
      <x/>
      <x v="1"/>
      <x v="2"/>
    </i>
    <i r="2" i="25">
      <x v="1"/>
      <x v="1"/>
      <x v="2"/>
    </i>
    <i r="1" i="25">
      <x v="4"/>
      <x v="11"/>
      <x/>
      <x v="2"/>
    </i>
    <i r="1" i="25">
      <x v="5"/>
      <x v="7"/>
      <x v="11"/>
      <x v="1"/>
    </i>
    <i r="1" i="25">
      <x v="6"/>
      <x v="10"/>
      <x v="4"/>
      <x v="2"/>
    </i>
    <i r="1" i="25">
      <x v="7"/>
      <x v="9"/>
      <x v="3"/>
      <x v="2"/>
    </i>
    <i r="1" i="25">
      <x v="8"/>
      <x v="12"/>
      <x v="5"/>
      <x v="2"/>
    </i>
    <i r="1" i="25">
      <x v="9"/>
      <x v="2"/>
      <x v="2"/>
      <x v="2"/>
    </i>
    <i i="26">
      <x v="26"/>
      <x/>
      <x v="3"/>
      <x v="7"/>
      <x v="3"/>
    </i>
    <i r="2" i="26">
      <x v="4"/>
      <x v="6"/>
      <x v="3"/>
    </i>
    <i r="1" i="26">
      <x v="1"/>
      <x v="5"/>
      <x v="10"/>
      <x v="3"/>
    </i>
    <i r="2" i="26">
      <x v="6"/>
      <x v="9"/>
      <x v="3"/>
    </i>
    <i r="1" i="26">
      <x v="2"/>
      <x v="8"/>
      <x v="8"/>
      <x/>
    </i>
    <i r="1" i="26">
      <x v="3"/>
      <x/>
      <x v="1"/>
      <x v="2"/>
    </i>
    <i r="2" i="26">
      <x v="1"/>
      <x v="1"/>
      <x v="2"/>
    </i>
    <i r="1" i="26">
      <x v="4"/>
      <x v="11"/>
      <x/>
      <x v="2"/>
    </i>
    <i r="1" i="26">
      <x v="5"/>
      <x v="7"/>
      <x v="11"/>
      <x v="1"/>
    </i>
    <i r="1" i="26">
      <x v="6"/>
      <x v="10"/>
      <x v="4"/>
      <x v="2"/>
    </i>
    <i r="1" i="26">
      <x v="7"/>
      <x v="9"/>
      <x v="3"/>
      <x v="2"/>
    </i>
    <i r="1" i="26">
      <x v="8"/>
      <x v="12"/>
      <x v="5"/>
      <x v="2"/>
    </i>
    <i r="1" i="26">
      <x v="9"/>
      <x v="2"/>
      <x v="2"/>
      <x v="2"/>
    </i>
    <i i="27">
      <x v="27"/>
      <x/>
      <x v="3"/>
      <x v="7"/>
      <x v="3"/>
    </i>
    <i r="2" i="27">
      <x v="4"/>
      <x v="6"/>
      <x v="3"/>
    </i>
    <i r="1" i="27">
      <x v="1"/>
      <x v="5"/>
      <x v="10"/>
      <x v="3"/>
    </i>
    <i r="2" i="27">
      <x v="6"/>
      <x v="9"/>
      <x v="3"/>
    </i>
    <i r="1" i="27">
      <x v="2"/>
      <x v="8"/>
      <x v="8"/>
      <x/>
    </i>
    <i r="1" i="27">
      <x v="3"/>
      <x/>
      <x v="1"/>
      <x v="2"/>
    </i>
    <i r="2" i="27">
      <x v="1"/>
      <x v="1"/>
      <x v="2"/>
    </i>
    <i r="1" i="27">
      <x v="4"/>
      <x v="11"/>
      <x/>
      <x v="2"/>
    </i>
    <i r="1" i="27">
      <x v="5"/>
      <x v="7"/>
      <x v="11"/>
      <x v="1"/>
    </i>
    <i r="1" i="27">
      <x v="6"/>
      <x v="10"/>
      <x v="4"/>
      <x v="2"/>
    </i>
    <i r="1" i="27">
      <x v="7"/>
      <x v="9"/>
      <x v="3"/>
      <x v="2"/>
    </i>
    <i r="1" i="27">
      <x v="8"/>
      <x v="12"/>
      <x v="5"/>
      <x v="2"/>
    </i>
    <i r="1" i="27">
      <x v="9"/>
      <x v="2"/>
      <x v="2"/>
      <x v="2"/>
    </i>
    <i i="28">
      <x v="28"/>
      <x/>
      <x v="3"/>
      <x v="7"/>
      <x v="3"/>
    </i>
    <i r="2" i="28">
      <x v="4"/>
      <x v="6"/>
      <x v="3"/>
    </i>
    <i r="1" i="28">
      <x v="1"/>
      <x v="5"/>
      <x v="10"/>
      <x v="3"/>
    </i>
    <i r="2" i="28">
      <x v="6"/>
      <x v="9"/>
      <x v="3"/>
    </i>
    <i r="1" i="28">
      <x v="2"/>
      <x v="8"/>
      <x v="8"/>
      <x/>
    </i>
    <i r="1" i="28">
      <x v="3"/>
      <x/>
      <x v="1"/>
      <x v="2"/>
    </i>
    <i r="2" i="28">
      <x v="1"/>
      <x v="1"/>
      <x v="2"/>
    </i>
    <i r="1" i="28">
      <x v="4"/>
      <x v="11"/>
      <x/>
      <x v="2"/>
    </i>
    <i r="1" i="28">
      <x v="5"/>
      <x v="7"/>
      <x v="11"/>
      <x v="1"/>
    </i>
    <i r="1" i="28">
      <x v="6"/>
      <x v="10"/>
      <x v="4"/>
      <x v="2"/>
    </i>
    <i r="1" i="28">
      <x v="7"/>
      <x v="9"/>
      <x v="3"/>
      <x v="2"/>
    </i>
    <i r="1" i="28">
      <x v="8"/>
      <x v="12"/>
      <x v="5"/>
      <x v="2"/>
    </i>
    <i r="1" i="28">
      <x v="9"/>
      <x v="2"/>
      <x v="2"/>
      <x v="2"/>
    </i>
    <i i="29">
      <x v="29"/>
      <x/>
      <x v="3"/>
      <x v="7"/>
      <x v="3"/>
    </i>
    <i r="2" i="29">
      <x v="4"/>
      <x v="6"/>
      <x v="3"/>
    </i>
    <i r="1" i="29">
      <x v="1"/>
      <x v="5"/>
      <x v="10"/>
      <x v="3"/>
    </i>
    <i r="2" i="29">
      <x v="6"/>
      <x v="9"/>
      <x v="3"/>
    </i>
    <i r="1" i="29">
      <x v="2"/>
      <x v="8"/>
      <x v="8"/>
      <x/>
    </i>
    <i r="1" i="29">
      <x v="3"/>
      <x/>
      <x v="1"/>
      <x v="2"/>
    </i>
    <i r="2" i="29">
      <x v="1"/>
      <x v="1"/>
      <x v="2"/>
    </i>
    <i r="1" i="29">
      <x v="4"/>
      <x v="11"/>
      <x/>
      <x v="2"/>
    </i>
    <i r="1" i="29">
      <x v="5"/>
      <x v="7"/>
      <x v="11"/>
      <x v="1"/>
    </i>
    <i r="1" i="29">
      <x v="6"/>
      <x v="10"/>
      <x v="4"/>
      <x v="2"/>
    </i>
    <i r="1" i="29">
      <x v="7"/>
      <x v="9"/>
      <x v="3"/>
      <x v="2"/>
    </i>
    <i r="1" i="29">
      <x v="8"/>
      <x v="12"/>
      <x v="5"/>
      <x v="2"/>
    </i>
    <i r="1" i="29">
      <x v="9"/>
      <x v="2"/>
      <x v="2"/>
      <x v="2"/>
    </i>
    <i i="30">
      <x v="30"/>
      <x/>
      <x v="3"/>
      <x v="7"/>
      <x v="3"/>
    </i>
    <i r="2" i="30">
      <x v="4"/>
      <x v="6"/>
      <x v="3"/>
    </i>
    <i r="1" i="30">
      <x v="1"/>
      <x v="5"/>
      <x v="10"/>
      <x v="3"/>
    </i>
    <i r="2" i="30">
      <x v="6"/>
      <x v="9"/>
      <x v="3"/>
    </i>
    <i r="1" i="30">
      <x v="2"/>
      <x v="8"/>
      <x v="8"/>
      <x/>
    </i>
    <i r="1" i="30">
      <x v="3"/>
      <x/>
      <x v="1"/>
      <x v="2"/>
    </i>
    <i r="2" i="30">
      <x v="1"/>
      <x v="1"/>
      <x v="2"/>
    </i>
    <i r="1" i="30">
      <x v="4"/>
      <x v="11"/>
      <x/>
      <x v="2"/>
    </i>
    <i r="1" i="30">
      <x v="5"/>
      <x v="7"/>
      <x v="11"/>
      <x v="1"/>
    </i>
    <i r="1" i="30">
      <x v="6"/>
      <x v="10"/>
      <x v="4"/>
      <x v="2"/>
    </i>
    <i r="1" i="30">
      <x v="7"/>
      <x v="9"/>
      <x v="3"/>
      <x v="2"/>
    </i>
    <i r="1" i="30">
      <x v="8"/>
      <x v="12"/>
      <x v="5"/>
      <x v="2"/>
    </i>
    <i r="1" i="30">
      <x v="9"/>
      <x v="2"/>
      <x v="2"/>
      <x v="2"/>
    </i>
    <i i="31">
      <x v="31"/>
      <x/>
      <x v="3"/>
      <x v="7"/>
      <x v="3"/>
    </i>
    <i r="2" i="31">
      <x v="4"/>
      <x v="6"/>
      <x v="3"/>
    </i>
    <i r="1" i="31">
      <x v="1"/>
      <x v="5"/>
      <x v="10"/>
      <x v="3"/>
    </i>
    <i r="2" i="31">
      <x v="6"/>
      <x v="9"/>
      <x v="3"/>
    </i>
    <i r="1" i="31">
      <x v="2"/>
      <x v="8"/>
      <x v="8"/>
      <x/>
    </i>
    <i r="1" i="31">
      <x v="3"/>
      <x/>
      <x v="1"/>
      <x v="2"/>
    </i>
    <i r="2" i="31">
      <x v="1"/>
      <x v="1"/>
      <x v="2"/>
    </i>
    <i r="1" i="31">
      <x v="4"/>
      <x v="11"/>
      <x/>
      <x v="2"/>
    </i>
    <i r="1" i="31">
      <x v="5"/>
      <x v="7"/>
      <x v="11"/>
      <x v="1"/>
    </i>
    <i r="1" i="31">
      <x v="6"/>
      <x v="10"/>
      <x v="4"/>
      <x v="2"/>
    </i>
    <i r="1" i="31">
      <x v="7"/>
      <x v="9"/>
      <x v="3"/>
      <x v="2"/>
    </i>
    <i r="1" i="31">
      <x v="8"/>
      <x v="12"/>
      <x v="5"/>
      <x v="2"/>
    </i>
    <i r="1" i="31">
      <x v="9"/>
      <x v="2"/>
      <x v="2"/>
      <x v="2"/>
    </i>
    <i i="32">
      <x v="32"/>
      <x/>
      <x v="3"/>
      <x v="7"/>
      <x v="3"/>
    </i>
    <i r="2" i="32">
      <x v="4"/>
      <x v="6"/>
      <x v="3"/>
    </i>
    <i r="1" i="32">
      <x v="1"/>
      <x v="5"/>
      <x v="10"/>
      <x v="3"/>
    </i>
    <i r="2" i="32">
      <x v="6"/>
      <x v="9"/>
      <x v="3"/>
    </i>
    <i r="1" i="32">
      <x v="2"/>
      <x v="8"/>
      <x v="8"/>
      <x/>
    </i>
    <i r="1" i="32">
      <x v="3"/>
      <x/>
      <x v="1"/>
      <x v="2"/>
    </i>
    <i r="2" i="32">
      <x v="1"/>
      <x v="1"/>
      <x v="2"/>
    </i>
    <i r="1" i="32">
      <x v="4"/>
      <x v="11"/>
      <x/>
      <x v="2"/>
    </i>
    <i r="1" i="32">
      <x v="5"/>
      <x v="7"/>
      <x v="11"/>
      <x v="1"/>
    </i>
    <i r="1" i="32">
      <x v="6"/>
      <x v="10"/>
      <x v="4"/>
      <x v="2"/>
    </i>
    <i r="1" i="32">
      <x v="7"/>
      <x v="9"/>
      <x v="3"/>
      <x v="2"/>
    </i>
    <i r="1" i="32">
      <x v="8"/>
      <x v="12"/>
      <x v="5"/>
      <x v="2"/>
    </i>
    <i r="1" i="32">
      <x v="9"/>
      <x v="2"/>
      <x v="2"/>
      <x v="2"/>
    </i>
    <i i="33">
      <x v="33"/>
      <x/>
      <x v="3"/>
      <x v="7"/>
      <x v="3"/>
    </i>
    <i r="2" i="33">
      <x v="4"/>
      <x v="6"/>
      <x v="3"/>
    </i>
    <i r="1" i="33">
      <x v="1"/>
      <x v="5"/>
      <x v="10"/>
      <x v="3"/>
    </i>
    <i r="2" i="33">
      <x v="6"/>
      <x v="9"/>
      <x v="3"/>
    </i>
    <i r="1" i="33">
      <x v="2"/>
      <x v="8"/>
      <x v="8"/>
      <x/>
    </i>
    <i r="1" i="33">
      <x v="3"/>
      <x/>
      <x v="1"/>
      <x v="2"/>
    </i>
    <i r="2" i="33">
      <x v="1"/>
      <x v="1"/>
      <x v="2"/>
    </i>
    <i r="1" i="33">
      <x v="4"/>
      <x v="11"/>
      <x/>
      <x v="2"/>
    </i>
    <i r="1" i="33">
      <x v="5"/>
      <x v="7"/>
      <x v="11"/>
      <x v="1"/>
    </i>
    <i r="1" i="33">
      <x v="6"/>
      <x v="10"/>
      <x v="4"/>
      <x v="2"/>
    </i>
    <i r="1" i="33">
      <x v="7"/>
      <x v="9"/>
      <x v="3"/>
      <x v="2"/>
    </i>
    <i r="1" i="33">
      <x v="8"/>
      <x v="12"/>
      <x v="5"/>
      <x v="2"/>
    </i>
    <i r="1" i="33">
      <x v="9"/>
      <x v="2"/>
      <x v="2"/>
      <x v="2"/>
    </i>
    <i i="34">
      <x v="34"/>
      <x/>
      <x v="3"/>
      <x v="7"/>
      <x v="3"/>
    </i>
    <i r="2" i="34">
      <x v="4"/>
      <x v="6"/>
      <x v="3"/>
    </i>
    <i r="1" i="34">
      <x v="1"/>
      <x v="5"/>
      <x v="10"/>
      <x v="3"/>
    </i>
    <i r="2" i="34">
      <x v="6"/>
      <x v="9"/>
      <x v="3"/>
    </i>
    <i r="1" i="34">
      <x v="2"/>
      <x v="8"/>
      <x v="8"/>
      <x/>
    </i>
    <i r="1" i="34">
      <x v="3"/>
      <x/>
      <x v="1"/>
      <x v="2"/>
    </i>
    <i r="2" i="34">
      <x v="1"/>
      <x v="1"/>
      <x v="2"/>
    </i>
    <i r="1" i="34">
      <x v="4"/>
      <x v="11"/>
      <x/>
      <x v="2"/>
    </i>
    <i r="1" i="34">
      <x v="5"/>
      <x v="7"/>
      <x v="11"/>
      <x v="1"/>
    </i>
    <i r="1" i="34">
      <x v="6"/>
      <x v="10"/>
      <x v="4"/>
      <x v="2"/>
    </i>
    <i r="1" i="34">
      <x v="7"/>
      <x v="9"/>
      <x v="3"/>
      <x v="2"/>
    </i>
    <i r="1" i="34">
      <x v="8"/>
      <x v="12"/>
      <x v="5"/>
      <x v="2"/>
    </i>
    <i r="1" i="34">
      <x v="9"/>
      <x v="2"/>
      <x v="2"/>
      <x v="2"/>
    </i>
    <i i="35">
      <x v="35"/>
      <x/>
      <x v="3"/>
      <x v="7"/>
      <x v="3"/>
    </i>
    <i r="2" i="35">
      <x v="4"/>
      <x v="6"/>
      <x v="3"/>
    </i>
    <i r="1" i="35">
      <x v="1"/>
      <x v="5"/>
      <x v="10"/>
      <x v="3"/>
    </i>
    <i r="2" i="35">
      <x v="6"/>
      <x v="9"/>
      <x v="3"/>
    </i>
    <i r="1" i="35">
      <x v="2"/>
      <x v="8"/>
      <x v="8"/>
      <x/>
    </i>
    <i r="1" i="35">
      <x v="3"/>
      <x/>
      <x v="1"/>
      <x v="2"/>
    </i>
    <i r="2" i="35">
      <x v="1"/>
      <x v="1"/>
      <x v="2"/>
    </i>
    <i r="1" i="35">
      <x v="4"/>
      <x v="11"/>
      <x/>
      <x v="2"/>
    </i>
    <i r="1" i="35">
      <x v="5"/>
      <x v="7"/>
      <x v="11"/>
      <x v="1"/>
    </i>
    <i r="1" i="35">
      <x v="6"/>
      <x v="10"/>
      <x v="4"/>
      <x v="2"/>
    </i>
    <i r="1" i="35">
      <x v="7"/>
      <x v="9"/>
      <x v="3"/>
      <x v="2"/>
    </i>
    <i r="1" i="35">
      <x v="8"/>
      <x v="12"/>
      <x v="5"/>
      <x v="2"/>
    </i>
    <i r="1" i="35">
      <x v="9"/>
      <x v="2"/>
      <x v="2"/>
      <x v="2"/>
    </i>
    <i i="36">
      <x v="36"/>
      <x/>
      <x v="3"/>
      <x v="7"/>
      <x v="3"/>
    </i>
    <i r="2" i="36">
      <x v="4"/>
      <x v="6"/>
      <x v="3"/>
    </i>
    <i r="1" i="36">
      <x v="1"/>
      <x v="5"/>
      <x v="10"/>
      <x v="3"/>
    </i>
    <i r="2" i="36">
      <x v="6"/>
      <x v="9"/>
      <x v="3"/>
    </i>
    <i r="1" i="36">
      <x v="2"/>
      <x v="8"/>
      <x v="8"/>
      <x/>
    </i>
    <i r="1" i="36">
      <x v="3"/>
      <x/>
      <x v="1"/>
      <x v="2"/>
    </i>
    <i r="2" i="36">
      <x v="1"/>
      <x v="1"/>
      <x v="2"/>
    </i>
    <i r="1" i="36">
      <x v="4"/>
      <x v="11"/>
      <x/>
      <x v="2"/>
    </i>
    <i r="1" i="36">
      <x v="5"/>
      <x v="7"/>
      <x v="11"/>
      <x v="1"/>
    </i>
    <i r="1" i="36">
      <x v="6"/>
      <x v="10"/>
      <x v="4"/>
      <x v="2"/>
    </i>
    <i r="1" i="36">
      <x v="7"/>
      <x v="9"/>
      <x v="3"/>
      <x v="2"/>
    </i>
    <i r="1" i="36">
      <x v="8"/>
      <x v="12"/>
      <x v="5"/>
      <x v="2"/>
    </i>
    <i r="1" i="36">
      <x v="9"/>
      <x v="2"/>
      <x v="2"/>
      <x v="2"/>
    </i>
    <i i="37">
      <x v="37"/>
      <x/>
      <x v="3"/>
      <x v="7"/>
      <x v="3"/>
    </i>
    <i r="2" i="37">
      <x v="4"/>
      <x v="6"/>
      <x v="3"/>
    </i>
    <i r="1" i="37">
      <x v="1"/>
      <x v="5"/>
      <x v="10"/>
      <x v="3"/>
    </i>
    <i r="2" i="37">
      <x v="6"/>
      <x v="9"/>
      <x v="3"/>
    </i>
    <i r="1" i="37">
      <x v="2"/>
      <x v="8"/>
      <x v="8"/>
      <x/>
    </i>
    <i r="1" i="37">
      <x v="3"/>
      <x/>
      <x v="1"/>
      <x v="2"/>
    </i>
    <i r="2" i="37">
      <x v="1"/>
      <x v="1"/>
      <x v="2"/>
    </i>
    <i r="1" i="37">
      <x v="4"/>
      <x v="11"/>
      <x/>
      <x v="2"/>
    </i>
    <i r="1" i="37">
      <x v="5"/>
      <x v="7"/>
      <x v="11"/>
      <x v="1"/>
    </i>
    <i r="1" i="37">
      <x v="6"/>
      <x v="10"/>
      <x v="4"/>
      <x v="2"/>
    </i>
    <i r="1" i="37">
      <x v="7"/>
      <x v="9"/>
      <x v="3"/>
      <x v="2"/>
    </i>
    <i r="1" i="37">
      <x v="8"/>
      <x v="12"/>
      <x v="5"/>
      <x v="2"/>
    </i>
    <i r="1" i="37">
      <x v="9"/>
      <x v="2"/>
      <x v="2"/>
      <x v="2"/>
    </i>
    <i i="38">
      <x v="38"/>
      <x/>
      <x v="3"/>
      <x v="7"/>
      <x v="3"/>
    </i>
    <i r="2" i="38">
      <x v="4"/>
      <x v="6"/>
      <x v="3"/>
    </i>
    <i r="1" i="38">
      <x v="1"/>
      <x v="5"/>
      <x v="10"/>
      <x v="3"/>
    </i>
    <i r="2" i="38">
      <x v="6"/>
      <x v="9"/>
      <x v="3"/>
    </i>
    <i r="1" i="38">
      <x v="2"/>
      <x v="8"/>
      <x v="8"/>
      <x/>
    </i>
    <i r="1" i="38">
      <x v="3"/>
      <x/>
      <x v="1"/>
      <x v="2"/>
    </i>
    <i r="2" i="38">
      <x v="1"/>
      <x v="1"/>
      <x v="2"/>
    </i>
    <i r="1" i="38">
      <x v="4"/>
      <x v="11"/>
      <x/>
      <x v="2"/>
    </i>
    <i r="1" i="38">
      <x v="5"/>
      <x v="7"/>
      <x v="11"/>
      <x v="1"/>
    </i>
    <i r="1" i="38">
      <x v="6"/>
      <x v="10"/>
      <x v="4"/>
      <x v="2"/>
    </i>
    <i r="1" i="38">
      <x v="7"/>
      <x v="9"/>
      <x v="3"/>
      <x v="2"/>
    </i>
    <i r="1" i="38">
      <x v="8"/>
      <x v="12"/>
      <x v="5"/>
      <x v="2"/>
    </i>
    <i r="1" i="38">
      <x v="9"/>
      <x v="2"/>
      <x v="2"/>
      <x v="2"/>
    </i>
    <i i="39">
      <x v="39"/>
      <x/>
      <x v="3"/>
      <x v="7"/>
      <x v="3"/>
    </i>
    <i r="2" i="39">
      <x v="4"/>
      <x v="6"/>
      <x v="3"/>
    </i>
    <i r="1" i="39">
      <x v="1"/>
      <x v="5"/>
      <x v="10"/>
      <x v="3"/>
    </i>
    <i r="2" i="39">
      <x v="6"/>
      <x v="9"/>
      <x v="3"/>
    </i>
    <i r="1" i="39">
      <x v="2"/>
      <x v="8"/>
      <x v="8"/>
      <x/>
    </i>
    <i r="1" i="39">
      <x v="3"/>
      <x/>
      <x v="1"/>
      <x v="2"/>
    </i>
    <i r="2" i="39">
      <x v="1"/>
      <x v="1"/>
      <x v="2"/>
    </i>
    <i r="1" i="39">
      <x v="4"/>
      <x v="11"/>
      <x/>
      <x v="2"/>
    </i>
    <i r="1" i="39">
      <x v="5"/>
      <x v="7"/>
      <x v="11"/>
      <x v="1"/>
    </i>
    <i r="1" i="39">
      <x v="6"/>
      <x v="10"/>
      <x v="4"/>
      <x v="2"/>
    </i>
    <i r="1" i="39">
      <x v="7"/>
      <x v="9"/>
      <x v="3"/>
      <x v="2"/>
    </i>
    <i r="1" i="39">
      <x v="8"/>
      <x v="12"/>
      <x v="5"/>
      <x v="2"/>
    </i>
    <i r="1" i="39">
      <x v="9"/>
      <x v="2"/>
      <x v="2"/>
      <x v="2"/>
    </i>
    <i i="40">
      <x v="40"/>
      <x/>
      <x v="3"/>
      <x v="7"/>
      <x v="3"/>
    </i>
    <i r="2" i="40">
      <x v="4"/>
      <x v="6"/>
      <x v="3"/>
    </i>
    <i r="1" i="40">
      <x v="1"/>
      <x v="5"/>
      <x v="10"/>
      <x v="3"/>
    </i>
    <i r="2" i="40">
      <x v="6"/>
      <x v="9"/>
      <x v="3"/>
    </i>
    <i r="1" i="40">
      <x v="2"/>
      <x v="8"/>
      <x v="8"/>
      <x/>
    </i>
    <i r="1" i="40">
      <x v="3"/>
      <x/>
      <x v="1"/>
      <x v="2"/>
    </i>
    <i r="2" i="40">
      <x v="1"/>
      <x v="1"/>
      <x v="2"/>
    </i>
    <i r="1" i="40">
      <x v="4"/>
      <x v="11"/>
      <x/>
      <x v="2"/>
    </i>
    <i r="1" i="40">
      <x v="5"/>
      <x v="7"/>
      <x v="11"/>
      <x v="1"/>
    </i>
    <i r="1" i="40">
      <x v="6"/>
      <x v="10"/>
      <x v="4"/>
      <x v="2"/>
    </i>
    <i r="1" i="40">
      <x v="7"/>
      <x v="9"/>
      <x v="3"/>
      <x v="2"/>
    </i>
    <i r="1" i="40">
      <x v="8"/>
      <x v="12"/>
      <x v="5"/>
      <x v="2"/>
    </i>
    <i r="1" i="40">
      <x v="9"/>
      <x v="2"/>
      <x v="2"/>
      <x v="2"/>
    </i>
    <i i="41">
      <x v="41"/>
      <x/>
      <x v="3"/>
      <x v="7"/>
      <x v="3"/>
    </i>
    <i r="2" i="41">
      <x v="4"/>
      <x v="6"/>
      <x v="3"/>
    </i>
    <i r="1" i="41">
      <x v="1"/>
      <x v="5"/>
      <x v="10"/>
      <x v="3"/>
    </i>
    <i r="2" i="41">
      <x v="6"/>
      <x v="9"/>
      <x v="3"/>
    </i>
    <i r="1" i="41">
      <x v="2"/>
      <x v="8"/>
      <x v="8"/>
      <x/>
    </i>
    <i r="1" i="41">
      <x v="3"/>
      <x/>
      <x v="1"/>
      <x v="2"/>
    </i>
    <i r="2" i="41">
      <x v="1"/>
      <x v="1"/>
      <x v="2"/>
    </i>
    <i r="1" i="41">
      <x v="4"/>
      <x v="11"/>
      <x/>
      <x v="2"/>
    </i>
    <i r="1" i="41">
      <x v="5"/>
      <x v="7"/>
      <x v="11"/>
      <x v="1"/>
    </i>
    <i r="1" i="41">
      <x v="6"/>
      <x v="10"/>
      <x v="4"/>
      <x v="2"/>
    </i>
    <i r="1" i="41">
      <x v="7"/>
      <x v="9"/>
      <x v="3"/>
      <x v="2"/>
    </i>
    <i r="1" i="41">
      <x v="8"/>
      <x v="12"/>
      <x v="5"/>
      <x v="2"/>
    </i>
    <i r="1" i="41">
      <x v="9"/>
      <x v="2"/>
      <x v="2"/>
      <x v="2"/>
    </i>
    <i i="42">
      <x v="42"/>
      <x/>
      <x v="3"/>
      <x v="7"/>
      <x v="3"/>
    </i>
    <i r="2" i="42">
      <x v="4"/>
      <x v="6"/>
      <x v="3"/>
    </i>
    <i r="1" i="42">
      <x v="1"/>
      <x v="5"/>
      <x v="10"/>
      <x v="3"/>
    </i>
    <i r="2" i="42">
      <x v="6"/>
      <x v="9"/>
      <x v="3"/>
    </i>
    <i r="1" i="42">
      <x v="2"/>
      <x v="8"/>
      <x v="8"/>
      <x/>
    </i>
    <i r="1" i="42">
      <x v="3"/>
      <x/>
      <x v="1"/>
      <x v="2"/>
    </i>
    <i r="2" i="42">
      <x v="1"/>
      <x v="1"/>
      <x v="2"/>
    </i>
    <i r="1" i="42">
      <x v="4"/>
      <x v="11"/>
      <x/>
      <x v="2"/>
    </i>
    <i r="1" i="42">
      <x v="5"/>
      <x v="7"/>
      <x v="11"/>
      <x v="1"/>
    </i>
    <i r="1" i="42">
      <x v="6"/>
      <x v="10"/>
      <x v="4"/>
      <x v="2"/>
    </i>
    <i r="1" i="42">
      <x v="7"/>
      <x v="9"/>
      <x v="3"/>
      <x v="2"/>
    </i>
    <i r="1" i="42">
      <x v="8"/>
      <x v="12"/>
      <x v="5"/>
      <x v="2"/>
    </i>
    <i r="1" i="42">
      <x v="9"/>
      <x v="2"/>
      <x v="2"/>
      <x v="2"/>
    </i>
    <i i="43">
      <x v="43"/>
      <x/>
      <x v="3"/>
      <x v="7"/>
      <x v="3"/>
    </i>
    <i r="2" i="43">
      <x v="4"/>
      <x v="6"/>
      <x v="3"/>
    </i>
    <i r="1" i="43">
      <x v="1"/>
      <x v="5"/>
      <x v="10"/>
      <x v="3"/>
    </i>
    <i r="2" i="43">
      <x v="6"/>
      <x v="9"/>
      <x v="3"/>
    </i>
    <i r="1" i="43">
      <x v="2"/>
      <x v="8"/>
      <x v="8"/>
      <x/>
    </i>
    <i r="1" i="43">
      <x v="3"/>
      <x/>
      <x v="1"/>
      <x v="2"/>
    </i>
    <i r="2" i="43">
      <x v="1"/>
      <x v="1"/>
      <x v="2"/>
    </i>
    <i r="1" i="43">
      <x v="4"/>
      <x v="11"/>
      <x/>
      <x v="2"/>
    </i>
    <i r="1" i="43">
      <x v="5"/>
      <x v="7"/>
      <x v="11"/>
      <x v="1"/>
    </i>
    <i r="1" i="43">
      <x v="6"/>
      <x v="10"/>
      <x v="4"/>
      <x v="2"/>
    </i>
    <i r="1" i="43">
      <x v="7"/>
      <x v="9"/>
      <x v="3"/>
      <x v="2"/>
    </i>
    <i r="1" i="43">
      <x v="8"/>
      <x v="12"/>
      <x v="5"/>
      <x v="2"/>
    </i>
    <i r="1" i="43">
      <x v="9"/>
      <x v="2"/>
      <x v="2"/>
      <x v="2"/>
    </i>
    <i i="44">
      <x v="44"/>
      <x/>
      <x v="3"/>
      <x v="7"/>
      <x v="3"/>
    </i>
    <i r="2" i="44">
      <x v="4"/>
      <x v="6"/>
      <x v="3"/>
    </i>
    <i r="1" i="44">
      <x v="1"/>
      <x v="5"/>
      <x v="10"/>
      <x v="3"/>
    </i>
    <i r="2" i="44">
      <x v="6"/>
      <x v="9"/>
      <x v="3"/>
    </i>
    <i r="1" i="44">
      <x v="2"/>
      <x v="8"/>
      <x v="8"/>
      <x/>
    </i>
    <i r="1" i="44">
      <x v="3"/>
      <x/>
      <x v="1"/>
      <x v="2"/>
    </i>
    <i r="2" i="44">
      <x v="1"/>
      <x v="1"/>
      <x v="2"/>
    </i>
    <i r="1" i="44">
      <x v="4"/>
      <x v="11"/>
      <x/>
      <x v="2"/>
    </i>
    <i r="1" i="44">
      <x v="5"/>
      <x v="7"/>
      <x v="11"/>
      <x v="1"/>
    </i>
    <i r="1" i="44">
      <x v="6"/>
      <x v="10"/>
      <x v="4"/>
      <x v="2"/>
    </i>
    <i r="1" i="44">
      <x v="7"/>
      <x v="9"/>
      <x v="3"/>
      <x v="2"/>
    </i>
    <i r="1" i="44">
      <x v="8"/>
      <x v="12"/>
      <x v="5"/>
      <x v="2"/>
    </i>
    <i r="1" i="44">
      <x v="9"/>
      <x v="2"/>
      <x v="2"/>
      <x v="2"/>
    </i>
    <i i="45">
      <x v="45"/>
      <x/>
      <x v="3"/>
      <x v="7"/>
      <x v="3"/>
    </i>
    <i r="2" i="45">
      <x v="4"/>
      <x v="6"/>
      <x v="3"/>
    </i>
    <i r="1" i="45">
      <x v="1"/>
      <x v="5"/>
      <x v="10"/>
      <x v="3"/>
    </i>
    <i r="2" i="45">
      <x v="6"/>
      <x v="9"/>
      <x v="3"/>
    </i>
    <i r="1" i="45">
      <x v="2"/>
      <x v="8"/>
      <x v="8"/>
      <x/>
    </i>
    <i r="1" i="45">
      <x v="3"/>
      <x/>
      <x v="1"/>
      <x v="2"/>
    </i>
    <i r="2" i="45">
      <x v="1"/>
      <x v="1"/>
      <x v="2"/>
    </i>
    <i r="1" i="45">
      <x v="4"/>
      <x v="11"/>
      <x/>
      <x v="2"/>
    </i>
    <i r="1" i="45">
      <x v="5"/>
      <x v="7"/>
      <x v="11"/>
      <x v="1"/>
    </i>
    <i r="1" i="45">
      <x v="6"/>
      <x v="10"/>
      <x v="4"/>
      <x v="2"/>
    </i>
    <i r="1" i="45">
      <x v="7"/>
      <x v="9"/>
      <x v="3"/>
      <x v="2"/>
    </i>
    <i r="1" i="45">
      <x v="8"/>
      <x v="12"/>
      <x v="5"/>
      <x v="2"/>
    </i>
    <i r="1" i="45">
      <x v="9"/>
      <x v="2"/>
      <x v="2"/>
      <x v="2"/>
    </i>
    <i i="46">
      <x v="46"/>
      <x/>
      <x v="3"/>
      <x v="7"/>
      <x v="3"/>
    </i>
    <i r="2" i="46">
      <x v="4"/>
      <x v="6"/>
      <x v="3"/>
    </i>
    <i r="1" i="46">
      <x v="1"/>
      <x v="5"/>
      <x v="10"/>
      <x v="3"/>
    </i>
    <i r="2" i="46">
      <x v="6"/>
      <x v="9"/>
      <x v="3"/>
    </i>
    <i r="1" i="46">
      <x v="2"/>
      <x v="8"/>
      <x v="8"/>
      <x/>
    </i>
    <i r="1" i="46">
      <x v="3"/>
      <x/>
      <x v="1"/>
      <x v="2"/>
    </i>
    <i r="2" i="46">
      <x v="1"/>
      <x v="1"/>
      <x v="2"/>
    </i>
    <i r="1" i="46">
      <x v="4"/>
      <x v="11"/>
      <x/>
      <x v="2"/>
    </i>
    <i r="1" i="46">
      <x v="5"/>
      <x v="7"/>
      <x v="11"/>
      <x v="1"/>
    </i>
    <i r="1" i="46">
      <x v="6"/>
      <x v="10"/>
      <x v="4"/>
      <x v="2"/>
    </i>
    <i r="1" i="46">
      <x v="7"/>
      <x v="9"/>
      <x v="3"/>
      <x v="2"/>
    </i>
    <i r="1" i="46">
      <x v="8"/>
      <x v="12"/>
      <x v="5"/>
      <x v="2"/>
    </i>
    <i r="1" i="46">
      <x v="9"/>
      <x v="2"/>
      <x v="2"/>
      <x v="2"/>
    </i>
    <i i="47">
      <x v="47"/>
      <x/>
      <x v="3"/>
      <x v="7"/>
      <x v="3"/>
    </i>
    <i r="2" i="47">
      <x v="4"/>
      <x v="6"/>
      <x v="3"/>
    </i>
    <i r="1" i="47">
      <x v="1"/>
      <x v="5"/>
      <x v="10"/>
      <x v="3"/>
    </i>
    <i r="2" i="47">
      <x v="6"/>
      <x v="9"/>
      <x v="3"/>
    </i>
    <i r="1" i="47">
      <x v="2"/>
      <x v="8"/>
      <x v="8"/>
      <x/>
    </i>
    <i r="1" i="47">
      <x v="3"/>
      <x/>
      <x v="1"/>
      <x v="2"/>
    </i>
    <i r="2" i="47">
      <x v="1"/>
      <x v="1"/>
      <x v="2"/>
    </i>
    <i r="1" i="47">
      <x v="4"/>
      <x v="11"/>
      <x/>
      <x v="2"/>
    </i>
    <i r="1" i="47">
      <x v="5"/>
      <x v="7"/>
      <x v="11"/>
      <x v="1"/>
    </i>
    <i r="1" i="47">
      <x v="6"/>
      <x v="10"/>
      <x v="4"/>
      <x v="2"/>
    </i>
    <i r="1" i="47">
      <x v="7"/>
      <x v="9"/>
      <x v="3"/>
      <x v="2"/>
    </i>
    <i r="1" i="47">
      <x v="8"/>
      <x v="12"/>
      <x v="5"/>
      <x v="2"/>
    </i>
    <i r="1" i="47">
      <x v="9"/>
      <x v="2"/>
      <x v="2"/>
      <x v="2"/>
    </i>
    <i i="48">
      <x v="48"/>
      <x/>
      <x v="3"/>
      <x v="7"/>
      <x v="3"/>
    </i>
    <i r="2" i="48">
      <x v="4"/>
      <x v="6"/>
      <x v="3"/>
    </i>
    <i r="1" i="48">
      <x v="1"/>
      <x v="5"/>
      <x v="10"/>
      <x v="3"/>
    </i>
    <i r="2" i="48">
      <x v="6"/>
      <x v="9"/>
      <x v="3"/>
    </i>
    <i r="1" i="48">
      <x v="2"/>
      <x v="8"/>
      <x v="8"/>
      <x/>
    </i>
    <i r="1" i="48">
      <x v="3"/>
      <x/>
      <x v="1"/>
      <x v="2"/>
    </i>
    <i r="2" i="48">
      <x v="1"/>
      <x v="1"/>
      <x v="2"/>
    </i>
    <i r="1" i="48">
      <x v="4"/>
      <x v="11"/>
      <x/>
      <x v="2"/>
    </i>
    <i r="1" i="48">
      <x v="5"/>
      <x v="7"/>
      <x v="11"/>
      <x v="1"/>
    </i>
    <i r="1" i="48">
      <x v="6"/>
      <x v="10"/>
      <x v="4"/>
      <x v="2"/>
    </i>
    <i r="1" i="48">
      <x v="7"/>
      <x v="9"/>
      <x v="3"/>
      <x v="2"/>
    </i>
    <i r="1" i="48">
      <x v="8"/>
      <x v="12"/>
      <x v="5"/>
      <x v="2"/>
    </i>
    <i r="1" i="48">
      <x v="9"/>
      <x v="2"/>
      <x v="2"/>
      <x v="2"/>
    </i>
    <i i="49">
      <x v="49"/>
      <x/>
      <x v="3"/>
      <x v="7"/>
      <x v="3"/>
    </i>
    <i r="2" i="49">
      <x v="4"/>
      <x v="6"/>
      <x v="3"/>
    </i>
    <i r="1" i="49">
      <x v="1"/>
      <x v="5"/>
      <x v="10"/>
      <x v="3"/>
    </i>
    <i r="2" i="49">
      <x v="6"/>
      <x v="9"/>
      <x v="3"/>
    </i>
    <i r="1" i="49">
      <x v="2"/>
      <x v="8"/>
      <x v="8"/>
      <x/>
    </i>
    <i r="1" i="49">
      <x v="3"/>
      <x/>
      <x v="1"/>
      <x v="2"/>
    </i>
    <i r="2" i="49">
      <x v="1"/>
      <x v="1"/>
      <x v="2"/>
    </i>
    <i r="1" i="49">
      <x v="4"/>
      <x v="11"/>
      <x/>
      <x v="2"/>
    </i>
    <i r="1" i="49">
      <x v="5"/>
      <x v="7"/>
      <x v="11"/>
      <x v="1"/>
    </i>
    <i r="1" i="49">
      <x v="6"/>
      <x v="10"/>
      <x v="4"/>
      <x v="2"/>
    </i>
    <i r="1" i="49">
      <x v="7"/>
      <x v="9"/>
      <x v="3"/>
      <x v="2"/>
    </i>
    <i r="1" i="49">
      <x v="8"/>
      <x v="12"/>
      <x v="5"/>
      <x v="2"/>
    </i>
    <i r="1" i="49">
      <x v="9"/>
      <x v="2"/>
      <x v="2"/>
      <x v="2"/>
    </i>
    <i i="50">
      <x v="50"/>
      <x/>
      <x v="3"/>
      <x v="7"/>
      <x v="3"/>
    </i>
    <i r="2" i="50">
      <x v="4"/>
      <x v="6"/>
      <x v="3"/>
    </i>
    <i r="1" i="50">
      <x v="1"/>
      <x v="5"/>
      <x v="10"/>
      <x v="3"/>
    </i>
    <i r="2" i="50">
      <x v="6"/>
      <x v="9"/>
      <x v="3"/>
    </i>
    <i r="1" i="50">
      <x v="2"/>
      <x v="8"/>
      <x v="8"/>
      <x/>
    </i>
    <i r="1" i="50">
      <x v="3"/>
      <x/>
      <x v="1"/>
      <x v="2"/>
    </i>
    <i r="2" i="50">
      <x v="1"/>
      <x v="1"/>
      <x v="2"/>
    </i>
    <i r="1" i="50">
      <x v="4"/>
      <x v="11"/>
      <x/>
      <x v="2"/>
    </i>
    <i r="1" i="50">
      <x v="5"/>
      <x v="7"/>
      <x v="11"/>
      <x v="1"/>
    </i>
    <i r="1" i="50">
      <x v="6"/>
      <x v="10"/>
      <x v="4"/>
      <x v="2"/>
    </i>
    <i r="1" i="50">
      <x v="7"/>
      <x v="9"/>
      <x v="3"/>
      <x v="2"/>
    </i>
    <i r="1" i="50">
      <x v="8"/>
      <x v="12"/>
      <x v="5"/>
      <x v="2"/>
    </i>
    <i r="1" i="50">
      <x v="9"/>
      <x v="2"/>
      <x v="2"/>
      <x v="2"/>
    </i>
    <i i="51">
      <x v="51"/>
      <x/>
      <x v="3"/>
      <x v="7"/>
      <x v="3"/>
    </i>
    <i r="2" i="51">
      <x v="4"/>
      <x v="6"/>
      <x v="3"/>
    </i>
    <i r="1" i="51">
      <x v="1"/>
      <x v="5"/>
      <x v="10"/>
      <x v="3"/>
    </i>
    <i r="2" i="51">
      <x v="6"/>
      <x v="9"/>
      <x v="3"/>
    </i>
    <i r="1" i="51">
      <x v="2"/>
      <x v="8"/>
      <x v="8"/>
      <x/>
    </i>
    <i r="1" i="51">
      <x v="3"/>
      <x/>
      <x v="1"/>
      <x v="2"/>
    </i>
    <i r="2" i="51">
      <x v="1"/>
      <x v="1"/>
      <x v="2"/>
    </i>
    <i r="1" i="51">
      <x v="4"/>
      <x v="11"/>
      <x/>
      <x v="2"/>
    </i>
    <i r="1" i="51">
      <x v="5"/>
      <x v="7"/>
      <x v="11"/>
      <x v="1"/>
    </i>
    <i r="1" i="51">
      <x v="6"/>
      <x v="10"/>
      <x v="4"/>
      <x v="2"/>
    </i>
    <i r="1" i="51">
      <x v="7"/>
      <x v="9"/>
      <x v="3"/>
      <x v="2"/>
    </i>
    <i r="1" i="51">
      <x v="8"/>
      <x v="12"/>
      <x v="5"/>
      <x v="2"/>
    </i>
    <i r="1" i="51">
      <x v="9"/>
      <x v="2"/>
      <x v="2"/>
      <x v="2"/>
    </i>
    <i i="52">
      <x v="52"/>
      <x/>
      <x v="3"/>
      <x v="7"/>
      <x v="3"/>
    </i>
    <i r="2" i="52">
      <x v="4"/>
      <x v="6"/>
      <x v="3"/>
    </i>
    <i r="1" i="52">
      <x v="1"/>
      <x v="5"/>
      <x v="10"/>
      <x v="3"/>
    </i>
    <i r="2" i="52">
      <x v="6"/>
      <x v="9"/>
      <x v="3"/>
    </i>
    <i r="1" i="52">
      <x v="2"/>
      <x v="8"/>
      <x v="8"/>
      <x/>
    </i>
    <i r="1" i="52">
      <x v="3"/>
      <x/>
      <x v="1"/>
      <x v="2"/>
    </i>
    <i r="2" i="52">
      <x v="1"/>
      <x v="1"/>
      <x v="2"/>
    </i>
    <i r="1" i="52">
      <x v="4"/>
      <x v="11"/>
      <x/>
      <x v="2"/>
    </i>
    <i r="1" i="52">
      <x v="5"/>
      <x v="7"/>
      <x v="11"/>
      <x v="1"/>
    </i>
    <i r="1" i="52">
      <x v="6"/>
      <x v="10"/>
      <x v="4"/>
      <x v="2"/>
    </i>
    <i r="1" i="52">
      <x v="7"/>
      <x v="9"/>
      <x v="3"/>
      <x v="2"/>
    </i>
    <i r="1" i="52">
      <x v="8"/>
      <x v="12"/>
      <x v="5"/>
      <x v="2"/>
    </i>
    <i r="1" i="52">
      <x v="9"/>
      <x v="2"/>
      <x v="2"/>
      <x v="2"/>
    </i>
    <i i="53">
      <x v="53"/>
      <x/>
      <x v="3"/>
      <x v="7"/>
      <x v="3"/>
    </i>
    <i r="2" i="53">
      <x v="4"/>
      <x v="6"/>
      <x v="3"/>
    </i>
    <i r="1" i="53">
      <x v="1"/>
      <x v="5"/>
      <x v="10"/>
      <x v="3"/>
    </i>
    <i r="2" i="53">
      <x v="6"/>
      <x v="9"/>
      <x v="3"/>
    </i>
    <i r="1" i="53">
      <x v="2"/>
      <x v="8"/>
      <x v="8"/>
      <x/>
    </i>
    <i r="1" i="53">
      <x v="3"/>
      <x/>
      <x v="1"/>
      <x v="2"/>
    </i>
    <i r="2" i="53">
      <x v="1"/>
      <x v="1"/>
      <x v="2"/>
    </i>
    <i r="1" i="53">
      <x v="4"/>
      <x v="11"/>
      <x/>
      <x v="2"/>
    </i>
    <i r="1" i="53">
      <x v="5"/>
      <x v="7"/>
      <x v="11"/>
      <x v="1"/>
    </i>
    <i r="1" i="53">
      <x v="6"/>
      <x v="10"/>
      <x v="4"/>
      <x v="2"/>
    </i>
    <i r="1" i="53">
      <x v="7"/>
      <x v="9"/>
      <x v="3"/>
      <x v="2"/>
    </i>
    <i r="1" i="53">
      <x v="8"/>
      <x v="12"/>
      <x v="5"/>
      <x v="2"/>
    </i>
    <i r="1" i="53">
      <x v="9"/>
      <x v="2"/>
      <x v="2"/>
      <x v="2"/>
    </i>
    <i i="54">
      <x v="54"/>
      <x/>
      <x v="3"/>
      <x v="7"/>
      <x v="3"/>
    </i>
    <i r="2" i="54">
      <x v="4"/>
      <x v="6"/>
      <x v="3"/>
    </i>
    <i r="1" i="54">
      <x v="1"/>
      <x v="5"/>
      <x v="10"/>
      <x v="3"/>
    </i>
    <i r="2" i="54">
      <x v="6"/>
      <x v="9"/>
      <x v="3"/>
    </i>
    <i r="1" i="54">
      <x v="2"/>
      <x v="8"/>
      <x v="8"/>
      <x/>
    </i>
    <i r="1" i="54">
      <x v="3"/>
      <x/>
      <x v="1"/>
      <x v="2"/>
    </i>
    <i r="2" i="54">
      <x v="1"/>
      <x v="1"/>
      <x v="2"/>
    </i>
    <i r="1" i="54">
      <x v="4"/>
      <x v="11"/>
      <x/>
      <x v="2"/>
    </i>
    <i r="1" i="54">
      <x v="5"/>
      <x v="7"/>
      <x v="11"/>
      <x v="1"/>
    </i>
    <i r="1" i="54">
      <x v="6"/>
      <x v="10"/>
      <x v="4"/>
      <x v="2"/>
    </i>
    <i r="1" i="54">
      <x v="7"/>
      <x v="9"/>
      <x v="3"/>
      <x v="2"/>
    </i>
    <i r="1" i="54">
      <x v="8"/>
      <x v="12"/>
      <x v="5"/>
      <x v="2"/>
    </i>
    <i r="1" i="54">
      <x v="9"/>
      <x v="2"/>
      <x v="2"/>
      <x v="2"/>
    </i>
    <i i="55">
      <x v="55"/>
      <x/>
      <x v="3"/>
      <x v="7"/>
      <x v="3"/>
    </i>
    <i r="2" i="55">
      <x v="4"/>
      <x v="6"/>
      <x v="3"/>
    </i>
    <i r="1" i="55">
      <x v="1"/>
      <x v="5"/>
      <x v="10"/>
      <x v="3"/>
    </i>
    <i r="2" i="55">
      <x v="6"/>
      <x v="9"/>
      <x v="3"/>
    </i>
    <i r="1" i="55">
      <x v="2"/>
      <x v="8"/>
      <x v="8"/>
      <x/>
    </i>
    <i r="1" i="55">
      <x v="3"/>
      <x/>
      <x v="1"/>
      <x v="2"/>
    </i>
    <i r="2" i="55">
      <x v="1"/>
      <x v="1"/>
      <x v="2"/>
    </i>
    <i r="1" i="55">
      <x v="4"/>
      <x v="11"/>
      <x/>
      <x v="2"/>
    </i>
    <i r="1" i="55">
      <x v="5"/>
      <x v="7"/>
      <x v="11"/>
      <x v="1"/>
    </i>
    <i r="1" i="55">
      <x v="6"/>
      <x v="10"/>
      <x v="4"/>
      <x v="2"/>
    </i>
    <i r="1" i="55">
      <x v="7"/>
      <x v="9"/>
      <x v="3"/>
      <x v="2"/>
    </i>
    <i r="1" i="55">
      <x v="8"/>
      <x v="12"/>
      <x v="5"/>
      <x v="2"/>
    </i>
    <i r="1" i="55">
      <x v="9"/>
      <x v="2"/>
      <x v="2"/>
      <x v="2"/>
    </i>
    <i i="56">
      <x v="56"/>
      <x/>
      <x v="3"/>
      <x v="7"/>
      <x v="3"/>
    </i>
    <i r="2" i="56">
      <x v="4"/>
      <x v="6"/>
      <x v="3"/>
    </i>
    <i r="1" i="56">
      <x v="1"/>
      <x v="5"/>
      <x v="10"/>
      <x v="3"/>
    </i>
    <i r="2" i="56">
      <x v="6"/>
      <x v="9"/>
      <x v="3"/>
    </i>
    <i r="1" i="56">
      <x v="2"/>
      <x v="8"/>
      <x v="8"/>
      <x/>
    </i>
    <i r="1" i="56">
      <x v="3"/>
      <x/>
      <x v="1"/>
      <x v="2"/>
    </i>
    <i r="2" i="56">
      <x v="1"/>
      <x v="1"/>
      <x v="2"/>
    </i>
    <i r="1" i="56">
      <x v="4"/>
      <x v="11"/>
      <x/>
      <x v="2"/>
    </i>
    <i r="1" i="56">
      <x v="5"/>
      <x v="7"/>
      <x v="11"/>
      <x v="1"/>
    </i>
    <i r="1" i="56">
      <x v="6"/>
      <x v="10"/>
      <x v="4"/>
      <x v="2"/>
    </i>
    <i r="1" i="56">
      <x v="7"/>
      <x v="9"/>
      <x v="3"/>
      <x v="2"/>
    </i>
    <i r="1" i="56">
      <x v="8"/>
      <x v="12"/>
      <x v="5"/>
      <x v="2"/>
    </i>
    <i r="1" i="56">
      <x v="9"/>
      <x v="2"/>
      <x v="2"/>
      <x v="2"/>
    </i>
    <i i="57">
      <x v="57"/>
      <x/>
      <x v="3"/>
      <x v="7"/>
      <x v="3"/>
    </i>
    <i r="2" i="57">
      <x v="4"/>
      <x v="6"/>
      <x v="3"/>
    </i>
    <i r="1" i="57">
      <x v="1"/>
      <x v="5"/>
      <x v="10"/>
      <x v="3"/>
    </i>
    <i r="2" i="57">
      <x v="6"/>
      <x v="9"/>
      <x v="3"/>
    </i>
    <i r="1" i="57">
      <x v="2"/>
      <x v="8"/>
      <x v="8"/>
      <x/>
    </i>
    <i r="1" i="57">
      <x v="3"/>
      <x/>
      <x v="1"/>
      <x v="2"/>
    </i>
    <i r="2" i="57">
      <x v="1"/>
      <x v="1"/>
      <x v="2"/>
    </i>
    <i r="1" i="57">
      <x v="4"/>
      <x v="11"/>
      <x/>
      <x v="2"/>
    </i>
    <i r="1" i="57">
      <x v="5"/>
      <x v="7"/>
      <x v="11"/>
      <x v="1"/>
    </i>
    <i r="1" i="57">
      <x v="6"/>
      <x v="10"/>
      <x v="4"/>
      <x v="2"/>
    </i>
    <i r="1" i="57">
      <x v="7"/>
      <x v="9"/>
      <x v="3"/>
      <x v="2"/>
    </i>
    <i r="1" i="57">
      <x v="8"/>
      <x v="12"/>
      <x v="5"/>
      <x v="2"/>
    </i>
    <i r="1" i="57">
      <x v="9"/>
      <x v="2"/>
      <x v="2"/>
      <x v="2"/>
    </i>
    <i i="58">
      <x v="58"/>
      <x/>
      <x v="3"/>
      <x v="7"/>
      <x v="3"/>
    </i>
    <i r="2" i="58">
      <x v="4"/>
      <x v="6"/>
      <x v="3"/>
    </i>
    <i r="1" i="58">
      <x v="1"/>
      <x v="5"/>
      <x v="10"/>
      <x v="3"/>
    </i>
    <i r="2" i="58">
      <x v="6"/>
      <x v="9"/>
      <x v="3"/>
    </i>
    <i r="1" i="58">
      <x v="2"/>
      <x v="8"/>
      <x v="8"/>
      <x/>
    </i>
    <i r="1" i="58">
      <x v="3"/>
      <x/>
      <x v="1"/>
      <x v="2"/>
    </i>
    <i r="2" i="58">
      <x v="1"/>
      <x v="1"/>
      <x v="2"/>
    </i>
    <i r="1" i="58">
      <x v="4"/>
      <x v="11"/>
      <x/>
      <x v="2"/>
    </i>
    <i r="1" i="58">
      <x v="5"/>
      <x v="7"/>
      <x v="11"/>
      <x v="1"/>
    </i>
    <i r="1" i="58">
      <x v="6"/>
      <x v="10"/>
      <x v="4"/>
      <x v="2"/>
    </i>
    <i r="1" i="58">
      <x v="7"/>
      <x v="9"/>
      <x v="3"/>
      <x v="2"/>
    </i>
    <i r="1" i="58">
      <x v="8"/>
      <x v="12"/>
      <x v="5"/>
      <x v="2"/>
    </i>
    <i r="1" i="58">
      <x v="9"/>
      <x v="2"/>
      <x v="2"/>
      <x v="2"/>
    </i>
    <i i="59">
      <x v="59"/>
      <x/>
      <x v="3"/>
      <x v="7"/>
      <x v="3"/>
    </i>
    <i r="2" i="59">
      <x v="4"/>
      <x v="6"/>
      <x v="3"/>
    </i>
    <i r="1" i="59">
      <x v="1"/>
      <x v="5"/>
      <x v="10"/>
      <x v="3"/>
    </i>
    <i r="2" i="59">
      <x v="6"/>
      <x v="9"/>
      <x v="3"/>
    </i>
    <i r="1" i="59">
      <x v="2"/>
      <x v="8"/>
      <x v="8"/>
      <x/>
    </i>
    <i r="1" i="59">
      <x v="3"/>
      <x/>
      <x v="1"/>
      <x v="2"/>
    </i>
    <i r="2" i="59">
      <x v="1"/>
      <x v="1"/>
      <x v="2"/>
    </i>
    <i r="1" i="59">
      <x v="4"/>
      <x v="11"/>
      <x/>
      <x v="2"/>
    </i>
    <i r="1" i="59">
      <x v="5"/>
      <x v="7"/>
      <x v="11"/>
      <x v="1"/>
    </i>
    <i r="1" i="59">
      <x v="6"/>
      <x v="10"/>
      <x v="4"/>
      <x v="2"/>
    </i>
    <i r="1" i="59">
      <x v="7"/>
      <x v="9"/>
      <x v="3"/>
      <x v="2"/>
    </i>
    <i r="1" i="59">
      <x v="8"/>
      <x v="12"/>
      <x v="5"/>
      <x v="2"/>
    </i>
    <i r="1" i="59">
      <x v="9"/>
      <x v="2"/>
      <x v="2"/>
      <x v="2"/>
    </i>
    <i i="60">
      <x v="60"/>
      <x/>
      <x v="3"/>
      <x v="7"/>
      <x v="3"/>
    </i>
    <i r="2" i="60">
      <x v="4"/>
      <x v="6"/>
      <x v="3"/>
    </i>
    <i r="1" i="60">
      <x v="1"/>
      <x v="5"/>
      <x v="10"/>
      <x v="3"/>
    </i>
    <i r="2" i="60">
      <x v="6"/>
      <x v="9"/>
      <x v="3"/>
    </i>
    <i r="1" i="60">
      <x v="2"/>
      <x v="8"/>
      <x v="8"/>
      <x/>
    </i>
    <i r="1" i="60">
      <x v="3"/>
      <x/>
      <x v="1"/>
      <x v="2"/>
    </i>
    <i r="2" i="60">
      <x v="1"/>
      <x v="1"/>
      <x v="2"/>
    </i>
    <i r="1" i="60">
      <x v="4"/>
      <x v="11"/>
      <x/>
      <x v="2"/>
    </i>
    <i r="1" i="60">
      <x v="5"/>
      <x v="7"/>
      <x v="11"/>
      <x v="1"/>
    </i>
    <i r="1" i="60">
      <x v="6"/>
      <x v="10"/>
      <x v="4"/>
      <x v="2"/>
    </i>
    <i r="1" i="60">
      <x v="7"/>
      <x v="9"/>
      <x v="3"/>
      <x v="2"/>
    </i>
    <i r="1" i="60">
      <x v="8"/>
      <x v="12"/>
      <x v="5"/>
      <x v="2"/>
    </i>
    <i r="1" i="60">
      <x v="9"/>
      <x v="2"/>
      <x v="2"/>
      <x v="2"/>
    </i>
    <i i="61">
      <x v="61"/>
      <x/>
      <x v="3"/>
      <x v="7"/>
      <x v="3"/>
    </i>
    <i r="2" i="61">
      <x v="4"/>
      <x v="6"/>
      <x v="3"/>
    </i>
    <i r="1" i="61">
      <x v="1"/>
      <x v="5"/>
      <x v="10"/>
      <x v="3"/>
    </i>
    <i r="2" i="61">
      <x v="6"/>
      <x v="9"/>
      <x v="3"/>
    </i>
    <i r="1" i="61">
      <x v="2"/>
      <x v="8"/>
      <x v="8"/>
      <x/>
    </i>
    <i r="1" i="61">
      <x v="3"/>
      <x/>
      <x v="1"/>
      <x v="2"/>
    </i>
    <i r="2" i="61">
      <x v="1"/>
      <x v="1"/>
      <x v="2"/>
    </i>
    <i r="1" i="61">
      <x v="4"/>
      <x v="11"/>
      <x/>
      <x v="2"/>
    </i>
    <i r="1" i="61">
      <x v="5"/>
      <x v="7"/>
      <x v="11"/>
      <x v="1"/>
    </i>
    <i r="1" i="61">
      <x v="6"/>
      <x v="10"/>
      <x v="4"/>
      <x v="2"/>
    </i>
    <i r="1" i="61">
      <x v="7"/>
      <x v="9"/>
      <x v="3"/>
      <x v="2"/>
    </i>
    <i r="1" i="61">
      <x v="8"/>
      <x v="12"/>
      <x v="5"/>
      <x v="2"/>
    </i>
    <i r="1" i="61">
      <x v="9"/>
      <x v="2"/>
      <x v="2"/>
      <x v="2"/>
    </i>
    <i i="62">
      <x v="62"/>
      <x/>
      <x v="3"/>
      <x v="7"/>
      <x v="3"/>
    </i>
    <i r="2" i="62">
      <x v="4"/>
      <x v="6"/>
      <x v="3"/>
    </i>
    <i r="1" i="62">
      <x v="1"/>
      <x v="5"/>
      <x v="10"/>
      <x v="3"/>
    </i>
    <i r="2" i="62">
      <x v="6"/>
      <x v="9"/>
      <x v="3"/>
    </i>
    <i r="1" i="62">
      <x v="2"/>
      <x v="8"/>
      <x v="8"/>
      <x/>
    </i>
    <i r="1" i="62">
      <x v="3"/>
      <x/>
      <x v="1"/>
      <x v="2"/>
    </i>
    <i r="2" i="62">
      <x v="1"/>
      <x v="1"/>
      <x v="2"/>
    </i>
    <i r="1" i="62">
      <x v="4"/>
      <x v="11"/>
      <x/>
      <x v="2"/>
    </i>
    <i r="1" i="62">
      <x v="5"/>
      <x v="7"/>
      <x v="11"/>
      <x v="1"/>
    </i>
    <i r="1" i="62">
      <x v="6"/>
      <x v="10"/>
      <x v="4"/>
      <x v="2"/>
    </i>
    <i r="1" i="62">
      <x v="7"/>
      <x v="9"/>
      <x v="3"/>
      <x v="2"/>
    </i>
    <i r="1" i="62">
      <x v="8"/>
      <x v="12"/>
      <x v="5"/>
      <x v="2"/>
    </i>
    <i r="1" i="62">
      <x v="9"/>
      <x v="2"/>
      <x v="2"/>
      <x v="2"/>
    </i>
    <i i="63">
      <x v="63"/>
      <x/>
      <x v="3"/>
      <x v="7"/>
      <x v="3"/>
    </i>
    <i r="2" i="63">
      <x v="4"/>
      <x v="6"/>
      <x v="3"/>
    </i>
    <i r="1" i="63">
      <x v="1"/>
      <x v="5"/>
      <x v="10"/>
      <x v="3"/>
    </i>
    <i r="2" i="63">
      <x v="6"/>
      <x v="9"/>
      <x v="3"/>
    </i>
    <i r="1" i="63">
      <x v="2"/>
      <x v="8"/>
      <x v="8"/>
      <x/>
    </i>
    <i r="1" i="63">
      <x v="3"/>
      <x/>
      <x v="1"/>
      <x v="2"/>
    </i>
    <i r="2" i="63">
      <x v="1"/>
      <x v="1"/>
      <x v="2"/>
    </i>
    <i r="1" i="63">
      <x v="4"/>
      <x v="11"/>
      <x/>
      <x v="2"/>
    </i>
    <i r="1" i="63">
      <x v="5"/>
      <x v="7"/>
      <x v="11"/>
      <x v="1"/>
    </i>
    <i r="1" i="63">
      <x v="6"/>
      <x v="10"/>
      <x v="4"/>
      <x v="2"/>
    </i>
    <i r="1" i="63">
      <x v="7"/>
      <x v="9"/>
      <x v="3"/>
      <x v="2"/>
    </i>
    <i r="1" i="63">
      <x v="8"/>
      <x v="12"/>
      <x v="5"/>
      <x v="2"/>
    </i>
    <i r="1" i="63">
      <x v="9"/>
      <x v="2"/>
      <x v="2"/>
      <x v="2"/>
    </i>
    <i i="64">
      <x v="64"/>
      <x/>
      <x v="3"/>
      <x v="7"/>
      <x v="3"/>
    </i>
    <i r="2" i="64">
      <x v="4"/>
      <x v="6"/>
      <x v="3"/>
    </i>
    <i r="1" i="64">
      <x v="1"/>
      <x v="5"/>
      <x v="10"/>
      <x v="3"/>
    </i>
    <i r="2" i="64">
      <x v="6"/>
      <x v="9"/>
      <x v="3"/>
    </i>
    <i r="1" i="64">
      <x v="2"/>
      <x v="8"/>
      <x v="8"/>
      <x/>
    </i>
    <i r="1" i="64">
      <x v="3"/>
      <x/>
      <x v="1"/>
      <x v="2"/>
    </i>
    <i r="2" i="64">
      <x v="1"/>
      <x v="1"/>
      <x v="2"/>
    </i>
    <i r="1" i="64">
      <x v="4"/>
      <x v="11"/>
      <x/>
      <x v="2"/>
    </i>
    <i r="1" i="64">
      <x v="5"/>
      <x v="7"/>
      <x v="11"/>
      <x v="1"/>
    </i>
    <i r="1" i="64">
      <x v="6"/>
      <x v="10"/>
      <x v="4"/>
      <x v="2"/>
    </i>
    <i r="1" i="64">
      <x v="7"/>
      <x v="9"/>
      <x v="3"/>
      <x v="2"/>
    </i>
    <i r="1" i="64">
      <x v="8"/>
      <x v="12"/>
      <x v="5"/>
      <x v="2"/>
    </i>
    <i r="1" i="64">
      <x v="9"/>
      <x v="2"/>
      <x v="2"/>
      <x v="2"/>
    </i>
    <i i="65">
      <x v="65"/>
      <x/>
      <x v="3"/>
      <x v="7"/>
      <x v="3"/>
    </i>
    <i r="2" i="65">
      <x v="4"/>
      <x v="6"/>
      <x v="3"/>
    </i>
    <i r="1" i="65">
      <x v="1"/>
      <x v="5"/>
      <x v="10"/>
      <x v="3"/>
    </i>
    <i r="2" i="65">
      <x v="6"/>
      <x v="9"/>
      <x v="3"/>
    </i>
    <i r="1" i="65">
      <x v="2"/>
      <x v="8"/>
      <x v="8"/>
      <x/>
    </i>
    <i r="1" i="65">
      <x v="3"/>
      <x/>
      <x v="1"/>
      <x v="2"/>
    </i>
    <i r="2" i="65">
      <x v="1"/>
      <x v="1"/>
      <x v="2"/>
    </i>
    <i r="1" i="65">
      <x v="4"/>
      <x v="11"/>
      <x/>
      <x v="2"/>
    </i>
    <i r="1" i="65">
      <x v="5"/>
      <x v="7"/>
      <x v="11"/>
      <x v="1"/>
    </i>
    <i r="1" i="65">
      <x v="6"/>
      <x v="10"/>
      <x v="4"/>
      <x v="2"/>
    </i>
    <i r="1" i="65">
      <x v="7"/>
      <x v="9"/>
      <x v="3"/>
      <x v="2"/>
    </i>
    <i r="1" i="65">
      <x v="8"/>
      <x v="12"/>
      <x v="5"/>
      <x v="2"/>
    </i>
    <i r="1" i="65">
      <x v="9"/>
      <x v="2"/>
      <x v="2"/>
      <x v="2"/>
    </i>
    <i i="66">
      <x v="66"/>
      <x/>
      <x v="3"/>
      <x v="7"/>
      <x v="3"/>
    </i>
    <i r="2" i="66">
      <x v="4"/>
      <x v="6"/>
      <x v="3"/>
    </i>
    <i r="1" i="66">
      <x v="1"/>
      <x v="5"/>
      <x v="10"/>
      <x v="3"/>
    </i>
    <i r="2" i="66">
      <x v="6"/>
      <x v="9"/>
      <x v="3"/>
    </i>
    <i r="1" i="66">
      <x v="2"/>
      <x v="8"/>
      <x v="8"/>
      <x/>
    </i>
    <i r="1" i="66">
      <x v="3"/>
      <x/>
      <x v="1"/>
      <x v="2"/>
    </i>
    <i r="2" i="66">
      <x v="1"/>
      <x v="1"/>
      <x v="2"/>
    </i>
    <i r="1" i="66">
      <x v="4"/>
      <x v="11"/>
      <x/>
      <x v="2"/>
    </i>
    <i r="1" i="66">
      <x v="5"/>
      <x v="7"/>
      <x v="11"/>
      <x v="1"/>
    </i>
    <i r="1" i="66">
      <x v="6"/>
      <x v="10"/>
      <x v="4"/>
      <x v="2"/>
    </i>
    <i r="1" i="66">
      <x v="7"/>
      <x v="9"/>
      <x v="3"/>
      <x v="2"/>
    </i>
    <i r="1" i="66">
      <x v="8"/>
      <x v="12"/>
      <x v="5"/>
      <x v="2"/>
    </i>
    <i r="1" i="66">
      <x v="9"/>
      <x v="2"/>
      <x v="2"/>
      <x v="2"/>
    </i>
    <i i="67">
      <x v="67"/>
      <x/>
      <x v="3"/>
      <x v="7"/>
      <x v="3"/>
    </i>
    <i r="2" i="67">
      <x v="4"/>
      <x v="6"/>
      <x v="3"/>
    </i>
    <i r="1" i="67">
      <x v="1"/>
      <x v="5"/>
      <x v="10"/>
      <x v="3"/>
    </i>
    <i r="2" i="67">
      <x v="6"/>
      <x v="9"/>
      <x v="3"/>
    </i>
    <i r="1" i="67">
      <x v="2"/>
      <x v="8"/>
      <x v="8"/>
      <x/>
    </i>
    <i r="1" i="67">
      <x v="3"/>
      <x/>
      <x v="1"/>
      <x v="2"/>
    </i>
    <i r="2" i="67">
      <x v="1"/>
      <x v="1"/>
      <x v="2"/>
    </i>
    <i r="1" i="67">
      <x v="4"/>
      <x v="11"/>
      <x/>
      <x v="2"/>
    </i>
    <i r="1" i="67">
      <x v="5"/>
      <x v="7"/>
      <x v="11"/>
      <x v="1"/>
    </i>
    <i r="1" i="67">
      <x v="6"/>
      <x v="10"/>
      <x v="4"/>
      <x v="2"/>
    </i>
    <i r="1" i="67">
      <x v="7"/>
      <x v="9"/>
      <x v="3"/>
      <x v="2"/>
    </i>
    <i r="1" i="67">
      <x v="8"/>
      <x v="12"/>
      <x v="5"/>
      <x v="2"/>
    </i>
    <i r="1" i="67">
      <x v="9"/>
      <x v="2"/>
      <x v="2"/>
      <x v="2"/>
    </i>
    <i i="68">
      <x v="68"/>
      <x/>
      <x v="3"/>
      <x v="7"/>
      <x v="3"/>
    </i>
    <i r="2" i="68">
      <x v="4"/>
      <x v="6"/>
      <x v="3"/>
    </i>
    <i r="1" i="68">
      <x v="1"/>
      <x v="5"/>
      <x v="10"/>
      <x v="3"/>
    </i>
    <i r="2" i="68">
      <x v="6"/>
      <x v="9"/>
      <x v="3"/>
    </i>
    <i r="1" i="68">
      <x v="2"/>
      <x v="8"/>
      <x v="8"/>
      <x/>
    </i>
    <i r="1" i="68">
      <x v="3"/>
      <x/>
      <x v="1"/>
      <x v="2"/>
    </i>
    <i r="2" i="68">
      <x v="1"/>
      <x v="1"/>
      <x v="2"/>
    </i>
    <i r="1" i="68">
      <x v="4"/>
      <x v="11"/>
      <x/>
      <x v="2"/>
    </i>
    <i r="1" i="68">
      <x v="5"/>
      <x v="7"/>
      <x v="11"/>
      <x v="1"/>
    </i>
    <i r="1" i="68">
      <x v="6"/>
      <x v="10"/>
      <x v="4"/>
      <x v="2"/>
    </i>
    <i r="1" i="68">
      <x v="7"/>
      <x v="9"/>
      <x v="3"/>
      <x v="2"/>
    </i>
    <i r="1" i="68">
      <x v="8"/>
      <x v="12"/>
      <x v="5"/>
      <x v="2"/>
    </i>
    <i r="1" i="68">
      <x v="9"/>
      <x v="2"/>
      <x v="2"/>
      <x v="2"/>
    </i>
    <i i="69">
      <x v="69"/>
      <x/>
      <x v="3"/>
      <x v="7"/>
      <x v="3"/>
    </i>
    <i r="2" i="69">
      <x v="4"/>
      <x v="6"/>
      <x v="3"/>
    </i>
    <i r="1" i="69">
      <x v="1"/>
      <x v="5"/>
      <x v="10"/>
      <x v="3"/>
    </i>
    <i r="2" i="69">
      <x v="6"/>
      <x v="9"/>
      <x v="3"/>
    </i>
    <i r="1" i="69">
      <x v="2"/>
      <x v="8"/>
      <x v="8"/>
      <x/>
    </i>
    <i r="1" i="69">
      <x v="3"/>
      <x/>
      <x v="1"/>
      <x v="2"/>
    </i>
    <i r="2" i="69">
      <x v="1"/>
      <x v="1"/>
      <x v="2"/>
    </i>
    <i r="1" i="69">
      <x v="4"/>
      <x v="11"/>
      <x/>
      <x v="2"/>
    </i>
    <i r="1" i="69">
      <x v="5"/>
      <x v="7"/>
      <x v="11"/>
      <x v="1"/>
    </i>
    <i r="1" i="69">
      <x v="6"/>
      <x v="10"/>
      <x v="4"/>
      <x v="2"/>
    </i>
    <i r="1" i="69">
      <x v="7"/>
      <x v="9"/>
      <x v="3"/>
      <x v="2"/>
    </i>
    <i r="1" i="69">
      <x v="8"/>
      <x v="12"/>
      <x v="5"/>
      <x v="2"/>
    </i>
    <i r="1" i="69">
      <x v="9"/>
      <x v="2"/>
      <x v="2"/>
      <x v="2"/>
    </i>
    <i i="70">
      <x v="70"/>
      <x/>
      <x v="3"/>
      <x v="7"/>
      <x v="3"/>
    </i>
    <i r="2" i="70">
      <x v="4"/>
      <x v="6"/>
      <x v="3"/>
    </i>
    <i r="1" i="70">
      <x v="1"/>
      <x v="5"/>
      <x v="10"/>
      <x v="3"/>
    </i>
    <i r="2" i="70">
      <x v="6"/>
      <x v="9"/>
      <x v="3"/>
    </i>
    <i r="1" i="70">
      <x v="2"/>
      <x v="8"/>
      <x v="8"/>
      <x/>
    </i>
    <i r="1" i="70">
      <x v="3"/>
      <x/>
      <x v="1"/>
      <x v="2"/>
    </i>
    <i r="2" i="70">
      <x v="1"/>
      <x v="1"/>
      <x v="2"/>
    </i>
    <i r="1" i="70">
      <x v="4"/>
      <x v="11"/>
      <x/>
      <x v="2"/>
    </i>
    <i r="1" i="70">
      <x v="5"/>
      <x v="7"/>
      <x v="11"/>
      <x v="1"/>
    </i>
    <i r="1" i="70">
      <x v="6"/>
      <x v="10"/>
      <x v="4"/>
      <x v="2"/>
    </i>
    <i r="1" i="70">
      <x v="7"/>
      <x v="9"/>
      <x v="3"/>
      <x v="2"/>
    </i>
    <i r="1" i="70">
      <x v="8"/>
      <x v="12"/>
      <x v="5"/>
      <x v="2"/>
    </i>
    <i r="1" i="70">
      <x v="9"/>
      <x v="2"/>
      <x v="2"/>
      <x v="2"/>
    </i>
    <i i="71">
      <x v="71"/>
      <x/>
      <x v="3"/>
      <x v="7"/>
      <x v="3"/>
    </i>
    <i r="2" i="71">
      <x v="4"/>
      <x v="6"/>
      <x v="3"/>
    </i>
    <i r="1" i="71">
      <x v="1"/>
      <x v="5"/>
      <x v="10"/>
      <x v="3"/>
    </i>
    <i r="2" i="71">
      <x v="6"/>
      <x v="9"/>
      <x v="3"/>
    </i>
    <i r="1" i="71">
      <x v="2"/>
      <x v="8"/>
      <x v="8"/>
      <x/>
    </i>
    <i r="1" i="71">
      <x v="3"/>
      <x/>
      <x v="1"/>
      <x v="2"/>
    </i>
    <i r="2" i="71">
      <x v="1"/>
      <x v="1"/>
      <x v="2"/>
    </i>
    <i r="1" i="71">
      <x v="4"/>
      <x v="11"/>
      <x/>
      <x v="2"/>
    </i>
    <i r="1" i="71">
      <x v="5"/>
      <x v="7"/>
      <x v="11"/>
      <x v="1"/>
    </i>
    <i r="1" i="71">
      <x v="6"/>
      <x v="10"/>
      <x v="4"/>
      <x v="2"/>
    </i>
    <i r="1" i="71">
      <x v="7"/>
      <x v="9"/>
      <x v="3"/>
      <x v="2"/>
    </i>
    <i r="1" i="71">
      <x v="8"/>
      <x v="12"/>
      <x v="5"/>
      <x v="2"/>
    </i>
    <i r="1" i="71">
      <x v="9"/>
      <x v="2"/>
      <x v="2"/>
      <x v="2"/>
    </i>
    <i i="72">
      <x v="72"/>
      <x/>
      <x v="3"/>
      <x v="7"/>
      <x v="3"/>
    </i>
    <i r="2" i="72">
      <x v="4"/>
      <x v="6"/>
      <x v="3"/>
    </i>
    <i r="1" i="72">
      <x v="1"/>
      <x v="5"/>
      <x v="10"/>
      <x v="3"/>
    </i>
    <i r="2" i="72">
      <x v="6"/>
      <x v="9"/>
      <x v="3"/>
    </i>
    <i r="1" i="72">
      <x v="2"/>
      <x v="8"/>
      <x v="8"/>
      <x/>
    </i>
    <i r="1" i="72">
      <x v="3"/>
      <x/>
      <x v="1"/>
      <x v="2"/>
    </i>
    <i r="2" i="72">
      <x v="1"/>
      <x v="1"/>
      <x v="2"/>
    </i>
    <i r="1" i="72">
      <x v="4"/>
      <x v="11"/>
      <x/>
      <x v="2"/>
    </i>
    <i r="1" i="72">
      <x v="5"/>
      <x v="7"/>
      <x v="11"/>
      <x v="1"/>
    </i>
    <i r="1" i="72">
      <x v="6"/>
      <x v="10"/>
      <x v="4"/>
      <x v="2"/>
    </i>
    <i r="1" i="72">
      <x v="7"/>
      <x v="9"/>
      <x v="3"/>
      <x v="2"/>
    </i>
    <i r="1" i="72">
      <x v="8"/>
      <x v="12"/>
      <x v="5"/>
      <x v="2"/>
    </i>
    <i r="1" i="72">
      <x v="9"/>
      <x v="2"/>
      <x v="2"/>
      <x v="2"/>
    </i>
    <i i="73">
      <x v="73"/>
      <x/>
      <x v="3"/>
      <x v="7"/>
      <x v="3"/>
    </i>
    <i r="2" i="73">
      <x v="4"/>
      <x v="6"/>
      <x v="3"/>
    </i>
    <i r="1" i="73">
      <x v="1"/>
      <x v="5"/>
      <x v="10"/>
      <x v="3"/>
    </i>
    <i r="2" i="73">
      <x v="6"/>
      <x v="9"/>
      <x v="3"/>
    </i>
    <i r="1" i="73">
      <x v="2"/>
      <x v="8"/>
      <x v="8"/>
      <x/>
    </i>
    <i r="1" i="73">
      <x v="3"/>
      <x/>
      <x v="1"/>
      <x v="2"/>
    </i>
    <i r="2" i="73">
      <x v="1"/>
      <x v="1"/>
      <x v="2"/>
    </i>
    <i r="1" i="73">
      <x v="4"/>
      <x v="11"/>
      <x/>
      <x v="2"/>
    </i>
    <i r="1" i="73">
      <x v="5"/>
      <x v="7"/>
      <x v="11"/>
      <x v="1"/>
    </i>
    <i r="1" i="73">
      <x v="6"/>
      <x v="10"/>
      <x v="4"/>
      <x v="2"/>
    </i>
    <i r="1" i="73">
      <x v="7"/>
      <x v="9"/>
      <x v="3"/>
      <x v="2"/>
    </i>
    <i r="1" i="73">
      <x v="8"/>
      <x v="12"/>
      <x v="5"/>
      <x v="2"/>
    </i>
    <i r="1" i="73">
      <x v="9"/>
      <x v="2"/>
      <x v="2"/>
      <x v="2"/>
    </i>
    <i i="74">
      <x v="74"/>
      <x/>
      <x v="3"/>
      <x v="7"/>
      <x v="3"/>
    </i>
    <i r="2" i="74">
      <x v="4"/>
      <x v="6"/>
      <x v="3"/>
    </i>
    <i r="1" i="74">
      <x v="1"/>
      <x v="5"/>
      <x v="10"/>
      <x v="3"/>
    </i>
    <i r="2" i="74">
      <x v="6"/>
      <x v="9"/>
      <x v="3"/>
    </i>
    <i r="1" i="74">
      <x v="2"/>
      <x v="8"/>
      <x v="8"/>
      <x/>
    </i>
    <i r="1" i="74">
      <x v="3"/>
      <x/>
      <x v="1"/>
      <x v="2"/>
    </i>
    <i r="2" i="74">
      <x v="1"/>
      <x v="1"/>
      <x v="2"/>
    </i>
    <i r="1" i="74">
      <x v="4"/>
      <x v="11"/>
      <x/>
      <x v="2"/>
    </i>
    <i r="1" i="74">
      <x v="5"/>
      <x v="7"/>
      <x v="11"/>
      <x v="1"/>
    </i>
    <i r="1" i="74">
      <x v="6"/>
      <x v="10"/>
      <x v="4"/>
      <x v="2"/>
    </i>
    <i r="1" i="74">
      <x v="7"/>
      <x v="9"/>
      <x v="3"/>
      <x v="2"/>
    </i>
    <i r="1" i="74">
      <x v="8"/>
      <x v="12"/>
      <x v="5"/>
      <x v="2"/>
    </i>
    <i r="1" i="74">
      <x v="9"/>
      <x v="2"/>
      <x v="2"/>
      <x v="2"/>
    </i>
    <i i="75">
      <x v="75"/>
      <x/>
      <x v="3"/>
      <x v="7"/>
      <x v="3"/>
    </i>
    <i r="2" i="75">
      <x v="4"/>
      <x v="6"/>
      <x v="3"/>
    </i>
    <i r="1" i="75">
      <x v="1"/>
      <x v="5"/>
      <x v="10"/>
      <x v="3"/>
    </i>
    <i r="2" i="75">
      <x v="6"/>
      <x v="9"/>
      <x v="3"/>
    </i>
    <i r="1" i="75">
      <x v="2"/>
      <x v="8"/>
      <x v="8"/>
      <x/>
    </i>
    <i r="1" i="75">
      <x v="3"/>
      <x/>
      <x v="1"/>
      <x v="2"/>
    </i>
    <i r="2" i="75">
      <x v="1"/>
      <x v="1"/>
      <x v="2"/>
    </i>
    <i r="1" i="75">
      <x v="4"/>
      <x v="11"/>
      <x/>
      <x v="2"/>
    </i>
    <i r="1" i="75">
      <x v="5"/>
      <x v="7"/>
      <x v="11"/>
      <x v="1"/>
    </i>
    <i r="1" i="75">
      <x v="6"/>
      <x v="10"/>
      <x v="4"/>
      <x v="2"/>
    </i>
    <i r="1" i="75">
      <x v="7"/>
      <x v="9"/>
      <x v="3"/>
      <x v="2"/>
    </i>
    <i r="1" i="75">
      <x v="8"/>
      <x v="12"/>
      <x v="5"/>
      <x v="2"/>
    </i>
    <i r="1" i="75">
      <x v="9"/>
      <x v="2"/>
      <x v="2"/>
      <x v="2"/>
    </i>
    <i i="76">
      <x v="76"/>
      <x/>
      <x v="3"/>
      <x v="7"/>
      <x v="3"/>
    </i>
    <i r="2" i="76">
      <x v="4"/>
      <x v="6"/>
      <x v="3"/>
    </i>
    <i r="1" i="76">
      <x v="1"/>
      <x v="5"/>
      <x v="10"/>
      <x v="3"/>
    </i>
    <i r="2" i="76">
      <x v="6"/>
      <x v="9"/>
      <x v="3"/>
    </i>
    <i r="1" i="76">
      <x v="2"/>
      <x v="8"/>
      <x v="8"/>
      <x/>
    </i>
    <i r="1" i="76">
      <x v="3"/>
      <x/>
      <x v="1"/>
      <x v="2"/>
    </i>
    <i r="2" i="76">
      <x v="1"/>
      <x v="1"/>
      <x v="2"/>
    </i>
    <i r="1" i="76">
      <x v="4"/>
      <x v="11"/>
      <x/>
      <x v="2"/>
    </i>
    <i r="1" i="76">
      <x v="5"/>
      <x v="7"/>
      <x v="11"/>
      <x v="1"/>
    </i>
    <i r="1" i="76">
      <x v="6"/>
      <x v="10"/>
      <x v="4"/>
      <x v="2"/>
    </i>
    <i r="1" i="76">
      <x v="7"/>
      <x v="9"/>
      <x v="3"/>
      <x v="2"/>
    </i>
    <i r="1" i="76">
      <x v="8"/>
      <x v="12"/>
      <x v="5"/>
      <x v="2"/>
    </i>
    <i r="1" i="76">
      <x v="9"/>
      <x v="2"/>
      <x v="2"/>
      <x v="2"/>
    </i>
    <i i="77">
      <x v="77"/>
      <x/>
      <x v="3"/>
      <x v="7"/>
      <x v="3"/>
    </i>
    <i r="2" i="77">
      <x v="4"/>
      <x v="6"/>
      <x v="3"/>
    </i>
    <i r="1" i="77">
      <x v="1"/>
      <x v="5"/>
      <x v="10"/>
      <x v="3"/>
    </i>
    <i r="2" i="77">
      <x v="6"/>
      <x v="9"/>
      <x v="3"/>
    </i>
    <i r="1" i="77">
      <x v="2"/>
      <x v="8"/>
      <x v="8"/>
      <x/>
    </i>
    <i r="1" i="77">
      <x v="3"/>
      <x/>
      <x v="1"/>
      <x v="2"/>
    </i>
    <i r="2" i="77">
      <x v="1"/>
      <x v="1"/>
      <x v="2"/>
    </i>
    <i r="1" i="77">
      <x v="4"/>
      <x v="11"/>
      <x/>
      <x v="2"/>
    </i>
    <i r="1" i="77">
      <x v="5"/>
      <x v="7"/>
      <x v="11"/>
      <x v="1"/>
    </i>
    <i r="1" i="77">
      <x v="6"/>
      <x v="10"/>
      <x v="4"/>
      <x v="2"/>
    </i>
    <i r="1" i="77">
      <x v="7"/>
      <x v="9"/>
      <x v="3"/>
      <x v="2"/>
    </i>
    <i r="1" i="77">
      <x v="8"/>
      <x v="12"/>
      <x v="5"/>
      <x v="2"/>
    </i>
    <i r="1" i="77">
      <x v="9"/>
      <x v="2"/>
      <x v="2"/>
      <x v="2"/>
    </i>
    <i i="78">
      <x v="78"/>
      <x/>
      <x v="3"/>
      <x v="7"/>
      <x v="3"/>
    </i>
    <i r="2" i="78">
      <x v="4"/>
      <x v="6"/>
      <x v="3"/>
    </i>
    <i r="1" i="78">
      <x v="1"/>
      <x v="5"/>
      <x v="10"/>
      <x v="3"/>
    </i>
    <i r="2" i="78">
      <x v="6"/>
      <x v="9"/>
      <x v="3"/>
    </i>
    <i r="1" i="78">
      <x v="2"/>
      <x v="8"/>
      <x v="8"/>
      <x/>
    </i>
    <i r="1" i="78">
      <x v="3"/>
      <x/>
      <x v="1"/>
      <x v="2"/>
    </i>
    <i r="2" i="78">
      <x v="1"/>
      <x v="1"/>
      <x v="2"/>
    </i>
    <i r="1" i="78">
      <x v="4"/>
      <x v="11"/>
      <x/>
      <x v="2"/>
    </i>
    <i r="1" i="78">
      <x v="5"/>
      <x v="7"/>
      <x v="11"/>
      <x v="1"/>
    </i>
    <i r="1" i="78">
      <x v="6"/>
      <x v="10"/>
      <x v="4"/>
      <x v="2"/>
    </i>
    <i r="1" i="78">
      <x v="7"/>
      <x v="9"/>
      <x v="3"/>
      <x v="2"/>
    </i>
    <i r="1" i="78">
      <x v="8"/>
      <x v="12"/>
      <x v="5"/>
      <x v="2"/>
    </i>
    <i r="1" i="78">
      <x v="9"/>
      <x v="2"/>
      <x v="2"/>
      <x v="2"/>
    </i>
    <i i="79">
      <x v="79"/>
      <x/>
      <x v="3"/>
      <x v="7"/>
      <x v="3"/>
    </i>
    <i r="2" i="79">
      <x v="4"/>
      <x v="6"/>
      <x v="3"/>
    </i>
    <i r="1" i="79">
      <x v="1"/>
      <x v="5"/>
      <x v="10"/>
      <x v="3"/>
    </i>
    <i r="2" i="79">
      <x v="6"/>
      <x v="9"/>
      <x v="3"/>
    </i>
    <i r="1" i="79">
      <x v="2"/>
      <x v="8"/>
      <x v="8"/>
      <x/>
    </i>
    <i r="1" i="79">
      <x v="3"/>
      <x/>
      <x v="1"/>
      <x v="2"/>
    </i>
    <i r="2" i="79">
      <x v="1"/>
      <x v="1"/>
      <x v="2"/>
    </i>
    <i r="1" i="79">
      <x v="4"/>
      <x v="11"/>
      <x/>
      <x v="2"/>
    </i>
    <i r="1" i="79">
      <x v="5"/>
      <x v="7"/>
      <x v="11"/>
      <x v="1"/>
    </i>
    <i r="1" i="79">
      <x v="6"/>
      <x v="10"/>
      <x v="4"/>
      <x v="2"/>
    </i>
    <i r="1" i="79">
      <x v="7"/>
      <x v="9"/>
      <x v="3"/>
      <x v="2"/>
    </i>
    <i r="1" i="79">
      <x v="8"/>
      <x v="12"/>
      <x v="5"/>
      <x v="2"/>
    </i>
    <i r="1" i="79">
      <x v="9"/>
      <x v="2"/>
      <x v="2"/>
      <x v="2"/>
    </i>
    <i i="80">
      <x v="80"/>
      <x/>
      <x v="3"/>
      <x v="7"/>
      <x v="3"/>
    </i>
    <i r="2" i="80">
      <x v="4"/>
      <x v="6"/>
      <x v="3"/>
    </i>
    <i r="1" i="80">
      <x v="1"/>
      <x v="5"/>
      <x v="10"/>
      <x v="3"/>
    </i>
    <i r="2" i="80">
      <x v="6"/>
      <x v="9"/>
      <x v="3"/>
    </i>
    <i r="1" i="80">
      <x v="2"/>
      <x v="8"/>
      <x v="8"/>
      <x/>
    </i>
    <i r="1" i="80">
      <x v="3"/>
      <x/>
      <x v="1"/>
      <x v="2"/>
    </i>
    <i r="2" i="80">
      <x v="1"/>
      <x v="1"/>
      <x v="2"/>
    </i>
    <i r="1" i="80">
      <x v="4"/>
      <x v="11"/>
      <x/>
      <x v="2"/>
    </i>
    <i r="1" i="80">
      <x v="5"/>
      <x v="7"/>
      <x v="11"/>
      <x v="1"/>
    </i>
    <i r="1" i="80">
      <x v="6"/>
      <x v="10"/>
      <x v="4"/>
      <x v="2"/>
    </i>
    <i r="1" i="80">
      <x v="7"/>
      <x v="9"/>
      <x v="3"/>
      <x v="2"/>
    </i>
    <i r="1" i="80">
      <x v="8"/>
      <x v="12"/>
      <x v="5"/>
      <x v="2"/>
    </i>
    <i r="1" i="80">
      <x v="9"/>
      <x v="2"/>
      <x v="2"/>
      <x v="2"/>
    </i>
    <i i="81">
      <x v="81"/>
      <x/>
      <x v="3"/>
      <x v="7"/>
      <x v="3"/>
    </i>
    <i r="2" i="81">
      <x v="4"/>
      <x v="6"/>
      <x v="3"/>
    </i>
    <i r="1" i="81">
      <x v="1"/>
      <x v="5"/>
      <x v="10"/>
      <x v="3"/>
    </i>
    <i r="2" i="81">
      <x v="6"/>
      <x v="9"/>
      <x v="3"/>
    </i>
    <i r="1" i="81">
      <x v="2"/>
      <x v="8"/>
      <x v="8"/>
      <x/>
    </i>
    <i r="1" i="81">
      <x v="3"/>
      <x/>
      <x v="1"/>
      <x v="2"/>
    </i>
    <i r="2" i="81">
      <x v="1"/>
      <x v="1"/>
      <x v="2"/>
    </i>
    <i r="1" i="81">
      <x v="4"/>
      <x v="11"/>
      <x/>
      <x v="2"/>
    </i>
    <i r="1" i="81">
      <x v="5"/>
      <x v="7"/>
      <x v="11"/>
      <x v="1"/>
    </i>
    <i r="1" i="81">
      <x v="6"/>
      <x v="10"/>
      <x v="4"/>
      <x v="2"/>
    </i>
    <i r="1" i="81">
      <x v="7"/>
      <x v="9"/>
      <x v="3"/>
      <x v="2"/>
    </i>
    <i r="1" i="81">
      <x v="8"/>
      <x v="12"/>
      <x v="5"/>
      <x v="2"/>
    </i>
    <i r="1" i="81">
      <x v="9"/>
      <x v="2"/>
      <x v="2"/>
      <x v="2"/>
    </i>
    <i i="82">
      <x v="82"/>
      <x/>
      <x v="3"/>
      <x v="7"/>
      <x v="3"/>
    </i>
    <i r="2" i="82">
      <x v="4"/>
      <x v="6"/>
      <x v="3"/>
    </i>
    <i r="1" i="82">
      <x v="1"/>
      <x v="5"/>
      <x v="10"/>
      <x v="3"/>
    </i>
    <i r="2" i="82">
      <x v="6"/>
      <x v="9"/>
      <x v="3"/>
    </i>
    <i r="1" i="82">
      <x v="2"/>
      <x v="8"/>
      <x v="8"/>
      <x/>
    </i>
    <i r="1" i="82">
      <x v="3"/>
      <x/>
      <x v="1"/>
      <x v="2"/>
    </i>
    <i r="2" i="82">
      <x v="1"/>
      <x v="1"/>
      <x v="2"/>
    </i>
    <i r="1" i="82">
      <x v="4"/>
      <x v="11"/>
      <x/>
      <x v="2"/>
    </i>
    <i r="1" i="82">
      <x v="5"/>
      <x v="7"/>
      <x v="11"/>
      <x v="1"/>
    </i>
    <i r="1" i="82">
      <x v="6"/>
      <x v="10"/>
      <x v="4"/>
      <x v="2"/>
    </i>
    <i r="1" i="82">
      <x v="7"/>
      <x v="9"/>
      <x v="3"/>
      <x v="2"/>
    </i>
    <i r="1" i="82">
      <x v="8"/>
      <x v="12"/>
      <x v="5"/>
      <x v="2"/>
    </i>
    <i r="1" i="82">
      <x v="9"/>
      <x v="2"/>
      <x v="2"/>
      <x v="2"/>
    </i>
    <i i="83">
      <x v="83"/>
      <x/>
      <x v="3"/>
      <x v="7"/>
      <x v="3"/>
    </i>
    <i r="2" i="83">
      <x v="4"/>
      <x v="6"/>
      <x v="3"/>
    </i>
    <i r="1" i="83">
      <x v="1"/>
      <x v="5"/>
      <x v="10"/>
      <x v="3"/>
    </i>
    <i r="2" i="83">
      <x v="6"/>
      <x v="9"/>
      <x v="3"/>
    </i>
    <i r="1" i="83">
      <x v="2"/>
      <x v="8"/>
      <x v="8"/>
      <x/>
    </i>
    <i r="1" i="83">
      <x v="3"/>
      <x/>
      <x v="1"/>
      <x v="2"/>
    </i>
    <i r="2" i="83">
      <x v="1"/>
      <x v="1"/>
      <x v="2"/>
    </i>
    <i r="1" i="83">
      <x v="4"/>
      <x v="11"/>
      <x/>
      <x v="2"/>
    </i>
    <i r="1" i="83">
      <x v="5"/>
      <x v="7"/>
      <x v="11"/>
      <x v="1"/>
    </i>
    <i r="1" i="83">
      <x v="6"/>
      <x v="10"/>
      <x v="4"/>
      <x v="2"/>
    </i>
    <i r="1" i="83">
      <x v="7"/>
      <x v="9"/>
      <x v="3"/>
      <x v="2"/>
    </i>
    <i r="1" i="83">
      <x v="8"/>
      <x v="12"/>
      <x v="5"/>
      <x v="2"/>
    </i>
    <i r="1" i="83">
      <x v="9"/>
      <x v="2"/>
      <x v="2"/>
      <x v="2"/>
    </i>
    <i i="84">
      <x v="84"/>
      <x/>
      <x v="3"/>
      <x v="7"/>
      <x v="3"/>
    </i>
    <i r="2" i="84">
      <x v="4"/>
      <x v="6"/>
      <x v="3"/>
    </i>
    <i r="1" i="84">
      <x v="1"/>
      <x v="5"/>
      <x v="10"/>
      <x v="3"/>
    </i>
    <i r="2" i="84">
      <x v="6"/>
      <x v="9"/>
      <x v="3"/>
    </i>
    <i r="1" i="84">
      <x v="2"/>
      <x v="8"/>
      <x v="8"/>
      <x/>
    </i>
    <i r="1" i="84">
      <x v="3"/>
      <x/>
      <x v="1"/>
      <x v="2"/>
    </i>
    <i r="2" i="84">
      <x v="1"/>
      <x v="1"/>
      <x v="2"/>
    </i>
    <i r="1" i="84">
      <x v="4"/>
      <x v="11"/>
      <x/>
      <x v="2"/>
    </i>
    <i r="1" i="84">
      <x v="5"/>
      <x v="7"/>
      <x v="11"/>
      <x v="1"/>
    </i>
    <i r="1" i="84">
      <x v="6"/>
      <x v="10"/>
      <x v="4"/>
      <x v="2"/>
    </i>
    <i r="1" i="84">
      <x v="7"/>
      <x v="9"/>
      <x v="3"/>
      <x v="2"/>
    </i>
    <i r="1" i="84">
      <x v="8"/>
      <x v="12"/>
      <x v="5"/>
      <x v="2"/>
    </i>
    <i r="1" i="84">
      <x v="9"/>
      <x v="2"/>
      <x v="2"/>
      <x v="2"/>
    </i>
    <i i="85">
      <x v="85"/>
      <x/>
      <x v="3"/>
      <x v="7"/>
      <x v="3"/>
    </i>
    <i r="2" i="85">
      <x v="4"/>
      <x v="6"/>
      <x v="3"/>
    </i>
    <i r="1" i="85">
      <x v="1"/>
      <x v="5"/>
      <x v="10"/>
      <x v="3"/>
    </i>
    <i r="2" i="85">
      <x v="6"/>
      <x v="9"/>
      <x v="3"/>
    </i>
    <i r="1" i="85">
      <x v="2"/>
      <x v="8"/>
      <x v="8"/>
      <x/>
    </i>
    <i r="1" i="85">
      <x v="3"/>
      <x/>
      <x v="1"/>
      <x v="2"/>
    </i>
    <i r="2" i="85">
      <x v="1"/>
      <x v="1"/>
      <x v="2"/>
    </i>
    <i r="1" i="85">
      <x v="4"/>
      <x v="11"/>
      <x/>
      <x v="2"/>
    </i>
    <i r="1" i="85">
      <x v="5"/>
      <x v="7"/>
      <x v="11"/>
      <x v="1"/>
    </i>
    <i r="1" i="85">
      <x v="6"/>
      <x v="10"/>
      <x v="4"/>
      <x v="2"/>
    </i>
    <i r="1" i="85">
      <x v="7"/>
      <x v="9"/>
      <x v="3"/>
      <x v="2"/>
    </i>
    <i r="1" i="85">
      <x v="8"/>
      <x v="12"/>
      <x v="5"/>
      <x v="2"/>
    </i>
    <i r="1" i="85">
      <x v="9"/>
      <x v="2"/>
      <x v="2"/>
      <x v="2"/>
    </i>
    <i i="86">
      <x v="86"/>
      <x/>
      <x v="3"/>
      <x v="7"/>
      <x v="3"/>
    </i>
    <i r="2" i="86">
      <x v="4"/>
      <x v="6"/>
      <x v="3"/>
    </i>
    <i r="1" i="86">
      <x v="1"/>
      <x v="5"/>
      <x v="10"/>
      <x v="3"/>
    </i>
    <i r="2" i="86">
      <x v="6"/>
      <x v="9"/>
      <x v="3"/>
    </i>
    <i r="1" i="86">
      <x v="2"/>
      <x v="8"/>
      <x v="8"/>
      <x/>
    </i>
    <i r="1" i="86">
      <x v="3"/>
      <x/>
      <x v="1"/>
      <x v="2"/>
    </i>
    <i r="2" i="86">
      <x v="1"/>
      <x v="1"/>
      <x v="2"/>
    </i>
    <i r="1" i="86">
      <x v="4"/>
      <x v="11"/>
      <x/>
      <x v="2"/>
    </i>
    <i r="1" i="86">
      <x v="5"/>
      <x v="7"/>
      <x v="11"/>
      <x v="1"/>
    </i>
    <i r="1" i="86">
      <x v="6"/>
      <x v="10"/>
      <x v="4"/>
      <x v="2"/>
    </i>
    <i r="1" i="86">
      <x v="7"/>
      <x v="9"/>
      <x v="3"/>
      <x v="2"/>
    </i>
    <i r="1" i="86">
      <x v="8"/>
      <x v="12"/>
      <x v="5"/>
      <x v="2"/>
    </i>
    <i r="1" i="86">
      <x v="9"/>
      <x v="2"/>
      <x v="2"/>
      <x v="2"/>
    </i>
    <i i="87">
      <x v="87"/>
      <x/>
      <x v="3"/>
      <x v="7"/>
      <x v="3"/>
    </i>
    <i r="2" i="87">
      <x v="4"/>
      <x v="6"/>
      <x v="3"/>
    </i>
    <i r="1" i="87">
      <x v="1"/>
      <x v="5"/>
      <x v="10"/>
      <x v="3"/>
    </i>
    <i r="2" i="87">
      <x v="6"/>
      <x v="9"/>
      <x v="3"/>
    </i>
    <i r="1" i="87">
      <x v="2"/>
      <x v="8"/>
      <x v="8"/>
      <x/>
    </i>
    <i r="1" i="87">
      <x v="3"/>
      <x/>
      <x v="1"/>
      <x v="2"/>
    </i>
    <i r="2" i="87">
      <x v="1"/>
      <x v="1"/>
      <x v="2"/>
    </i>
    <i r="1" i="87">
      <x v="4"/>
      <x v="11"/>
      <x/>
      <x v="2"/>
    </i>
    <i r="1" i="87">
      <x v="5"/>
      <x v="7"/>
      <x v="11"/>
      <x v="1"/>
    </i>
    <i r="1" i="87">
      <x v="6"/>
      <x v="10"/>
      <x v="4"/>
      <x v="2"/>
    </i>
    <i r="1" i="87">
      <x v="7"/>
      <x v="9"/>
      <x v="3"/>
      <x v="2"/>
    </i>
    <i r="1" i="87">
      <x v="8"/>
      <x v="12"/>
      <x v="5"/>
      <x v="2"/>
    </i>
    <i r="1" i="87">
      <x v="9"/>
      <x v="2"/>
      <x v="2"/>
      <x v="2"/>
    </i>
    <i i="88">
      <x v="88"/>
      <x/>
      <x v="3"/>
      <x v="7"/>
      <x v="3"/>
    </i>
    <i r="2" i="88">
      <x v="4"/>
      <x v="6"/>
      <x v="3"/>
    </i>
    <i r="1" i="88">
      <x v="1"/>
      <x v="5"/>
      <x v="10"/>
      <x v="3"/>
    </i>
    <i r="2" i="88">
      <x v="6"/>
      <x v="9"/>
      <x v="3"/>
    </i>
    <i r="1" i="88">
      <x v="2"/>
      <x v="8"/>
      <x v="8"/>
      <x/>
    </i>
    <i r="1" i="88">
      <x v="3"/>
      <x/>
      <x v="1"/>
      <x v="2"/>
    </i>
    <i r="2" i="88">
      <x v="1"/>
      <x v="1"/>
      <x v="2"/>
    </i>
    <i r="1" i="88">
      <x v="4"/>
      <x v="11"/>
      <x/>
      <x v="2"/>
    </i>
    <i r="1" i="88">
      <x v="5"/>
      <x v="7"/>
      <x v="11"/>
      <x v="1"/>
    </i>
    <i r="1" i="88">
      <x v="6"/>
      <x v="10"/>
      <x v="4"/>
      <x v="2"/>
    </i>
    <i r="1" i="88">
      <x v="7"/>
      <x v="9"/>
      <x v="3"/>
      <x v="2"/>
    </i>
    <i r="1" i="88">
      <x v="8"/>
      <x v="12"/>
      <x v="5"/>
      <x v="2"/>
    </i>
    <i r="1" i="88">
      <x v="9"/>
      <x v="2"/>
      <x v="2"/>
      <x v="2"/>
    </i>
    <i i="89">
      <x v="89"/>
      <x/>
      <x v="3"/>
      <x v="7"/>
      <x v="3"/>
    </i>
    <i r="2" i="89">
      <x v="4"/>
      <x v="6"/>
      <x v="3"/>
    </i>
    <i r="1" i="89">
      <x v="1"/>
      <x v="5"/>
      <x v="10"/>
      <x v="3"/>
    </i>
    <i r="2" i="89">
      <x v="6"/>
      <x v="9"/>
      <x v="3"/>
    </i>
    <i r="1" i="89">
      <x v="2"/>
      <x v="8"/>
      <x v="8"/>
      <x/>
    </i>
    <i r="1" i="89">
      <x v="3"/>
      <x/>
      <x v="1"/>
      <x v="2"/>
    </i>
    <i r="2" i="89">
      <x v="1"/>
      <x v="1"/>
      <x v="2"/>
    </i>
    <i r="1" i="89">
      <x v="4"/>
      <x v="11"/>
      <x/>
      <x v="2"/>
    </i>
    <i r="1" i="89">
      <x v="5"/>
      <x v="7"/>
      <x v="11"/>
      <x v="1"/>
    </i>
    <i r="1" i="89">
      <x v="6"/>
      <x v="10"/>
      <x v="4"/>
      <x v="2"/>
    </i>
    <i r="1" i="89">
      <x v="7"/>
      <x v="9"/>
      <x v="3"/>
      <x v="2"/>
    </i>
    <i r="1" i="89">
      <x v="8"/>
      <x v="12"/>
      <x v="5"/>
      <x v="2"/>
    </i>
    <i r="1" i="89">
      <x v="9"/>
      <x v="2"/>
      <x v="2"/>
      <x v="2"/>
    </i>
    <i i="90">
      <x v="90"/>
      <x/>
      <x v="3"/>
      <x v="7"/>
      <x v="3"/>
    </i>
    <i r="2" i="90">
      <x v="4"/>
      <x v="6"/>
      <x v="3"/>
    </i>
    <i r="1" i="90">
      <x v="1"/>
      <x v="5"/>
      <x v="10"/>
      <x v="3"/>
    </i>
    <i r="2" i="90">
      <x v="6"/>
      <x v="9"/>
      <x v="3"/>
    </i>
    <i r="1" i="90">
      <x v="2"/>
      <x v="8"/>
      <x v="8"/>
      <x/>
    </i>
    <i r="1" i="90">
      <x v="3"/>
      <x/>
      <x v="1"/>
      <x v="2"/>
    </i>
    <i r="2" i="90">
      <x v="1"/>
      <x v="1"/>
      <x v="2"/>
    </i>
    <i r="1" i="90">
      <x v="4"/>
      <x v="11"/>
      <x/>
      <x v="2"/>
    </i>
    <i r="1" i="90">
      <x v="5"/>
      <x v="7"/>
      <x v="11"/>
      <x v="1"/>
    </i>
    <i r="1" i="90">
      <x v="6"/>
      <x v="10"/>
      <x v="4"/>
      <x v="2"/>
    </i>
    <i r="1" i="90">
      <x v="7"/>
      <x v="9"/>
      <x v="3"/>
      <x v="2"/>
    </i>
    <i r="1" i="90">
      <x v="8"/>
      <x v="12"/>
      <x v="5"/>
      <x v="2"/>
    </i>
    <i r="1" i="90">
      <x v="9"/>
      <x v="2"/>
      <x v="2"/>
      <x v="2"/>
    </i>
    <i i="91">
      <x v="91"/>
      <x/>
      <x v="3"/>
      <x v="7"/>
      <x v="3"/>
    </i>
    <i r="2" i="91">
      <x v="4"/>
      <x v="6"/>
      <x v="3"/>
    </i>
    <i r="1" i="91">
      <x v="1"/>
      <x v="5"/>
      <x v="10"/>
      <x v="3"/>
    </i>
    <i r="2" i="91">
      <x v="6"/>
      <x v="9"/>
      <x v="3"/>
    </i>
    <i r="1" i="91">
      <x v="2"/>
      <x v="8"/>
      <x v="8"/>
      <x/>
    </i>
    <i r="1" i="91">
      <x v="3"/>
      <x/>
      <x v="1"/>
      <x v="2"/>
    </i>
    <i r="2" i="91">
      <x v="1"/>
      <x v="1"/>
      <x v="2"/>
    </i>
    <i r="1" i="91">
      <x v="4"/>
      <x v="11"/>
      <x/>
      <x v="2"/>
    </i>
    <i r="1" i="91">
      <x v="5"/>
      <x v="7"/>
      <x v="11"/>
      <x v="1"/>
    </i>
    <i r="1" i="91">
      <x v="6"/>
      <x v="10"/>
      <x v="4"/>
      <x v="2"/>
    </i>
    <i r="1" i="91">
      <x v="7"/>
      <x v="9"/>
      <x v="3"/>
      <x v="2"/>
    </i>
    <i r="1" i="91">
      <x v="8"/>
      <x v="12"/>
      <x v="5"/>
      <x v="2"/>
    </i>
    <i r="1" i="91">
      <x v="9"/>
      <x v="2"/>
      <x v="2"/>
      <x v="2"/>
    </i>
    <i i="92">
      <x v="92"/>
      <x/>
      <x v="3"/>
      <x v="7"/>
      <x v="3"/>
    </i>
    <i r="2" i="92">
      <x v="4"/>
      <x v="6"/>
      <x v="3"/>
    </i>
    <i r="1" i="92">
      <x v="1"/>
      <x v="5"/>
      <x v="10"/>
      <x v="3"/>
    </i>
    <i r="2" i="92">
      <x v="6"/>
      <x v="9"/>
      <x v="3"/>
    </i>
    <i r="1" i="92">
      <x v="2"/>
      <x v="8"/>
      <x v="8"/>
      <x/>
    </i>
    <i r="1" i="92">
      <x v="3"/>
      <x/>
      <x v="1"/>
      <x v="2"/>
    </i>
    <i r="2" i="92">
      <x v="1"/>
      <x v="1"/>
      <x v="2"/>
    </i>
    <i r="1" i="92">
      <x v="4"/>
      <x v="11"/>
      <x/>
      <x v="2"/>
    </i>
    <i r="1" i="92">
      <x v="5"/>
      <x v="7"/>
      <x v="11"/>
      <x v="1"/>
    </i>
    <i r="1" i="92">
      <x v="6"/>
      <x v="10"/>
      <x v="4"/>
      <x v="2"/>
    </i>
    <i r="1" i="92">
      <x v="7"/>
      <x v="9"/>
      <x v="3"/>
      <x v="2"/>
    </i>
    <i r="1" i="92">
      <x v="8"/>
      <x v="12"/>
      <x v="5"/>
      <x v="2"/>
    </i>
    <i r="1" i="92">
      <x v="9"/>
      <x v="2"/>
      <x v="2"/>
      <x v="2"/>
    </i>
    <i i="93">
      <x v="93"/>
      <x/>
      <x v="3"/>
      <x v="7"/>
      <x v="3"/>
    </i>
    <i r="2" i="93">
      <x v="4"/>
      <x v="6"/>
      <x v="3"/>
    </i>
    <i r="1" i="93">
      <x v="1"/>
      <x v="5"/>
      <x v="10"/>
      <x v="3"/>
    </i>
    <i r="2" i="93">
      <x v="6"/>
      <x v="9"/>
      <x v="3"/>
    </i>
    <i r="1" i="93">
      <x v="2"/>
      <x v="8"/>
      <x v="8"/>
      <x/>
    </i>
    <i r="1" i="93">
      <x v="3"/>
      <x/>
      <x v="1"/>
      <x v="2"/>
    </i>
    <i r="2" i="93">
      <x v="1"/>
      <x v="1"/>
      <x v="2"/>
    </i>
    <i r="1" i="93">
      <x v="4"/>
      <x v="11"/>
      <x/>
      <x v="2"/>
    </i>
    <i r="1" i="93">
      <x v="5"/>
      <x v="7"/>
      <x v="11"/>
      <x v="1"/>
    </i>
    <i r="1" i="93">
      <x v="6"/>
      <x v="10"/>
      <x v="4"/>
      <x v="2"/>
    </i>
    <i r="1" i="93">
      <x v="7"/>
      <x v="9"/>
      <x v="3"/>
      <x v="2"/>
    </i>
    <i r="1" i="93">
      <x v="8"/>
      <x v="12"/>
      <x v="5"/>
      <x v="2"/>
    </i>
    <i r="1" i="93">
      <x v="9"/>
      <x v="2"/>
      <x v="2"/>
      <x v="2"/>
    </i>
    <i i="94">
      <x v="94"/>
      <x/>
      <x v="3"/>
      <x v="7"/>
      <x v="3"/>
    </i>
    <i r="2" i="94">
      <x v="4"/>
      <x v="6"/>
      <x v="3"/>
    </i>
    <i r="1" i="94">
      <x v="1"/>
      <x v="5"/>
      <x v="10"/>
      <x v="3"/>
    </i>
    <i r="2" i="94">
      <x v="6"/>
      <x v="9"/>
      <x v="3"/>
    </i>
    <i r="1" i="94">
      <x v="2"/>
      <x v="8"/>
      <x v="8"/>
      <x/>
    </i>
    <i r="1" i="94">
      <x v="3"/>
      <x/>
      <x v="1"/>
      <x v="2"/>
    </i>
    <i r="2" i="94">
      <x v="1"/>
      <x v="1"/>
      <x v="2"/>
    </i>
    <i r="1" i="94">
      <x v="4"/>
      <x v="11"/>
      <x/>
      <x v="2"/>
    </i>
    <i r="1" i="94">
      <x v="5"/>
      <x v="7"/>
      <x v="11"/>
      <x v="1"/>
    </i>
    <i r="1" i="94">
      <x v="6"/>
      <x v="10"/>
      <x v="4"/>
      <x v="2"/>
    </i>
    <i r="1" i="94">
      <x v="7"/>
      <x v="9"/>
      <x v="3"/>
      <x v="2"/>
    </i>
    <i r="1" i="94">
      <x v="8"/>
      <x v="12"/>
      <x v="5"/>
      <x v="2"/>
    </i>
    <i r="1" i="94">
      <x v="9"/>
      <x v="2"/>
      <x v="2"/>
      <x v="2"/>
    </i>
    <i i="95">
      <x v="95"/>
      <x/>
      <x v="3"/>
      <x v="7"/>
      <x v="3"/>
    </i>
    <i r="2" i="95">
      <x v="4"/>
      <x v="6"/>
      <x v="3"/>
    </i>
    <i r="1" i="95">
      <x v="1"/>
      <x v="5"/>
      <x v="10"/>
      <x v="3"/>
    </i>
    <i r="2" i="95">
      <x v="6"/>
      <x v="9"/>
      <x v="3"/>
    </i>
    <i r="1" i="95">
      <x v="2"/>
      <x v="8"/>
      <x v="8"/>
      <x/>
    </i>
    <i r="1" i="95">
      <x v="3"/>
      <x/>
      <x v="1"/>
      <x v="2"/>
    </i>
    <i r="2" i="95">
      <x v="1"/>
      <x v="1"/>
      <x v="2"/>
    </i>
    <i r="1" i="95">
      <x v="4"/>
      <x v="11"/>
      <x/>
      <x v="2"/>
    </i>
    <i r="1" i="95">
      <x v="5"/>
      <x v="7"/>
      <x v="11"/>
      <x v="1"/>
    </i>
    <i r="1" i="95">
      <x v="6"/>
      <x v="10"/>
      <x v="4"/>
      <x v="2"/>
    </i>
    <i r="1" i="95">
      <x v="7"/>
      <x v="9"/>
      <x v="3"/>
      <x v="2"/>
    </i>
    <i r="1" i="95">
      <x v="8"/>
      <x v="12"/>
      <x v="5"/>
      <x v="2"/>
    </i>
    <i r="1" i="95">
      <x v="9"/>
      <x v="2"/>
      <x v="2"/>
      <x v="2"/>
    </i>
    <i i="96">
      <x v="96"/>
      <x/>
      <x v="3"/>
      <x v="7"/>
      <x v="3"/>
    </i>
    <i r="2" i="96">
      <x v="4"/>
      <x v="6"/>
      <x v="3"/>
    </i>
    <i r="1" i="96">
      <x v="1"/>
      <x v="5"/>
      <x v="10"/>
      <x v="3"/>
    </i>
    <i r="2" i="96">
      <x v="6"/>
      <x v="9"/>
      <x v="3"/>
    </i>
    <i r="1" i="96">
      <x v="2"/>
      <x v="8"/>
      <x v="8"/>
      <x/>
    </i>
    <i r="1" i="96">
      <x v="3"/>
      <x/>
      <x v="1"/>
      <x v="2"/>
    </i>
    <i r="2" i="96">
      <x v="1"/>
      <x v="1"/>
      <x v="2"/>
    </i>
    <i r="1" i="96">
      <x v="4"/>
      <x v="11"/>
      <x/>
      <x v="2"/>
    </i>
    <i r="1" i="96">
      <x v="5"/>
      <x v="7"/>
      <x v="11"/>
      <x v="1"/>
    </i>
    <i r="1" i="96">
      <x v="6"/>
      <x v="10"/>
      <x v="4"/>
      <x v="2"/>
    </i>
    <i r="1" i="96">
      <x v="7"/>
      <x v="9"/>
      <x v="3"/>
      <x v="2"/>
    </i>
    <i r="1" i="96">
      <x v="8"/>
      <x v="12"/>
      <x v="5"/>
      <x v="2"/>
    </i>
    <i r="1" i="96">
      <x v="9"/>
      <x v="2"/>
      <x v="2"/>
      <x v="2"/>
    </i>
    <i i="97">
      <x v="97"/>
      <x/>
      <x v="3"/>
      <x v="7"/>
      <x v="3"/>
    </i>
    <i r="2" i="97">
      <x v="4"/>
      <x v="6"/>
      <x v="3"/>
    </i>
    <i r="1" i="97">
      <x v="1"/>
      <x v="5"/>
      <x v="10"/>
      <x v="3"/>
    </i>
    <i r="2" i="97">
      <x v="6"/>
      <x v="9"/>
      <x v="3"/>
    </i>
    <i r="1" i="97">
      <x v="2"/>
      <x v="8"/>
      <x v="8"/>
      <x/>
    </i>
    <i r="1" i="97">
      <x v="3"/>
      <x/>
      <x v="1"/>
      <x v="2"/>
    </i>
    <i r="2" i="97">
      <x v="1"/>
      <x v="1"/>
      <x v="2"/>
    </i>
    <i r="1" i="97">
      <x v="4"/>
      <x v="11"/>
      <x/>
      <x v="2"/>
    </i>
    <i r="1" i="97">
      <x v="5"/>
      <x v="7"/>
      <x v="11"/>
      <x v="1"/>
    </i>
    <i r="1" i="97">
      <x v="6"/>
      <x v="10"/>
      <x v="4"/>
      <x v="2"/>
    </i>
    <i r="1" i="97">
      <x v="7"/>
      <x v="9"/>
      <x v="3"/>
      <x v="2"/>
    </i>
    <i r="1" i="97">
      <x v="8"/>
      <x v="12"/>
      <x v="5"/>
      <x v="2"/>
    </i>
    <i r="1" i="97">
      <x v="9"/>
      <x v="2"/>
      <x v="2"/>
      <x v="2"/>
    </i>
    <i i="98">
      <x v="98"/>
      <x/>
      <x v="3"/>
      <x v="7"/>
      <x v="3"/>
    </i>
    <i r="2" i="98">
      <x v="4"/>
      <x v="6"/>
      <x v="3"/>
    </i>
    <i r="1" i="98">
      <x v="1"/>
      <x v="5"/>
      <x v="10"/>
      <x v="3"/>
    </i>
    <i r="2" i="98">
      <x v="6"/>
      <x v="9"/>
      <x v="3"/>
    </i>
    <i r="1" i="98">
      <x v="2"/>
      <x v="8"/>
      <x v="8"/>
      <x/>
    </i>
    <i r="1" i="98">
      <x v="3"/>
      <x/>
      <x v="1"/>
      <x v="2"/>
    </i>
    <i r="2" i="98">
      <x v="1"/>
      <x v="1"/>
      <x v="2"/>
    </i>
    <i r="1" i="98">
      <x v="4"/>
      <x v="11"/>
      <x/>
      <x v="2"/>
    </i>
    <i r="1" i="98">
      <x v="5"/>
      <x v="7"/>
      <x v="11"/>
      <x v="1"/>
    </i>
    <i r="1" i="98">
      <x v="6"/>
      <x v="10"/>
      <x v="4"/>
      <x v="2"/>
    </i>
    <i r="1" i="98">
      <x v="7"/>
      <x v="9"/>
      <x v="3"/>
      <x v="2"/>
    </i>
    <i r="1" i="98">
      <x v="8"/>
      <x v="12"/>
      <x v="5"/>
      <x v="2"/>
    </i>
    <i r="1" i="98">
      <x v="9"/>
      <x v="2"/>
      <x v="2"/>
      <x v="2"/>
    </i>
    <i i="99">
      <x v="99"/>
      <x/>
      <x v="3"/>
      <x v="7"/>
      <x v="3"/>
    </i>
    <i r="2" i="99">
      <x v="4"/>
      <x v="6"/>
      <x v="3"/>
    </i>
    <i r="1" i="99">
      <x v="1"/>
      <x v="5"/>
      <x v="10"/>
      <x v="3"/>
    </i>
    <i r="2" i="99">
      <x v="6"/>
      <x v="9"/>
      <x v="3"/>
    </i>
    <i r="1" i="99">
      <x v="2"/>
      <x v="8"/>
      <x v="8"/>
      <x/>
    </i>
    <i r="1" i="99">
      <x v="3"/>
      <x/>
      <x v="1"/>
      <x v="2"/>
    </i>
    <i r="2" i="99">
      <x v="1"/>
      <x v="1"/>
      <x v="2"/>
    </i>
    <i r="1" i="99">
      <x v="4"/>
      <x v="11"/>
      <x/>
      <x v="2"/>
    </i>
    <i r="1" i="99">
      <x v="5"/>
      <x v="7"/>
      <x v="11"/>
      <x v="1"/>
    </i>
    <i r="1" i="99">
      <x v="6"/>
      <x v="10"/>
      <x v="4"/>
      <x v="2"/>
    </i>
    <i r="1" i="99">
      <x v="7"/>
      <x v="9"/>
      <x v="3"/>
      <x v="2"/>
    </i>
    <i r="1" i="99">
      <x v="8"/>
      <x v="12"/>
      <x v="5"/>
      <x v="2"/>
    </i>
    <i r="1" i="99">
      <x v="9"/>
      <x v="2"/>
      <x v="2"/>
      <x v="2"/>
    </i>
    <i i="100">
      <x v="100"/>
      <x/>
      <x v="3"/>
      <x v="7"/>
      <x v="3"/>
    </i>
    <i r="2" i="100">
      <x v="4"/>
      <x v="6"/>
      <x v="3"/>
    </i>
    <i r="1" i="100">
      <x v="1"/>
      <x v="5"/>
      <x v="10"/>
      <x v="3"/>
    </i>
    <i r="2" i="100">
      <x v="6"/>
      <x v="9"/>
      <x v="3"/>
    </i>
    <i r="1" i="100">
      <x v="2"/>
      <x v="8"/>
      <x v="8"/>
      <x/>
    </i>
    <i r="1" i="100">
      <x v="3"/>
      <x/>
      <x v="1"/>
      <x v="2"/>
    </i>
    <i r="2" i="100">
      <x v="1"/>
      <x v="1"/>
      <x v="2"/>
    </i>
    <i r="1" i="100">
      <x v="4"/>
      <x v="11"/>
      <x/>
      <x v="2"/>
    </i>
    <i r="1" i="100">
      <x v="5"/>
      <x v="7"/>
      <x v="11"/>
      <x v="1"/>
    </i>
    <i r="1" i="100">
      <x v="6"/>
      <x v="10"/>
      <x v="4"/>
      <x v="2"/>
    </i>
    <i r="1" i="100">
      <x v="7"/>
      <x v="9"/>
      <x v="3"/>
      <x v="2"/>
    </i>
    <i r="1" i="100">
      <x v="8"/>
      <x v="12"/>
      <x v="5"/>
      <x v="2"/>
    </i>
    <i r="1" i="100">
      <x v="9"/>
      <x v="2"/>
      <x v="2"/>
      <x v="2"/>
    </i>
    <i i="101">
      <x v="101"/>
      <x/>
      <x v="3"/>
      <x v="7"/>
      <x v="3"/>
    </i>
    <i r="2" i="101">
      <x v="4"/>
      <x v="6"/>
      <x v="3"/>
    </i>
    <i r="1" i="101">
      <x v="1"/>
      <x v="5"/>
      <x v="10"/>
      <x v="3"/>
    </i>
    <i r="2" i="101">
      <x v="6"/>
      <x v="9"/>
      <x v="3"/>
    </i>
    <i r="1" i="101">
      <x v="2"/>
      <x v="8"/>
      <x v="8"/>
      <x/>
    </i>
    <i r="1" i="101">
      <x v="3"/>
      <x/>
      <x v="1"/>
      <x v="2"/>
    </i>
    <i r="2" i="101">
      <x v="1"/>
      <x v="1"/>
      <x v="2"/>
    </i>
    <i r="1" i="101">
      <x v="4"/>
      <x v="11"/>
      <x/>
      <x v="2"/>
    </i>
    <i r="1" i="101">
      <x v="5"/>
      <x v="7"/>
      <x v="11"/>
      <x v="1"/>
    </i>
    <i r="1" i="101">
      <x v="6"/>
      <x v="10"/>
      <x v="4"/>
      <x v="2"/>
    </i>
    <i r="1" i="101">
      <x v="7"/>
      <x v="9"/>
      <x v="3"/>
      <x v="2"/>
    </i>
    <i r="1" i="101">
      <x v="8"/>
      <x v="12"/>
      <x v="5"/>
      <x v="2"/>
    </i>
    <i r="1" i="101">
      <x v="9"/>
      <x v="2"/>
      <x v="2"/>
      <x v="2"/>
    </i>
    <i i="102">
      <x v="102"/>
      <x/>
      <x v="3"/>
      <x v="7"/>
      <x v="3"/>
    </i>
    <i r="2" i="102">
      <x v="4"/>
      <x v="6"/>
      <x v="3"/>
    </i>
    <i r="1" i="102">
      <x v="1"/>
      <x v="5"/>
      <x v="10"/>
      <x v="3"/>
    </i>
    <i r="2" i="102">
      <x v="6"/>
      <x v="9"/>
      <x v="3"/>
    </i>
    <i r="1" i="102">
      <x v="2"/>
      <x v="8"/>
      <x v="8"/>
      <x/>
    </i>
    <i r="1" i="102">
      <x v="3"/>
      <x/>
      <x v="1"/>
      <x v="2"/>
    </i>
    <i r="2" i="102">
      <x v="1"/>
      <x v="1"/>
      <x v="2"/>
    </i>
    <i r="1" i="102">
      <x v="4"/>
      <x v="11"/>
      <x/>
      <x v="2"/>
    </i>
    <i r="1" i="102">
      <x v="5"/>
      <x v="7"/>
      <x v="11"/>
      <x v="1"/>
    </i>
    <i r="1" i="102">
      <x v="6"/>
      <x v="10"/>
      <x v="4"/>
      <x v="2"/>
    </i>
    <i r="1" i="102">
      <x v="7"/>
      <x v="9"/>
      <x v="3"/>
      <x v="2"/>
    </i>
    <i r="1" i="102">
      <x v="8"/>
      <x v="12"/>
      <x v="5"/>
      <x v="2"/>
    </i>
    <i r="1" i="102">
      <x v="9"/>
      <x v="2"/>
      <x v="2"/>
      <x v="2"/>
    </i>
    <i i="103">
      <x v="103"/>
      <x/>
      <x v="3"/>
      <x v="7"/>
      <x v="3"/>
    </i>
    <i r="2" i="103">
      <x v="4"/>
      <x v="6"/>
      <x v="3"/>
    </i>
    <i r="1" i="103">
      <x v="1"/>
      <x v="5"/>
      <x v="10"/>
      <x v="3"/>
    </i>
    <i r="2" i="103">
      <x v="6"/>
      <x v="9"/>
      <x v="3"/>
    </i>
    <i r="1" i="103">
      <x v="2"/>
      <x v="8"/>
      <x v="8"/>
      <x/>
    </i>
    <i r="1" i="103">
      <x v="3"/>
      <x/>
      <x v="1"/>
      <x v="2"/>
    </i>
    <i r="2" i="103">
      <x v="1"/>
      <x v="1"/>
      <x v="2"/>
    </i>
    <i r="1" i="103">
      <x v="4"/>
      <x v="11"/>
      <x/>
      <x v="2"/>
    </i>
    <i r="1" i="103">
      <x v="5"/>
      <x v="7"/>
      <x v="11"/>
      <x v="1"/>
    </i>
    <i r="1" i="103">
      <x v="6"/>
      <x v="10"/>
      <x v="4"/>
      <x v="2"/>
    </i>
    <i r="1" i="103">
      <x v="7"/>
      <x v="9"/>
      <x v="3"/>
      <x v="2"/>
    </i>
    <i r="1" i="103">
      <x v="8"/>
      <x v="12"/>
      <x v="5"/>
      <x v="2"/>
    </i>
    <i r="1" i="103">
      <x v="9"/>
      <x v="2"/>
      <x v="2"/>
      <x v="2"/>
    </i>
    <i i="104">
      <x v="104"/>
      <x/>
      <x v="3"/>
      <x v="7"/>
      <x v="3"/>
    </i>
    <i r="2" i="104">
      <x v="4"/>
      <x v="6"/>
      <x v="3"/>
    </i>
    <i r="1" i="104">
      <x v="1"/>
      <x v="5"/>
      <x v="10"/>
      <x v="3"/>
    </i>
    <i r="2" i="104">
      <x v="6"/>
      <x v="9"/>
      <x v="3"/>
    </i>
    <i r="1" i="104">
      <x v="2"/>
      <x v="8"/>
      <x v="8"/>
      <x/>
    </i>
    <i r="1" i="104">
      <x v="3"/>
      <x/>
      <x v="1"/>
      <x v="2"/>
    </i>
    <i r="2" i="104">
      <x v="1"/>
      <x v="1"/>
      <x v="2"/>
    </i>
    <i r="1" i="104">
      <x v="4"/>
      <x v="11"/>
      <x/>
      <x v="2"/>
    </i>
    <i r="1" i="104">
      <x v="5"/>
      <x v="7"/>
      <x v="11"/>
      <x v="1"/>
    </i>
    <i r="1" i="104">
      <x v="6"/>
      <x v="10"/>
      <x v="4"/>
      <x v="2"/>
    </i>
    <i r="1" i="104">
      <x v="7"/>
      <x v="9"/>
      <x v="3"/>
      <x v="2"/>
    </i>
    <i r="1" i="104">
      <x v="8"/>
      <x v="12"/>
      <x v="5"/>
      <x v="2"/>
    </i>
    <i r="1" i="104">
      <x v="9"/>
      <x v="2"/>
      <x v="2"/>
      <x v="2"/>
    </i>
    <i i="105">
      <x v="105"/>
      <x/>
      <x v="3"/>
      <x v="7"/>
      <x v="3"/>
    </i>
    <i r="2" i="105">
      <x v="4"/>
      <x v="6"/>
      <x v="3"/>
    </i>
    <i r="1" i="105">
      <x v="1"/>
      <x v="5"/>
      <x v="10"/>
      <x v="3"/>
    </i>
    <i r="2" i="105">
      <x v="6"/>
      <x v="9"/>
      <x v="3"/>
    </i>
    <i r="1" i="105">
      <x v="2"/>
      <x v="8"/>
      <x v="8"/>
      <x/>
    </i>
    <i r="1" i="105">
      <x v="3"/>
      <x/>
      <x v="1"/>
      <x v="2"/>
    </i>
    <i r="2" i="105">
      <x v="1"/>
      <x v="1"/>
      <x v="2"/>
    </i>
    <i r="1" i="105">
      <x v="4"/>
      <x v="11"/>
      <x/>
      <x v="2"/>
    </i>
    <i r="1" i="105">
      <x v="5"/>
      <x v="7"/>
      <x v="11"/>
      <x v="1"/>
    </i>
    <i r="1" i="105">
      <x v="6"/>
      <x v="10"/>
      <x v="4"/>
      <x v="2"/>
    </i>
    <i r="1" i="105">
      <x v="7"/>
      <x v="9"/>
      <x v="3"/>
      <x v="2"/>
    </i>
    <i r="1" i="105">
      <x v="8"/>
      <x v="12"/>
      <x v="5"/>
      <x v="2"/>
    </i>
    <i r="1" i="105">
      <x v="9"/>
      <x v="2"/>
      <x v="2"/>
      <x v="2"/>
    </i>
    <i i="106">
      <x v="106"/>
      <x/>
      <x v="3"/>
      <x v="7"/>
      <x v="3"/>
    </i>
    <i r="2" i="106">
      <x v="4"/>
      <x v="6"/>
      <x v="3"/>
    </i>
    <i r="1" i="106">
      <x v="1"/>
      <x v="5"/>
      <x v="10"/>
      <x v="3"/>
    </i>
    <i r="2" i="106">
      <x v="6"/>
      <x v="9"/>
      <x v="3"/>
    </i>
    <i r="1" i="106">
      <x v="2"/>
      <x v="8"/>
      <x v="8"/>
      <x/>
    </i>
    <i r="1" i="106">
      <x v="3"/>
      <x/>
      <x v="1"/>
      <x v="2"/>
    </i>
    <i r="2" i="106">
      <x v="1"/>
      <x v="1"/>
      <x v="2"/>
    </i>
    <i r="1" i="106">
      <x v="4"/>
      <x v="11"/>
      <x/>
      <x v="2"/>
    </i>
    <i r="1" i="106">
      <x v="5"/>
      <x v="7"/>
      <x v="11"/>
      <x v="1"/>
    </i>
    <i r="1" i="106">
      <x v="6"/>
      <x v="10"/>
      <x v="4"/>
      <x v="2"/>
    </i>
    <i r="1" i="106">
      <x v="7"/>
      <x v="9"/>
      <x v="3"/>
      <x v="2"/>
    </i>
    <i r="1" i="106">
      <x v="8"/>
      <x v="12"/>
      <x v="5"/>
      <x v="2"/>
    </i>
    <i r="1" i="106">
      <x v="9"/>
      <x v="2"/>
      <x v="2"/>
      <x v="2"/>
    </i>
    <i i="107">
      <x v="107"/>
      <x/>
      <x v="3"/>
      <x v="7"/>
      <x v="3"/>
    </i>
    <i r="2" i="107">
      <x v="4"/>
      <x v="6"/>
      <x v="3"/>
    </i>
    <i r="1" i="107">
      <x v="1"/>
      <x v="5"/>
      <x v="10"/>
      <x v="3"/>
    </i>
    <i r="2" i="107">
      <x v="6"/>
      <x v="9"/>
      <x v="3"/>
    </i>
    <i r="1" i="107">
      <x v="2"/>
      <x v="8"/>
      <x v="8"/>
      <x/>
    </i>
    <i r="1" i="107">
      <x v="3"/>
      <x/>
      <x v="1"/>
      <x v="2"/>
    </i>
    <i r="2" i="107">
      <x v="1"/>
      <x v="1"/>
      <x v="2"/>
    </i>
    <i r="1" i="107">
      <x v="4"/>
      <x v="11"/>
      <x/>
      <x v="2"/>
    </i>
    <i r="1" i="107">
      <x v="5"/>
      <x v="7"/>
      <x v="11"/>
      <x v="1"/>
    </i>
    <i r="1" i="107">
      <x v="6"/>
      <x v="10"/>
      <x v="4"/>
      <x v="2"/>
    </i>
    <i r="1" i="107">
      <x v="7"/>
      <x v="9"/>
      <x v="3"/>
      <x v="2"/>
    </i>
    <i r="1" i="107">
      <x v="8"/>
      <x v="12"/>
      <x v="5"/>
      <x v="2"/>
    </i>
    <i r="1" i="107">
      <x v="9"/>
      <x v="2"/>
      <x v="2"/>
      <x v="2"/>
    </i>
    <i i="108">
      <x v="108"/>
      <x/>
      <x v="3"/>
      <x v="7"/>
      <x v="3"/>
    </i>
    <i r="2" i="108">
      <x v="4"/>
      <x v="6"/>
      <x v="3"/>
    </i>
    <i r="1" i="108">
      <x v="1"/>
      <x v="5"/>
      <x v="10"/>
      <x v="3"/>
    </i>
    <i r="2" i="108">
      <x v="6"/>
      <x v="9"/>
      <x v="3"/>
    </i>
    <i r="1" i="108">
      <x v="2"/>
      <x v="8"/>
      <x v="8"/>
      <x/>
    </i>
    <i r="1" i="108">
      <x v="3"/>
      <x/>
      <x v="1"/>
      <x v="2"/>
    </i>
    <i r="2" i="108">
      <x v="1"/>
      <x v="1"/>
      <x v="2"/>
    </i>
    <i r="1" i="108">
      <x v="4"/>
      <x v="11"/>
      <x/>
      <x v="2"/>
    </i>
    <i r="1" i="108">
      <x v="5"/>
      <x v="7"/>
      <x v="11"/>
      <x v="1"/>
    </i>
    <i r="1" i="108">
      <x v="6"/>
      <x v="10"/>
      <x v="4"/>
      <x v="2"/>
    </i>
    <i r="1" i="108">
      <x v="7"/>
      <x v="9"/>
      <x v="3"/>
      <x v="2"/>
    </i>
    <i r="1" i="108">
      <x v="8"/>
      <x v="12"/>
      <x v="5"/>
      <x v="2"/>
    </i>
    <i r="1" i="108">
      <x v="9"/>
      <x v="2"/>
      <x v="2"/>
      <x v="2"/>
    </i>
    <i i="109">
      <x v="109"/>
      <x/>
      <x v="3"/>
      <x v="7"/>
      <x v="3"/>
    </i>
    <i r="2" i="109">
      <x v="4"/>
      <x v="6"/>
      <x v="3"/>
    </i>
    <i r="1" i="109">
      <x v="1"/>
      <x v="5"/>
      <x v="10"/>
      <x v="3"/>
    </i>
    <i r="2" i="109">
      <x v="6"/>
      <x v="9"/>
      <x v="3"/>
    </i>
    <i r="1" i="109">
      <x v="2"/>
      <x v="8"/>
      <x v="8"/>
      <x/>
    </i>
    <i r="1" i="109">
      <x v="3"/>
      <x/>
      <x v="1"/>
      <x v="2"/>
    </i>
    <i r="2" i="109">
      <x v="1"/>
      <x v="1"/>
      <x v="2"/>
    </i>
    <i r="1" i="109">
      <x v="4"/>
      <x v="11"/>
      <x/>
      <x v="2"/>
    </i>
    <i r="1" i="109">
      <x v="5"/>
      <x v="7"/>
      <x v="11"/>
      <x v="1"/>
    </i>
    <i r="1" i="109">
      <x v="6"/>
      <x v="10"/>
      <x v="4"/>
      <x v="2"/>
    </i>
    <i r="1" i="109">
      <x v="7"/>
      <x v="9"/>
      <x v="3"/>
      <x v="2"/>
    </i>
    <i r="1" i="109">
      <x v="8"/>
      <x v="12"/>
      <x v="5"/>
      <x v="2"/>
    </i>
    <i r="1" i="109">
      <x v="9"/>
      <x v="2"/>
      <x v="2"/>
      <x v="2"/>
    </i>
    <i i="110">
      <x v="110"/>
      <x/>
      <x v="3"/>
      <x v="7"/>
      <x v="3"/>
    </i>
    <i r="2" i="110">
      <x v="4"/>
      <x v="6"/>
      <x v="3"/>
    </i>
    <i r="1" i="110">
      <x v="1"/>
      <x v="5"/>
      <x v="10"/>
      <x v="3"/>
    </i>
    <i r="2" i="110">
      <x v="6"/>
      <x v="9"/>
      <x v="3"/>
    </i>
    <i r="1" i="110">
      <x v="2"/>
      <x v="8"/>
      <x v="8"/>
      <x/>
    </i>
    <i r="1" i="110">
      <x v="3"/>
      <x/>
      <x v="1"/>
      <x v="2"/>
    </i>
    <i r="2" i="110">
      <x v="1"/>
      <x v="1"/>
      <x v="2"/>
    </i>
    <i r="1" i="110">
      <x v="4"/>
      <x v="11"/>
      <x/>
      <x v="2"/>
    </i>
    <i r="1" i="110">
      <x v="5"/>
      <x v="7"/>
      <x v="11"/>
      <x v="1"/>
    </i>
    <i r="1" i="110">
      <x v="6"/>
      <x v="10"/>
      <x v="4"/>
      <x v="2"/>
    </i>
    <i r="1" i="110">
      <x v="7"/>
      <x v="9"/>
      <x v="3"/>
      <x v="2"/>
    </i>
    <i r="1" i="110">
      <x v="8"/>
      <x v="12"/>
      <x v="5"/>
      <x v="2"/>
    </i>
    <i r="1" i="110">
      <x v="9"/>
      <x v="2"/>
      <x v="2"/>
      <x v="2"/>
    </i>
    <i i="111">
      <x v="111"/>
      <x/>
      <x v="3"/>
      <x v="7"/>
      <x v="3"/>
    </i>
    <i r="2" i="111">
      <x v="4"/>
      <x v="6"/>
      <x v="3"/>
    </i>
    <i r="1" i="111">
      <x v="1"/>
      <x v="5"/>
      <x v="10"/>
      <x v="3"/>
    </i>
    <i r="2" i="111">
      <x v="6"/>
      <x v="9"/>
      <x v="3"/>
    </i>
    <i r="1" i="111">
      <x v="2"/>
      <x v="8"/>
      <x v="8"/>
      <x/>
    </i>
    <i r="1" i="111">
      <x v="3"/>
      <x/>
      <x v="1"/>
      <x v="2"/>
    </i>
    <i r="2" i="111">
      <x v="1"/>
      <x v="1"/>
      <x v="2"/>
    </i>
    <i r="1" i="111">
      <x v="4"/>
      <x v="11"/>
      <x/>
      <x v="2"/>
    </i>
    <i r="1" i="111">
      <x v="5"/>
      <x v="7"/>
      <x v="11"/>
      <x v="1"/>
    </i>
    <i r="1" i="111">
      <x v="6"/>
      <x v="10"/>
      <x v="4"/>
      <x v="2"/>
    </i>
    <i r="1" i="111">
      <x v="7"/>
      <x v="9"/>
      <x v="3"/>
      <x v="2"/>
    </i>
    <i r="1" i="111">
      <x v="8"/>
      <x v="12"/>
      <x v="5"/>
      <x v="2"/>
    </i>
    <i r="1" i="111">
      <x v="9"/>
      <x v="2"/>
      <x v="2"/>
      <x v="2"/>
    </i>
    <i i="112">
      <x v="112"/>
      <x/>
      <x v="3"/>
      <x v="7"/>
      <x v="3"/>
    </i>
    <i r="2" i="112">
      <x v="4"/>
      <x v="6"/>
      <x v="3"/>
    </i>
    <i r="1" i="112">
      <x v="1"/>
      <x v="5"/>
      <x v="10"/>
      <x v="3"/>
    </i>
    <i r="2" i="112">
      <x v="6"/>
      <x v="9"/>
      <x v="3"/>
    </i>
    <i r="1" i="112">
      <x v="2"/>
      <x v="8"/>
      <x v="8"/>
      <x/>
    </i>
    <i r="1" i="112">
      <x v="3"/>
      <x/>
      <x v="1"/>
      <x v="2"/>
    </i>
    <i r="2" i="112">
      <x v="1"/>
      <x v="1"/>
      <x v="2"/>
    </i>
    <i r="1" i="112">
      <x v="4"/>
      <x v="11"/>
      <x/>
      <x v="2"/>
    </i>
    <i r="1" i="112">
      <x v="5"/>
      <x v="7"/>
      <x v="11"/>
      <x v="1"/>
    </i>
    <i r="1" i="112">
      <x v="6"/>
      <x v="10"/>
      <x v="4"/>
      <x v="2"/>
    </i>
    <i r="1" i="112">
      <x v="7"/>
      <x v="9"/>
      <x v="3"/>
      <x v="2"/>
    </i>
    <i r="1" i="112">
      <x v="8"/>
      <x v="12"/>
      <x v="5"/>
      <x v="2"/>
    </i>
    <i r="1" i="112">
      <x v="9"/>
      <x v="2"/>
      <x v="2"/>
      <x v="2"/>
    </i>
    <i i="113">
      <x v="113"/>
      <x/>
      <x v="3"/>
      <x v="7"/>
      <x v="3"/>
    </i>
    <i r="2" i="113">
      <x v="4"/>
      <x v="6"/>
      <x v="3"/>
    </i>
    <i r="1" i="113">
      <x v="1"/>
      <x v="5"/>
      <x v="10"/>
      <x v="3"/>
    </i>
    <i r="2" i="113">
      <x v="6"/>
      <x v="9"/>
      <x v="3"/>
    </i>
    <i r="1" i="113">
      <x v="2"/>
      <x v="8"/>
      <x v="8"/>
      <x/>
    </i>
    <i r="1" i="113">
      <x v="3"/>
      <x/>
      <x v="1"/>
      <x v="2"/>
    </i>
    <i r="2" i="113">
      <x v="1"/>
      <x v="1"/>
      <x v="2"/>
    </i>
    <i r="1" i="113">
      <x v="4"/>
      <x v="11"/>
      <x/>
      <x v="2"/>
    </i>
    <i r="1" i="113">
      <x v="5"/>
      <x v="7"/>
      <x v="11"/>
      <x v="1"/>
    </i>
    <i r="1" i="113">
      <x v="6"/>
      <x v="10"/>
      <x v="4"/>
      <x v="2"/>
    </i>
    <i r="1" i="113">
      <x v="7"/>
      <x v="9"/>
      <x v="3"/>
      <x v="2"/>
    </i>
    <i r="1" i="113">
      <x v="8"/>
      <x v="12"/>
      <x v="5"/>
      <x v="2"/>
    </i>
    <i r="1" i="113">
      <x v="9"/>
      <x v="2"/>
      <x v="2"/>
      <x v="2"/>
    </i>
    <i i="114">
      <x v="114"/>
      <x/>
      <x v="3"/>
      <x v="7"/>
      <x v="3"/>
    </i>
    <i r="2" i="114">
      <x v="4"/>
      <x v="6"/>
      <x v="3"/>
    </i>
    <i r="1" i="114">
      <x v="1"/>
      <x v="5"/>
      <x v="10"/>
      <x v="3"/>
    </i>
    <i r="2" i="114">
      <x v="6"/>
      <x v="9"/>
      <x v="3"/>
    </i>
    <i r="1" i="114">
      <x v="2"/>
      <x v="8"/>
      <x v="8"/>
      <x/>
    </i>
    <i r="1" i="114">
      <x v="3"/>
      <x/>
      <x v="1"/>
      <x v="2"/>
    </i>
    <i r="2" i="114">
      <x v="1"/>
      <x v="1"/>
      <x v="2"/>
    </i>
    <i r="1" i="114">
      <x v="4"/>
      <x v="11"/>
      <x/>
      <x v="2"/>
    </i>
    <i r="1" i="114">
      <x v="5"/>
      <x v="7"/>
      <x v="11"/>
      <x v="1"/>
    </i>
    <i r="1" i="114">
      <x v="6"/>
      <x v="10"/>
      <x v="4"/>
      <x v="2"/>
    </i>
    <i r="1" i="114">
      <x v="7"/>
      <x v="9"/>
      <x v="3"/>
      <x v="2"/>
    </i>
    <i r="1" i="114">
      <x v="8"/>
      <x v="12"/>
      <x v="5"/>
      <x v="2"/>
    </i>
    <i r="1" i="114">
      <x v="9"/>
      <x v="2"/>
      <x v="2"/>
      <x v="2"/>
    </i>
    <i i="115">
      <x v="115"/>
      <x/>
      <x v="3"/>
      <x v="7"/>
      <x v="3"/>
    </i>
    <i r="2" i="115">
      <x v="4"/>
      <x v="6"/>
      <x v="3"/>
    </i>
    <i r="1" i="115">
      <x v="1"/>
      <x v="5"/>
      <x v="10"/>
      <x v="3"/>
    </i>
    <i r="2" i="115">
      <x v="6"/>
      <x v="9"/>
      <x v="3"/>
    </i>
    <i r="1" i="115">
      <x v="2"/>
      <x v="8"/>
      <x v="8"/>
      <x/>
    </i>
    <i r="1" i="115">
      <x v="3"/>
      <x/>
      <x v="1"/>
      <x v="2"/>
    </i>
    <i r="2" i="115">
      <x v="1"/>
      <x v="1"/>
      <x v="2"/>
    </i>
    <i r="1" i="115">
      <x v="4"/>
      <x v="11"/>
      <x/>
      <x v="2"/>
    </i>
    <i r="1" i="115">
      <x v="5"/>
      <x v="7"/>
      <x v="11"/>
      <x v="1"/>
    </i>
    <i r="1" i="115">
      <x v="6"/>
      <x v="10"/>
      <x v="4"/>
      <x v="2"/>
    </i>
    <i r="1" i="115">
      <x v="7"/>
      <x v="9"/>
      <x v="3"/>
      <x v="2"/>
    </i>
    <i r="1" i="115">
      <x v="8"/>
      <x v="12"/>
      <x v="5"/>
      <x v="2"/>
    </i>
    <i r="1" i="115">
      <x v="9"/>
      <x v="2"/>
      <x v="2"/>
      <x v="2"/>
    </i>
    <i i="116">
      <x v="116"/>
      <x/>
      <x v="3"/>
      <x v="7"/>
      <x v="3"/>
    </i>
    <i r="2" i="116">
      <x v="4"/>
      <x v="6"/>
      <x v="3"/>
    </i>
    <i r="1" i="116">
      <x v="1"/>
      <x v="5"/>
      <x v="10"/>
      <x v="3"/>
    </i>
    <i r="2" i="116">
      <x v="6"/>
      <x v="9"/>
      <x v="3"/>
    </i>
    <i r="1" i="116">
      <x v="2"/>
      <x v="8"/>
      <x v="8"/>
      <x/>
    </i>
    <i r="1" i="116">
      <x v="3"/>
      <x/>
      <x v="1"/>
      <x v="2"/>
    </i>
    <i r="2" i="116">
      <x v="1"/>
      <x v="1"/>
      <x v="2"/>
    </i>
    <i r="1" i="116">
      <x v="4"/>
      <x v="11"/>
      <x/>
      <x v="2"/>
    </i>
    <i r="1" i="116">
      <x v="5"/>
      <x v="7"/>
      <x v="11"/>
      <x v="1"/>
    </i>
    <i r="1" i="116">
      <x v="6"/>
      <x v="10"/>
      <x v="4"/>
      <x v="2"/>
    </i>
    <i r="1" i="116">
      <x v="7"/>
      <x v="9"/>
      <x v="3"/>
      <x v="2"/>
    </i>
    <i r="1" i="116">
      <x v="8"/>
      <x v="12"/>
      <x v="5"/>
      <x v="2"/>
    </i>
    <i r="1" i="116">
      <x v="9"/>
      <x v="2"/>
      <x v="2"/>
      <x v="2"/>
    </i>
    <i i="117">
      <x v="117"/>
      <x/>
      <x v="3"/>
      <x v="7"/>
      <x v="3"/>
    </i>
    <i r="2" i="117">
      <x v="4"/>
      <x v="6"/>
      <x v="3"/>
    </i>
    <i r="1" i="117">
      <x v="1"/>
      <x v="5"/>
      <x v="10"/>
      <x v="3"/>
    </i>
    <i r="2" i="117">
      <x v="6"/>
      <x v="9"/>
      <x v="3"/>
    </i>
    <i r="1" i="117">
      <x v="2"/>
      <x v="8"/>
      <x v="8"/>
      <x/>
    </i>
    <i r="1" i="117">
      <x v="3"/>
      <x/>
      <x v="1"/>
      <x v="2"/>
    </i>
    <i r="2" i="117">
      <x v="1"/>
      <x v="1"/>
      <x v="2"/>
    </i>
    <i r="1" i="117">
      <x v="4"/>
      <x v="11"/>
      <x/>
      <x v="2"/>
    </i>
    <i r="1" i="117">
      <x v="5"/>
      <x v="7"/>
      <x v="11"/>
      <x v="1"/>
    </i>
    <i r="1" i="117">
      <x v="6"/>
      <x v="10"/>
      <x v="4"/>
      <x v="2"/>
    </i>
    <i r="1" i="117">
      <x v="7"/>
      <x v="9"/>
      <x v="3"/>
      <x v="2"/>
    </i>
    <i r="1" i="117">
      <x v="8"/>
      <x v="12"/>
      <x v="5"/>
      <x v="2"/>
    </i>
    <i r="1" i="117">
      <x v="9"/>
      <x v="2"/>
      <x v="2"/>
      <x v="2"/>
    </i>
    <i i="118">
      <x v="118"/>
      <x/>
      <x v="3"/>
      <x v="7"/>
      <x v="3"/>
    </i>
    <i r="2" i="118">
      <x v="4"/>
      <x v="6"/>
      <x v="3"/>
    </i>
    <i r="1" i="118">
      <x v="1"/>
      <x v="5"/>
      <x v="10"/>
      <x v="3"/>
    </i>
    <i r="2" i="118">
      <x v="6"/>
      <x v="9"/>
      <x v="3"/>
    </i>
    <i r="1" i="118">
      <x v="2"/>
      <x v="8"/>
      <x v="8"/>
      <x/>
    </i>
    <i r="1" i="118">
      <x v="3"/>
      <x/>
      <x v="1"/>
      <x v="2"/>
    </i>
    <i r="2" i="118">
      <x v="1"/>
      <x v="1"/>
      <x v="2"/>
    </i>
    <i r="1" i="118">
      <x v="4"/>
      <x v="11"/>
      <x/>
      <x v="2"/>
    </i>
    <i r="1" i="118">
      <x v="5"/>
      <x v="7"/>
      <x v="11"/>
      <x v="1"/>
    </i>
    <i r="1" i="118">
      <x v="6"/>
      <x v="10"/>
      <x v="4"/>
      <x v="2"/>
    </i>
    <i r="1" i="118">
      <x v="7"/>
      <x v="9"/>
      <x v="3"/>
      <x v="2"/>
    </i>
    <i r="1" i="118">
      <x v="8"/>
      <x v="12"/>
      <x v="5"/>
      <x v="2"/>
    </i>
    <i r="1" i="118">
      <x v="9"/>
      <x v="2"/>
      <x v="2"/>
      <x v="2"/>
    </i>
    <i i="119">
      <x v="119"/>
      <x/>
      <x v="3"/>
      <x v="7"/>
      <x v="3"/>
    </i>
    <i r="2" i="119">
      <x v="4"/>
      <x v="6"/>
      <x v="3"/>
    </i>
    <i r="1" i="119">
      <x v="1"/>
      <x v="5"/>
      <x v="10"/>
      <x v="3"/>
    </i>
    <i r="2" i="119">
      <x v="6"/>
      <x v="9"/>
      <x v="3"/>
    </i>
    <i r="1" i="119">
      <x v="2"/>
      <x v="8"/>
      <x v="8"/>
      <x/>
    </i>
    <i r="1" i="119">
      <x v="3"/>
      <x/>
      <x v="1"/>
      <x v="2"/>
    </i>
    <i r="2" i="119">
      <x v="1"/>
      <x v="1"/>
      <x v="2"/>
    </i>
    <i r="1" i="119">
      <x v="4"/>
      <x v="11"/>
      <x/>
      <x v="2"/>
    </i>
    <i r="1" i="119">
      <x v="5"/>
      <x v="7"/>
      <x v="11"/>
      <x v="1"/>
    </i>
    <i r="1" i="119">
      <x v="6"/>
      <x v="10"/>
      <x v="4"/>
      <x v="2"/>
    </i>
    <i r="1" i="119">
      <x v="7"/>
      <x v="9"/>
      <x v="3"/>
      <x v="2"/>
    </i>
    <i r="1" i="119">
      <x v="8"/>
      <x v="12"/>
      <x v="5"/>
      <x v="2"/>
    </i>
    <i r="1" i="119">
      <x v="9"/>
      <x v="2"/>
      <x v="2"/>
      <x v="2"/>
    </i>
    <i i="120">
      <x v="120"/>
      <x/>
      <x v="3"/>
      <x v="7"/>
      <x v="3"/>
    </i>
    <i r="2" i="120">
      <x v="4"/>
      <x v="6"/>
      <x v="3"/>
    </i>
    <i r="1" i="120">
      <x v="1"/>
      <x v="5"/>
      <x v="10"/>
      <x v="3"/>
    </i>
    <i r="2" i="120">
      <x v="6"/>
      <x v="9"/>
      <x v="3"/>
    </i>
    <i r="1" i="120">
      <x v="2"/>
      <x v="8"/>
      <x v="8"/>
      <x/>
    </i>
    <i r="1" i="120">
      <x v="3"/>
      <x/>
      <x v="1"/>
      <x v="2"/>
    </i>
    <i r="2" i="120">
      <x v="1"/>
      <x v="1"/>
      <x v="2"/>
    </i>
    <i r="1" i="120">
      <x v="4"/>
      <x v="11"/>
      <x/>
      <x v="2"/>
    </i>
    <i r="1" i="120">
      <x v="5"/>
      <x v="7"/>
      <x v="11"/>
      <x v="1"/>
    </i>
    <i r="1" i="120">
      <x v="6"/>
      <x v="10"/>
      <x v="4"/>
      <x v="2"/>
    </i>
    <i r="1" i="120">
      <x v="7"/>
      <x v="9"/>
      <x v="3"/>
      <x v="2"/>
    </i>
    <i r="1" i="120">
      <x v="8"/>
      <x v="12"/>
      <x v="5"/>
      <x v="2"/>
    </i>
    <i r="1" i="120">
      <x v="9"/>
      <x v="2"/>
      <x v="2"/>
      <x v="2"/>
    </i>
    <i i="121">
      <x v="121"/>
      <x/>
      <x v="3"/>
      <x v="7"/>
      <x v="3"/>
    </i>
    <i r="2" i="121">
      <x v="4"/>
      <x v="6"/>
      <x v="3"/>
    </i>
    <i r="1" i="121">
      <x v="1"/>
      <x v="5"/>
      <x v="10"/>
      <x v="3"/>
    </i>
    <i r="2" i="121">
      <x v="6"/>
      <x v="9"/>
      <x v="3"/>
    </i>
    <i r="1" i="121">
      <x v="2"/>
      <x v="8"/>
      <x v="8"/>
      <x/>
    </i>
    <i r="1" i="121">
      <x v="3"/>
      <x/>
      <x v="1"/>
      <x v="2"/>
    </i>
    <i r="2" i="121">
      <x v="1"/>
      <x v="1"/>
      <x v="2"/>
    </i>
    <i r="1" i="121">
      <x v="4"/>
      <x v="11"/>
      <x/>
      <x v="2"/>
    </i>
    <i r="1" i="121">
      <x v="5"/>
      <x v="7"/>
      <x v="11"/>
      <x v="1"/>
    </i>
    <i r="1" i="121">
      <x v="6"/>
      <x v="10"/>
      <x v="4"/>
      <x v="2"/>
    </i>
    <i r="1" i="121">
      <x v="7"/>
      <x v="9"/>
      <x v="3"/>
      <x v="2"/>
    </i>
    <i r="1" i="121">
      <x v="8"/>
      <x v="12"/>
      <x v="5"/>
      <x v="2"/>
    </i>
    <i r="1" i="121">
      <x v="9"/>
      <x v="2"/>
      <x v="2"/>
      <x v="2"/>
    </i>
    <i i="122">
      <x v="122"/>
      <x/>
      <x v="3"/>
      <x v="7"/>
      <x v="3"/>
    </i>
    <i r="2" i="122">
      <x v="4"/>
      <x v="6"/>
      <x v="3"/>
    </i>
    <i r="1" i="122">
      <x v="1"/>
      <x v="5"/>
      <x v="10"/>
      <x v="3"/>
    </i>
    <i r="2" i="122">
      <x v="6"/>
      <x v="9"/>
      <x v="3"/>
    </i>
    <i r="1" i="122">
      <x v="2"/>
      <x v="8"/>
      <x v="8"/>
      <x/>
    </i>
    <i r="1" i="122">
      <x v="3"/>
      <x/>
      <x v="1"/>
      <x v="2"/>
    </i>
    <i r="2" i="122">
      <x v="1"/>
      <x v="1"/>
      <x v="2"/>
    </i>
    <i r="1" i="122">
      <x v="4"/>
      <x v="11"/>
      <x/>
      <x v="2"/>
    </i>
    <i r="1" i="122">
      <x v="5"/>
      <x v="7"/>
      <x v="11"/>
      <x v="1"/>
    </i>
    <i r="1" i="122">
      <x v="6"/>
      <x v="10"/>
      <x v="4"/>
      <x v="2"/>
    </i>
    <i r="1" i="122">
      <x v="7"/>
      <x v="9"/>
      <x v="3"/>
      <x v="2"/>
    </i>
    <i r="1" i="122">
      <x v="8"/>
      <x v="12"/>
      <x v="5"/>
      <x v="2"/>
    </i>
    <i r="1" i="122">
      <x v="9"/>
      <x v="2"/>
      <x v="2"/>
      <x v="2"/>
    </i>
    <i i="123">
      <x v="123"/>
      <x/>
      <x v="3"/>
      <x v="7"/>
      <x v="3"/>
    </i>
    <i r="2" i="123">
      <x v="4"/>
      <x v="6"/>
      <x v="3"/>
    </i>
    <i r="1" i="123">
      <x v="1"/>
      <x v="5"/>
      <x v="10"/>
      <x v="3"/>
    </i>
    <i r="2" i="123">
      <x v="6"/>
      <x v="9"/>
      <x v="3"/>
    </i>
    <i r="1" i="123">
      <x v="2"/>
      <x v="8"/>
      <x v="8"/>
      <x/>
    </i>
    <i r="1" i="123">
      <x v="3"/>
      <x/>
      <x v="1"/>
      <x v="2"/>
    </i>
    <i r="2" i="123">
      <x v="1"/>
      <x v="1"/>
      <x v="2"/>
    </i>
    <i r="1" i="123">
      <x v="4"/>
      <x v="11"/>
      <x/>
      <x v="2"/>
    </i>
    <i r="1" i="123">
      <x v="5"/>
      <x v="7"/>
      <x v="11"/>
      <x v="1"/>
    </i>
    <i r="1" i="123">
      <x v="6"/>
      <x v="10"/>
      <x v="4"/>
      <x v="2"/>
    </i>
    <i r="1" i="123">
      <x v="7"/>
      <x v="9"/>
      <x v="3"/>
      <x v="2"/>
    </i>
    <i r="1" i="123">
      <x v="8"/>
      <x v="12"/>
      <x v="5"/>
      <x v="2"/>
    </i>
    <i r="1" i="123">
      <x v="9"/>
      <x v="2"/>
      <x v="2"/>
      <x v="2"/>
    </i>
    <i i="124">
      <x v="124"/>
      <x/>
      <x v="3"/>
      <x v="7"/>
      <x v="3"/>
    </i>
    <i r="2" i="124">
      <x v="4"/>
      <x v="6"/>
      <x v="3"/>
    </i>
    <i r="1" i="124">
      <x v="1"/>
      <x v="5"/>
      <x v="10"/>
      <x v="3"/>
    </i>
    <i r="2" i="124">
      <x v="6"/>
      <x v="9"/>
      <x v="3"/>
    </i>
    <i r="1" i="124">
      <x v="2"/>
      <x v="8"/>
      <x v="8"/>
      <x/>
    </i>
    <i r="1" i="124">
      <x v="3"/>
      <x/>
      <x v="1"/>
      <x v="2"/>
    </i>
    <i r="2" i="124">
      <x v="1"/>
      <x v="1"/>
      <x v="2"/>
    </i>
    <i r="1" i="124">
      <x v="4"/>
      <x v="11"/>
      <x/>
      <x v="2"/>
    </i>
    <i r="1" i="124">
      <x v="5"/>
      <x v="7"/>
      <x v="11"/>
      <x v="1"/>
    </i>
    <i r="1" i="124">
      <x v="6"/>
      <x v="10"/>
      <x v="4"/>
      <x v="2"/>
    </i>
    <i r="1" i="124">
      <x v="7"/>
      <x v="9"/>
      <x v="3"/>
      <x v="2"/>
    </i>
    <i r="1" i="124">
      <x v="8"/>
      <x v="12"/>
      <x v="5"/>
      <x v="2"/>
    </i>
    <i r="1" i="124">
      <x v="9"/>
      <x v="2"/>
      <x v="2"/>
      <x v="2"/>
    </i>
    <i i="125">
      <x v="125"/>
      <x/>
      <x v="3"/>
      <x v="7"/>
      <x v="3"/>
    </i>
    <i r="2" i="125">
      <x v="4"/>
      <x v="6"/>
      <x v="3"/>
    </i>
    <i r="1" i="125">
      <x v="1"/>
      <x v="5"/>
      <x v="10"/>
      <x v="3"/>
    </i>
    <i r="2" i="125">
      <x v="6"/>
      <x v="9"/>
      <x v="3"/>
    </i>
    <i r="1" i="125">
      <x v="2"/>
      <x v="8"/>
      <x v="8"/>
      <x/>
    </i>
    <i r="1" i="125">
      <x v="3"/>
      <x/>
      <x v="1"/>
      <x v="2"/>
    </i>
    <i r="2" i="125">
      <x v="1"/>
      <x v="1"/>
      <x v="2"/>
    </i>
    <i r="1" i="125">
      <x v="4"/>
      <x v="11"/>
      <x/>
      <x v="2"/>
    </i>
    <i r="1" i="125">
      <x v="5"/>
      <x v="7"/>
      <x v="11"/>
      <x v="1"/>
    </i>
    <i r="1" i="125">
      <x v="6"/>
      <x v="10"/>
      <x v="4"/>
      <x v="2"/>
    </i>
    <i r="1" i="125">
      <x v="7"/>
      <x v="9"/>
      <x v="3"/>
      <x v="2"/>
    </i>
    <i r="1" i="125">
      <x v="8"/>
      <x v="12"/>
      <x v="5"/>
      <x v="2"/>
    </i>
    <i r="1" i="125">
      <x v="9"/>
      <x v="2"/>
      <x v="2"/>
      <x v="2"/>
    </i>
    <i i="126">
      <x v="126"/>
      <x/>
      <x v="3"/>
      <x v="7"/>
      <x v="3"/>
    </i>
    <i r="2" i="126">
      <x v="4"/>
      <x v="6"/>
      <x v="3"/>
    </i>
    <i r="1" i="126">
      <x v="1"/>
      <x v="5"/>
      <x v="10"/>
      <x v="3"/>
    </i>
    <i r="2" i="126">
      <x v="6"/>
      <x v="9"/>
      <x v="3"/>
    </i>
    <i r="1" i="126">
      <x v="2"/>
      <x v="8"/>
      <x v="8"/>
      <x/>
    </i>
    <i r="1" i="126">
      <x v="3"/>
      <x/>
      <x v="1"/>
      <x v="2"/>
    </i>
    <i r="2" i="126">
      <x v="1"/>
      <x v="1"/>
      <x v="2"/>
    </i>
    <i r="1" i="126">
      <x v="4"/>
      <x v="11"/>
      <x/>
      <x v="2"/>
    </i>
    <i r="1" i="126">
      <x v="5"/>
      <x v="7"/>
      <x v="11"/>
      <x v="1"/>
    </i>
    <i r="1" i="126">
      <x v="6"/>
      <x v="10"/>
      <x v="4"/>
      <x v="2"/>
    </i>
    <i r="1" i="126">
      <x v="7"/>
      <x v="9"/>
      <x v="3"/>
      <x v="2"/>
    </i>
    <i r="1" i="126">
      <x v="8"/>
      <x v="12"/>
      <x v="5"/>
      <x v="2"/>
    </i>
    <i r="1" i="126">
      <x v="9"/>
      <x v="2"/>
      <x v="2"/>
      <x v="2"/>
    </i>
    <i i="127">
      <x v="127"/>
      <x/>
      <x v="3"/>
      <x v="7"/>
      <x v="3"/>
    </i>
    <i r="2" i="127">
      <x v="4"/>
      <x v="6"/>
      <x v="3"/>
    </i>
    <i r="1" i="127">
      <x v="1"/>
      <x v="5"/>
      <x v="10"/>
      <x v="3"/>
    </i>
    <i r="2" i="127">
      <x v="6"/>
      <x v="9"/>
      <x v="3"/>
    </i>
    <i r="1" i="127">
      <x v="2"/>
      <x v="8"/>
      <x v="8"/>
      <x/>
    </i>
    <i r="1" i="127">
      <x v="3"/>
      <x/>
      <x v="1"/>
      <x v="2"/>
    </i>
    <i r="2" i="127">
      <x v="1"/>
      <x v="1"/>
      <x v="2"/>
    </i>
    <i r="1" i="127">
      <x v="4"/>
      <x v="11"/>
      <x/>
      <x v="2"/>
    </i>
    <i r="1" i="127">
      <x v="5"/>
      <x v="7"/>
      <x v="11"/>
      <x v="1"/>
    </i>
    <i r="1" i="127">
      <x v="6"/>
      <x v="10"/>
      <x v="4"/>
      <x v="2"/>
    </i>
    <i r="1" i="127">
      <x v="7"/>
      <x v="9"/>
      <x v="3"/>
      <x v="2"/>
    </i>
    <i r="1" i="127">
      <x v="8"/>
      <x v="12"/>
      <x v="5"/>
      <x v="2"/>
    </i>
    <i r="1" i="127">
      <x v="9"/>
      <x v="2"/>
      <x v="2"/>
      <x v="2"/>
    </i>
    <i i="128">
      <x v="128"/>
      <x/>
      <x v="3"/>
      <x v="7"/>
      <x v="3"/>
    </i>
    <i r="2" i="128">
      <x v="4"/>
      <x v="6"/>
      <x v="3"/>
    </i>
    <i r="1" i="128">
      <x v="1"/>
      <x v="5"/>
      <x v="10"/>
      <x v="3"/>
    </i>
    <i r="2" i="128">
      <x v="6"/>
      <x v="9"/>
      <x v="3"/>
    </i>
    <i r="1" i="128">
      <x v="2"/>
      <x v="8"/>
      <x v="8"/>
      <x/>
    </i>
    <i r="1" i="128">
      <x v="3"/>
      <x/>
      <x v="1"/>
      <x v="2"/>
    </i>
    <i r="2" i="128">
      <x v="1"/>
      <x v="1"/>
      <x v="2"/>
    </i>
    <i r="1" i="128">
      <x v="4"/>
      <x v="11"/>
      <x/>
      <x v="2"/>
    </i>
    <i r="1" i="128">
      <x v="5"/>
      <x v="7"/>
      <x v="11"/>
      <x v="1"/>
    </i>
    <i r="1" i="128">
      <x v="6"/>
      <x v="10"/>
      <x v="4"/>
      <x v="2"/>
    </i>
    <i r="1" i="128">
      <x v="7"/>
      <x v="9"/>
      <x v="3"/>
      <x v="2"/>
    </i>
    <i r="1" i="128">
      <x v="8"/>
      <x v="12"/>
      <x v="5"/>
      <x v="2"/>
    </i>
    <i r="1" i="128">
      <x v="9"/>
      <x v="2"/>
      <x v="2"/>
      <x v="2"/>
    </i>
    <i i="129">
      <x v="129"/>
      <x/>
      <x v="3"/>
      <x v="7"/>
      <x v="3"/>
    </i>
    <i r="2" i="129">
      <x v="4"/>
      <x v="6"/>
      <x v="3"/>
    </i>
    <i r="1" i="129">
      <x v="1"/>
      <x v="5"/>
      <x v="10"/>
      <x v="3"/>
    </i>
    <i r="2" i="129">
      <x v="6"/>
      <x v="9"/>
      <x v="3"/>
    </i>
    <i r="1" i="129">
      <x v="2"/>
      <x v="8"/>
      <x v="8"/>
      <x/>
    </i>
    <i r="1" i="129">
      <x v="3"/>
      <x/>
      <x v="1"/>
      <x v="2"/>
    </i>
    <i r="2" i="129">
      <x v="1"/>
      <x v="1"/>
      <x v="2"/>
    </i>
    <i r="1" i="129">
      <x v="4"/>
      <x v="11"/>
      <x/>
      <x v="2"/>
    </i>
    <i r="1" i="129">
      <x v="5"/>
      <x v="7"/>
      <x v="11"/>
      <x v="1"/>
    </i>
    <i r="1" i="129">
      <x v="6"/>
      <x v="10"/>
      <x v="4"/>
      <x v="2"/>
    </i>
    <i r="1" i="129">
      <x v="7"/>
      <x v="9"/>
      <x v="3"/>
      <x v="2"/>
    </i>
    <i r="1" i="129">
      <x v="8"/>
      <x v="12"/>
      <x v="5"/>
      <x v="2"/>
    </i>
    <i r="1" i="129">
      <x v="9"/>
      <x v="2"/>
      <x v="2"/>
      <x v="2"/>
    </i>
    <i i="130">
      <x v="130"/>
      <x/>
      <x v="3"/>
      <x v="7"/>
      <x v="3"/>
    </i>
    <i r="2" i="130">
      <x v="4"/>
      <x v="6"/>
      <x v="3"/>
    </i>
    <i r="1" i="130">
      <x v="1"/>
      <x v="5"/>
      <x v="10"/>
      <x v="3"/>
    </i>
    <i r="2" i="130">
      <x v="6"/>
      <x v="9"/>
      <x v="3"/>
    </i>
    <i r="1" i="130">
      <x v="2"/>
      <x v="8"/>
      <x v="8"/>
      <x/>
    </i>
    <i r="1" i="130">
      <x v="3"/>
      <x/>
      <x v="1"/>
      <x v="2"/>
    </i>
    <i r="2" i="130">
      <x v="1"/>
      <x v="1"/>
      <x v="2"/>
    </i>
    <i r="1" i="130">
      <x v="4"/>
      <x v="11"/>
      <x/>
      <x v="2"/>
    </i>
    <i r="1" i="130">
      <x v="5"/>
      <x v="7"/>
      <x v="11"/>
      <x v="1"/>
    </i>
    <i r="1" i="130">
      <x v="6"/>
      <x v="10"/>
      <x v="4"/>
      <x v="2"/>
    </i>
    <i r="1" i="130">
      <x v="7"/>
      <x v="9"/>
      <x v="3"/>
      <x v="2"/>
    </i>
    <i r="1" i="130">
      <x v="8"/>
      <x v="12"/>
      <x v="5"/>
      <x v="2"/>
    </i>
    <i r="1" i="130">
      <x v="9"/>
      <x v="2"/>
      <x v="2"/>
      <x v="2"/>
    </i>
    <i i="131">
      <x v="131"/>
      <x/>
      <x v="3"/>
      <x v="7"/>
      <x v="3"/>
    </i>
    <i r="2" i="131">
      <x v="4"/>
      <x v="6"/>
      <x v="3"/>
    </i>
    <i r="1" i="131">
      <x v="1"/>
      <x v="5"/>
      <x v="10"/>
      <x v="3"/>
    </i>
    <i r="2" i="131">
      <x v="6"/>
      <x v="9"/>
      <x v="3"/>
    </i>
    <i r="1" i="131">
      <x v="2"/>
      <x v="8"/>
      <x v="8"/>
      <x/>
    </i>
    <i r="1" i="131">
      <x v="3"/>
      <x/>
      <x v="1"/>
      <x v="2"/>
    </i>
    <i r="2" i="131">
      <x v="1"/>
      <x v="1"/>
      <x v="2"/>
    </i>
    <i r="1" i="131">
      <x v="4"/>
      <x v="11"/>
      <x/>
      <x v="2"/>
    </i>
    <i r="1" i="131">
      <x v="5"/>
      <x v="7"/>
      <x v="11"/>
      <x v="1"/>
    </i>
    <i r="1" i="131">
      <x v="6"/>
      <x v="10"/>
      <x v="4"/>
      <x v="2"/>
    </i>
    <i r="1" i="131">
      <x v="7"/>
      <x v="9"/>
      <x v="3"/>
      <x v="2"/>
    </i>
    <i r="1" i="131">
      <x v="8"/>
      <x v="12"/>
      <x v="5"/>
      <x v="2"/>
    </i>
    <i r="1" i="131">
      <x v="9"/>
      <x v="2"/>
      <x v="2"/>
      <x v="2"/>
    </i>
    <i i="132">
      <x v="132"/>
      <x/>
      <x v="3"/>
      <x v="7"/>
      <x v="3"/>
    </i>
    <i r="2" i="132">
      <x v="4"/>
      <x v="6"/>
      <x v="3"/>
    </i>
    <i r="1" i="132">
      <x v="1"/>
      <x v="5"/>
      <x v="10"/>
      <x v="3"/>
    </i>
    <i r="2" i="132">
      <x v="6"/>
      <x v="9"/>
      <x v="3"/>
    </i>
    <i r="1" i="132">
      <x v="2"/>
      <x v="8"/>
      <x v="8"/>
      <x/>
    </i>
    <i r="1" i="132">
      <x v="3"/>
      <x/>
      <x v="1"/>
      <x v="2"/>
    </i>
    <i r="2" i="132">
      <x v="1"/>
      <x v="1"/>
      <x v="2"/>
    </i>
    <i r="1" i="132">
      <x v="4"/>
      <x v="11"/>
      <x/>
      <x v="2"/>
    </i>
    <i r="1" i="132">
      <x v="5"/>
      <x v="7"/>
      <x v="11"/>
      <x v="1"/>
    </i>
    <i r="1" i="132">
      <x v="6"/>
      <x v="10"/>
      <x v="4"/>
      <x v="2"/>
    </i>
    <i r="1" i="132">
      <x v="7"/>
      <x v="9"/>
      <x v="3"/>
      <x v="2"/>
    </i>
    <i r="1" i="132">
      <x v="8"/>
      <x v="12"/>
      <x v="5"/>
      <x v="2"/>
    </i>
    <i r="1" i="132">
      <x v="9"/>
      <x v="2"/>
      <x v="2"/>
      <x v="2"/>
    </i>
    <i i="133">
      <x v="133"/>
      <x/>
      <x v="3"/>
      <x v="7"/>
      <x v="3"/>
    </i>
    <i r="2" i="133">
      <x v="4"/>
      <x v="6"/>
      <x v="3"/>
    </i>
    <i r="1" i="133">
      <x v="1"/>
      <x v="5"/>
      <x v="10"/>
      <x v="3"/>
    </i>
    <i r="2" i="133">
      <x v="6"/>
      <x v="9"/>
      <x v="3"/>
    </i>
    <i r="1" i="133">
      <x v="2"/>
      <x v="8"/>
      <x v="8"/>
      <x/>
    </i>
    <i r="1" i="133">
      <x v="3"/>
      <x/>
      <x v="1"/>
      <x v="2"/>
    </i>
    <i r="2" i="133">
      <x v="1"/>
      <x v="1"/>
      <x v="2"/>
    </i>
    <i r="1" i="133">
      <x v="4"/>
      <x v="11"/>
      <x/>
      <x v="2"/>
    </i>
    <i r="1" i="133">
      <x v="5"/>
      <x v="7"/>
      <x v="11"/>
      <x v="1"/>
    </i>
    <i r="1" i="133">
      <x v="6"/>
      <x v="10"/>
      <x v="4"/>
      <x v="2"/>
    </i>
    <i r="1" i="133">
      <x v="7"/>
      <x v="9"/>
      <x v="3"/>
      <x v="2"/>
    </i>
    <i r="1" i="133">
      <x v="8"/>
      <x v="12"/>
      <x v="5"/>
      <x v="2"/>
    </i>
    <i r="1" i="133">
      <x v="9"/>
      <x v="2"/>
      <x v="2"/>
      <x v="2"/>
    </i>
    <i i="134">
      <x v="134"/>
      <x/>
      <x v="3"/>
      <x v="7"/>
      <x v="3"/>
    </i>
    <i r="2" i="134">
      <x v="4"/>
      <x v="6"/>
      <x v="3"/>
    </i>
    <i r="1" i="134">
      <x v="1"/>
      <x v="5"/>
      <x v="10"/>
      <x v="3"/>
    </i>
    <i r="2" i="134">
      <x v="6"/>
      <x v="9"/>
      <x v="3"/>
    </i>
    <i r="1" i="134">
      <x v="2"/>
      <x v="8"/>
      <x v="8"/>
      <x/>
    </i>
    <i r="1" i="134">
      <x v="3"/>
      <x/>
      <x v="1"/>
      <x v="2"/>
    </i>
    <i r="2" i="134">
      <x v="1"/>
      <x v="1"/>
      <x v="2"/>
    </i>
    <i r="1" i="134">
      <x v="4"/>
      <x v="11"/>
      <x/>
      <x v="2"/>
    </i>
    <i r="1" i="134">
      <x v="5"/>
      <x v="7"/>
      <x v="11"/>
      <x v="1"/>
    </i>
    <i r="1" i="134">
      <x v="6"/>
      <x v="10"/>
      <x v="4"/>
      <x v="2"/>
    </i>
    <i r="1" i="134">
      <x v="7"/>
      <x v="9"/>
      <x v="3"/>
      <x v="2"/>
    </i>
    <i r="1" i="134">
      <x v="8"/>
      <x v="12"/>
      <x v="5"/>
      <x v="2"/>
    </i>
    <i r="1" i="134">
      <x v="9"/>
      <x v="2"/>
      <x v="2"/>
      <x v="2"/>
    </i>
    <i i="135">
      <x v="135"/>
      <x/>
      <x v="3"/>
      <x v="7"/>
      <x v="3"/>
    </i>
    <i r="2" i="135">
      <x v="4"/>
      <x v="6"/>
      <x v="3"/>
    </i>
    <i r="1" i="135">
      <x v="1"/>
      <x v="5"/>
      <x v="10"/>
      <x v="3"/>
    </i>
    <i r="2" i="135">
      <x v="6"/>
      <x v="9"/>
      <x v="3"/>
    </i>
    <i r="1" i="135">
      <x v="2"/>
      <x v="8"/>
      <x v="8"/>
      <x/>
    </i>
    <i r="1" i="135">
      <x v="3"/>
      <x/>
      <x v="1"/>
      <x v="2"/>
    </i>
    <i r="2" i="135">
      <x v="1"/>
      <x v="1"/>
      <x v="2"/>
    </i>
    <i r="1" i="135">
      <x v="4"/>
      <x v="11"/>
      <x/>
      <x v="2"/>
    </i>
    <i r="1" i="135">
      <x v="5"/>
      <x v="7"/>
      <x v="11"/>
      <x v="1"/>
    </i>
    <i r="1" i="135">
      <x v="6"/>
      <x v="10"/>
      <x v="4"/>
      <x v="2"/>
    </i>
    <i r="1" i="135">
      <x v="7"/>
      <x v="9"/>
      <x v="3"/>
      <x v="2"/>
    </i>
    <i r="1" i="135">
      <x v="8"/>
      <x v="12"/>
      <x v="5"/>
      <x v="2"/>
    </i>
    <i r="1" i="135">
      <x v="9"/>
      <x v="2"/>
      <x v="2"/>
      <x v="2"/>
    </i>
    <i i="136">
      <x v="136"/>
      <x/>
      <x v="3"/>
      <x v="7"/>
      <x v="3"/>
    </i>
    <i r="2" i="136">
      <x v="4"/>
      <x v="6"/>
      <x v="3"/>
    </i>
    <i r="1" i="136">
      <x v="1"/>
      <x v="5"/>
      <x v="10"/>
      <x v="3"/>
    </i>
    <i r="2" i="136">
      <x v="6"/>
      <x v="9"/>
      <x v="3"/>
    </i>
    <i r="1" i="136">
      <x v="2"/>
      <x v="8"/>
      <x v="8"/>
      <x/>
    </i>
    <i r="1" i="136">
      <x v="3"/>
      <x/>
      <x v="1"/>
      <x v="2"/>
    </i>
    <i r="2" i="136">
      <x v="1"/>
      <x v="1"/>
      <x v="2"/>
    </i>
    <i r="1" i="136">
      <x v="4"/>
      <x v="11"/>
      <x/>
      <x v="2"/>
    </i>
    <i r="1" i="136">
      <x v="5"/>
      <x v="7"/>
      <x v="11"/>
      <x v="1"/>
    </i>
    <i r="1" i="136">
      <x v="6"/>
      <x v="10"/>
      <x v="4"/>
      <x v="2"/>
    </i>
    <i r="1" i="136">
      <x v="7"/>
      <x v="9"/>
      <x v="3"/>
      <x v="2"/>
    </i>
    <i r="1" i="136">
      <x v="8"/>
      <x v="12"/>
      <x v="5"/>
      <x v="2"/>
    </i>
    <i r="1" i="136">
      <x v="9"/>
      <x v="2"/>
      <x v="2"/>
      <x v="2"/>
    </i>
    <i i="137">
      <x v="137"/>
      <x/>
      <x v="3"/>
      <x v="7"/>
      <x v="3"/>
    </i>
    <i r="2" i="137">
      <x v="4"/>
      <x v="6"/>
      <x v="3"/>
    </i>
    <i r="1" i="137">
      <x v="1"/>
      <x v="5"/>
      <x v="10"/>
      <x v="3"/>
    </i>
    <i r="2" i="137">
      <x v="6"/>
      <x v="9"/>
      <x v="3"/>
    </i>
    <i r="1" i="137">
      <x v="2"/>
      <x v="8"/>
      <x v="8"/>
      <x/>
    </i>
    <i r="1" i="137">
      <x v="3"/>
      <x/>
      <x v="1"/>
      <x v="2"/>
    </i>
    <i r="2" i="137">
      <x v="1"/>
      <x v="1"/>
      <x v="2"/>
    </i>
    <i r="1" i="137">
      <x v="4"/>
      <x v="11"/>
      <x/>
      <x v="2"/>
    </i>
    <i r="1" i="137">
      <x v="5"/>
      <x v="7"/>
      <x v="11"/>
      <x v="1"/>
    </i>
    <i r="1" i="137">
      <x v="6"/>
      <x v="10"/>
      <x v="4"/>
      <x v="2"/>
    </i>
    <i r="1" i="137">
      <x v="7"/>
      <x v="9"/>
      <x v="3"/>
      <x v="2"/>
    </i>
    <i r="1" i="137">
      <x v="8"/>
      <x v="12"/>
      <x v="5"/>
      <x v="2"/>
    </i>
    <i r="1" i="137">
      <x v="9"/>
      <x v="2"/>
      <x v="2"/>
      <x v="2"/>
    </i>
    <i i="138">
      <x v="138"/>
      <x/>
      <x v="3"/>
      <x v="7"/>
      <x v="3"/>
    </i>
    <i r="2" i="138">
      <x v="4"/>
      <x v="6"/>
      <x v="3"/>
    </i>
    <i r="1" i="138">
      <x v="1"/>
      <x v="5"/>
      <x v="10"/>
      <x v="3"/>
    </i>
    <i r="2" i="138">
      <x v="6"/>
      <x v="9"/>
      <x v="3"/>
    </i>
    <i r="1" i="138">
      <x v="2"/>
      <x v="8"/>
      <x v="8"/>
      <x/>
    </i>
    <i r="1" i="138">
      <x v="3"/>
      <x/>
      <x v="1"/>
      <x v="2"/>
    </i>
    <i r="2" i="138">
      <x v="1"/>
      <x v="1"/>
      <x v="2"/>
    </i>
    <i r="1" i="138">
      <x v="4"/>
      <x v="11"/>
      <x/>
      <x v="2"/>
    </i>
    <i r="1" i="138">
      <x v="5"/>
      <x v="7"/>
      <x v="11"/>
      <x v="1"/>
    </i>
    <i r="1" i="138">
      <x v="6"/>
      <x v="10"/>
      <x v="4"/>
      <x v="2"/>
    </i>
    <i r="1" i="138">
      <x v="7"/>
      <x v="9"/>
      <x v="3"/>
      <x v="2"/>
    </i>
    <i r="1" i="138">
      <x v="8"/>
      <x v="12"/>
      <x v="5"/>
      <x v="2"/>
    </i>
    <i r="1" i="138">
      <x v="9"/>
      <x v="2"/>
      <x v="2"/>
      <x v="2"/>
    </i>
    <i i="139">
      <x v="139"/>
      <x/>
      <x v="3"/>
      <x v="7"/>
      <x v="3"/>
    </i>
    <i r="2" i="139">
      <x v="4"/>
      <x v="6"/>
      <x v="3"/>
    </i>
    <i r="1" i="139">
      <x v="1"/>
      <x v="5"/>
      <x v="10"/>
      <x v="3"/>
    </i>
    <i r="2" i="139">
      <x v="6"/>
      <x v="9"/>
      <x v="3"/>
    </i>
    <i r="1" i="139">
      <x v="2"/>
      <x v="8"/>
      <x v="8"/>
      <x/>
    </i>
    <i r="1" i="139">
      <x v="3"/>
      <x/>
      <x v="1"/>
      <x v="2"/>
    </i>
    <i r="2" i="139">
      <x v="1"/>
      <x v="1"/>
      <x v="2"/>
    </i>
    <i r="1" i="139">
      <x v="4"/>
      <x v="11"/>
      <x/>
      <x v="2"/>
    </i>
    <i r="1" i="139">
      <x v="5"/>
      <x v="7"/>
      <x v="11"/>
      <x v="1"/>
    </i>
    <i r="1" i="139">
      <x v="6"/>
      <x v="10"/>
      <x v="4"/>
      <x v="2"/>
    </i>
    <i r="1" i="139">
      <x v="7"/>
      <x v="9"/>
      <x v="3"/>
      <x v="2"/>
    </i>
    <i r="1" i="139">
      <x v="8"/>
      <x v="12"/>
      <x v="5"/>
      <x v="2"/>
    </i>
    <i r="1" i="139">
      <x v="9"/>
      <x v="2"/>
      <x v="2"/>
      <x v="2"/>
    </i>
    <i i="140">
      <x v="140"/>
      <x/>
      <x v="3"/>
      <x v="7"/>
      <x v="3"/>
    </i>
    <i r="2" i="140">
      <x v="4"/>
      <x v="6"/>
      <x v="3"/>
    </i>
    <i r="1" i="140">
      <x v="1"/>
      <x v="5"/>
      <x v="10"/>
      <x v="3"/>
    </i>
    <i r="2" i="140">
      <x v="6"/>
      <x v="9"/>
      <x v="3"/>
    </i>
    <i r="1" i="140">
      <x v="2"/>
      <x v="8"/>
      <x v="8"/>
      <x/>
    </i>
    <i r="1" i="140">
      <x v="3"/>
      <x/>
      <x v="1"/>
      <x v="2"/>
    </i>
    <i r="2" i="140">
      <x v="1"/>
      <x v="1"/>
      <x v="2"/>
    </i>
    <i r="1" i="140">
      <x v="4"/>
      <x v="11"/>
      <x/>
      <x v="2"/>
    </i>
    <i r="1" i="140">
      <x v="5"/>
      <x v="7"/>
      <x v="11"/>
      <x v="1"/>
    </i>
    <i r="1" i="140">
      <x v="6"/>
      <x v="10"/>
      <x v="4"/>
      <x v="2"/>
    </i>
    <i r="1" i="140">
      <x v="7"/>
      <x v="9"/>
      <x v="3"/>
      <x v="2"/>
    </i>
    <i r="1" i="140">
      <x v="8"/>
      <x v="12"/>
      <x v="5"/>
      <x v="2"/>
    </i>
    <i r="1" i="140">
      <x v="9"/>
      <x v="2"/>
      <x v="2"/>
      <x v="2"/>
    </i>
    <i i="141">
      <x v="141"/>
      <x/>
      <x v="3"/>
      <x v="7"/>
      <x v="3"/>
    </i>
    <i r="2" i="141">
      <x v="4"/>
      <x v="6"/>
      <x v="3"/>
    </i>
    <i r="1" i="141">
      <x v="1"/>
      <x v="5"/>
      <x v="10"/>
      <x v="3"/>
    </i>
    <i r="2" i="141">
      <x v="6"/>
      <x v="9"/>
      <x v="3"/>
    </i>
    <i r="1" i="141">
      <x v="2"/>
      <x v="8"/>
      <x v="8"/>
      <x/>
    </i>
    <i r="1" i="141">
      <x v="3"/>
      <x/>
      <x v="1"/>
      <x v="2"/>
    </i>
    <i r="2" i="141">
      <x v="1"/>
      <x v="1"/>
      <x v="2"/>
    </i>
    <i r="1" i="141">
      <x v="4"/>
      <x v="11"/>
      <x/>
      <x v="2"/>
    </i>
    <i r="1" i="141">
      <x v="5"/>
      <x v="7"/>
      <x v="11"/>
      <x v="1"/>
    </i>
    <i r="1" i="141">
      <x v="6"/>
      <x v="10"/>
      <x v="4"/>
      <x v="2"/>
    </i>
    <i r="1" i="141">
      <x v="7"/>
      <x v="9"/>
      <x v="3"/>
      <x v="2"/>
    </i>
    <i r="1" i="141">
      <x v="8"/>
      <x v="12"/>
      <x v="5"/>
      <x v="2"/>
    </i>
    <i r="1" i="141">
      <x v="9"/>
      <x v="2"/>
      <x v="2"/>
      <x v="2"/>
    </i>
    <i i="142">
      <x v="142"/>
      <x/>
      <x v="3"/>
      <x v="7"/>
      <x v="3"/>
    </i>
    <i r="2" i="142">
      <x v="4"/>
      <x v="6"/>
      <x v="3"/>
    </i>
    <i r="1" i="142">
      <x v="1"/>
      <x v="5"/>
      <x v="10"/>
      <x v="3"/>
    </i>
    <i r="2" i="142">
      <x v="6"/>
      <x v="9"/>
      <x v="3"/>
    </i>
    <i r="1" i="142">
      <x v="2"/>
      <x v="8"/>
      <x v="8"/>
      <x/>
    </i>
    <i r="1" i="142">
      <x v="3"/>
      <x/>
      <x v="1"/>
      <x v="2"/>
    </i>
    <i r="2" i="142">
      <x v="1"/>
      <x v="1"/>
      <x v="2"/>
    </i>
    <i r="1" i="142">
      <x v="4"/>
      <x v="11"/>
      <x/>
      <x v="2"/>
    </i>
    <i r="1" i="142">
      <x v="5"/>
      <x v="7"/>
      <x v="11"/>
      <x v="1"/>
    </i>
    <i r="1" i="142">
      <x v="6"/>
      <x v="10"/>
      <x v="4"/>
      <x v="2"/>
    </i>
    <i r="1" i="142">
      <x v="7"/>
      <x v="9"/>
      <x v="3"/>
      <x v="2"/>
    </i>
    <i r="1" i="142">
      <x v="8"/>
      <x v="12"/>
      <x v="5"/>
      <x v="2"/>
    </i>
    <i r="1" i="142">
      <x v="9"/>
      <x v="2"/>
      <x v="2"/>
      <x v="2"/>
    </i>
    <i i="143">
      <x v="143"/>
      <x/>
      <x v="3"/>
      <x v="7"/>
      <x v="3"/>
    </i>
    <i r="2" i="143">
      <x v="4"/>
      <x v="6"/>
      <x v="3"/>
    </i>
    <i r="1" i="143">
      <x v="1"/>
      <x v="5"/>
      <x v="10"/>
      <x v="3"/>
    </i>
    <i r="2" i="143">
      <x v="6"/>
      <x v="9"/>
      <x v="3"/>
    </i>
    <i r="1" i="143">
      <x v="2"/>
      <x v="8"/>
      <x v="8"/>
      <x/>
    </i>
    <i r="1" i="143">
      <x v="3"/>
      <x/>
      <x v="1"/>
      <x v="2"/>
    </i>
    <i r="2" i="143">
      <x v="1"/>
      <x v="1"/>
      <x v="2"/>
    </i>
    <i r="1" i="143">
      <x v="4"/>
      <x v="11"/>
      <x/>
      <x v="2"/>
    </i>
    <i r="1" i="143">
      <x v="5"/>
      <x v="7"/>
      <x v="11"/>
      <x v="1"/>
    </i>
    <i r="1" i="143">
      <x v="6"/>
      <x v="10"/>
      <x v="4"/>
      <x v="2"/>
    </i>
    <i r="1" i="143">
      <x v="7"/>
      <x v="9"/>
      <x v="3"/>
      <x v="2"/>
    </i>
    <i r="1" i="143">
      <x v="8"/>
      <x v="12"/>
      <x v="5"/>
      <x v="2"/>
    </i>
    <i r="1" i="143">
      <x v="9"/>
      <x v="2"/>
      <x v="2"/>
      <x v="2"/>
    </i>
    <i i="144">
      <x v="144"/>
      <x/>
      <x v="3"/>
      <x v="7"/>
      <x v="3"/>
    </i>
    <i r="2" i="144">
      <x v="4"/>
      <x v="6"/>
      <x v="3"/>
    </i>
    <i r="1" i="144">
      <x v="1"/>
      <x v="5"/>
      <x v="10"/>
      <x v="3"/>
    </i>
    <i r="2" i="144">
      <x v="6"/>
      <x v="9"/>
      <x v="3"/>
    </i>
    <i r="1" i="144">
      <x v="2"/>
      <x v="8"/>
      <x v="8"/>
      <x/>
    </i>
    <i r="1" i="144">
      <x v="3"/>
      <x/>
      <x v="1"/>
      <x v="2"/>
    </i>
    <i r="2" i="144">
      <x v="1"/>
      <x v="1"/>
      <x v="2"/>
    </i>
    <i r="1" i="144">
      <x v="4"/>
      <x v="11"/>
      <x/>
      <x v="2"/>
    </i>
    <i r="1" i="144">
      <x v="5"/>
      <x v="7"/>
      <x v="11"/>
      <x v="1"/>
    </i>
    <i r="1" i="144">
      <x v="6"/>
      <x v="10"/>
      <x v="4"/>
      <x v="2"/>
    </i>
    <i r="1" i="144">
      <x v="7"/>
      <x v="9"/>
      <x v="3"/>
      <x v="2"/>
    </i>
    <i r="1" i="144">
      <x v="8"/>
      <x v="12"/>
      <x v="5"/>
      <x v="2"/>
    </i>
    <i r="1" i="144">
      <x v="9"/>
      <x v="2"/>
      <x v="2"/>
      <x v="2"/>
    </i>
    <i i="145">
      <x v="145"/>
      <x/>
      <x v="3"/>
      <x v="7"/>
      <x v="3"/>
    </i>
    <i r="2" i="145">
      <x v="4"/>
      <x v="6"/>
      <x v="3"/>
    </i>
    <i r="1" i="145">
      <x v="1"/>
      <x v="5"/>
      <x v="10"/>
      <x v="3"/>
    </i>
    <i r="2" i="145">
      <x v="6"/>
      <x v="9"/>
      <x v="3"/>
    </i>
    <i r="1" i="145">
      <x v="2"/>
      <x v="8"/>
      <x v="8"/>
      <x/>
    </i>
    <i r="1" i="145">
      <x v="3"/>
      <x/>
      <x v="1"/>
      <x v="2"/>
    </i>
    <i r="2" i="145">
      <x v="1"/>
      <x v="1"/>
      <x v="2"/>
    </i>
    <i r="1" i="145">
      <x v="4"/>
      <x v="11"/>
      <x/>
      <x v="2"/>
    </i>
    <i r="1" i="145">
      <x v="5"/>
      <x v="7"/>
      <x v="11"/>
      <x v="1"/>
    </i>
    <i r="1" i="145">
      <x v="6"/>
      <x v="10"/>
      <x v="4"/>
      <x v="2"/>
    </i>
    <i r="1" i="145">
      <x v="7"/>
      <x v="9"/>
      <x v="3"/>
      <x v="2"/>
    </i>
    <i r="1" i="145">
      <x v="8"/>
      <x v="12"/>
      <x v="5"/>
      <x v="2"/>
    </i>
    <i r="1" i="145">
      <x v="9"/>
      <x v="2"/>
      <x v="2"/>
      <x v="2"/>
    </i>
    <i i="146">
      <x v="146"/>
      <x/>
      <x v="3"/>
      <x v="7"/>
      <x v="3"/>
    </i>
    <i r="2" i="146">
      <x v="4"/>
      <x v="6"/>
      <x v="3"/>
    </i>
    <i r="1" i="146">
      <x v="1"/>
      <x v="5"/>
      <x v="10"/>
      <x v="3"/>
    </i>
    <i r="2" i="146">
      <x v="6"/>
      <x v="9"/>
      <x v="3"/>
    </i>
    <i r="1" i="146">
      <x v="2"/>
      <x v="8"/>
      <x v="8"/>
      <x/>
    </i>
    <i r="1" i="146">
      <x v="3"/>
      <x/>
      <x v="1"/>
      <x v="2"/>
    </i>
    <i r="2" i="146">
      <x v="1"/>
      <x v="1"/>
      <x v="2"/>
    </i>
    <i r="1" i="146">
      <x v="4"/>
      <x v="11"/>
      <x/>
      <x v="2"/>
    </i>
    <i r="1" i="146">
      <x v="5"/>
      <x v="7"/>
      <x v="11"/>
      <x v="1"/>
    </i>
    <i r="1" i="146">
      <x v="6"/>
      <x v="10"/>
      <x v="4"/>
      <x v="2"/>
    </i>
    <i r="1" i="146">
      <x v="7"/>
      <x v="9"/>
      <x v="3"/>
      <x v="2"/>
    </i>
    <i r="1" i="146">
      <x v="8"/>
      <x v="12"/>
      <x v="5"/>
      <x v="2"/>
    </i>
    <i r="1" i="146">
      <x v="9"/>
      <x v="2"/>
      <x v="2"/>
      <x v="2"/>
    </i>
    <i i="147">
      <x v="147"/>
      <x/>
      <x v="3"/>
      <x v="7"/>
      <x v="3"/>
    </i>
    <i r="2" i="147">
      <x v="4"/>
      <x v="6"/>
      <x v="3"/>
    </i>
    <i r="1" i="147">
      <x v="1"/>
      <x v="5"/>
      <x v="10"/>
      <x v="3"/>
    </i>
    <i r="2" i="147">
      <x v="6"/>
      <x v="9"/>
      <x v="3"/>
    </i>
    <i r="1" i="147">
      <x v="2"/>
      <x v="8"/>
      <x v="8"/>
      <x/>
    </i>
    <i r="1" i="147">
      <x v="3"/>
      <x/>
      <x v="1"/>
      <x v="2"/>
    </i>
    <i r="2" i="147">
      <x v="1"/>
      <x v="1"/>
      <x v="2"/>
    </i>
    <i r="1" i="147">
      <x v="4"/>
      <x v="11"/>
      <x/>
      <x v="2"/>
    </i>
    <i r="1" i="147">
      <x v="5"/>
      <x v="7"/>
      <x v="11"/>
      <x v="1"/>
    </i>
    <i r="1" i="147">
      <x v="6"/>
      <x v="10"/>
      <x v="4"/>
      <x v="2"/>
    </i>
    <i r="1" i="147">
      <x v="7"/>
      <x v="9"/>
      <x v="3"/>
      <x v="2"/>
    </i>
    <i r="1" i="147">
      <x v="8"/>
      <x v="12"/>
      <x v="5"/>
      <x v="2"/>
    </i>
    <i r="1" i="147">
      <x v="9"/>
      <x v="2"/>
      <x v="2"/>
      <x v="2"/>
    </i>
    <i i="148">
      <x v="148"/>
      <x/>
      <x v="3"/>
      <x v="7"/>
      <x v="3"/>
    </i>
    <i r="2" i="148">
      <x v="4"/>
      <x v="6"/>
      <x v="3"/>
    </i>
    <i r="1" i="148">
      <x v="1"/>
      <x v="5"/>
      <x v="10"/>
      <x v="3"/>
    </i>
    <i r="2" i="148">
      <x v="6"/>
      <x v="9"/>
      <x v="3"/>
    </i>
    <i r="1" i="148">
      <x v="2"/>
      <x v="8"/>
      <x v="8"/>
      <x/>
    </i>
    <i r="1" i="148">
      <x v="3"/>
      <x/>
      <x v="1"/>
      <x v="2"/>
    </i>
    <i r="2" i="148">
      <x v="1"/>
      <x v="1"/>
      <x v="2"/>
    </i>
    <i r="1" i="148">
      <x v="4"/>
      <x v="11"/>
      <x/>
      <x v="2"/>
    </i>
    <i r="1" i="148">
      <x v="5"/>
      <x v="7"/>
      <x v="11"/>
      <x v="1"/>
    </i>
    <i r="1" i="148">
      <x v="6"/>
      <x v="10"/>
      <x v="4"/>
      <x v="2"/>
    </i>
    <i r="1" i="148">
      <x v="7"/>
      <x v="9"/>
      <x v="3"/>
      <x v="2"/>
    </i>
    <i r="1" i="148">
      <x v="8"/>
      <x v="12"/>
      <x v="5"/>
      <x v="2"/>
    </i>
    <i r="1" i="148">
      <x v="9"/>
      <x v="2"/>
      <x v="2"/>
      <x v="2"/>
    </i>
    <i i="149">
      <x v="149"/>
      <x/>
      <x v="3"/>
      <x v="7"/>
      <x v="3"/>
    </i>
    <i r="2" i="149">
      <x v="4"/>
      <x v="6"/>
      <x v="3"/>
    </i>
    <i r="1" i="149">
      <x v="1"/>
      <x v="5"/>
      <x v="10"/>
      <x v="3"/>
    </i>
    <i r="2" i="149">
      <x v="6"/>
      <x v="9"/>
      <x v="3"/>
    </i>
    <i r="1" i="149">
      <x v="2"/>
      <x v="8"/>
      <x v="8"/>
      <x/>
    </i>
    <i r="1" i="149">
      <x v="3"/>
      <x/>
      <x v="1"/>
      <x v="2"/>
    </i>
    <i r="2" i="149">
      <x v="1"/>
      <x v="1"/>
      <x v="2"/>
    </i>
    <i r="1" i="149">
      <x v="4"/>
      <x v="11"/>
      <x/>
      <x v="2"/>
    </i>
    <i r="1" i="149">
      <x v="5"/>
      <x v="7"/>
      <x v="11"/>
      <x v="1"/>
    </i>
    <i r="1" i="149">
      <x v="6"/>
      <x v="10"/>
      <x v="4"/>
      <x v="2"/>
    </i>
    <i r="1" i="149">
      <x v="7"/>
      <x v="9"/>
      <x v="3"/>
      <x v="2"/>
    </i>
    <i r="1" i="149">
      <x v="8"/>
      <x v="12"/>
      <x v="5"/>
      <x v="2"/>
    </i>
    <i r="1" i="149">
      <x v="9"/>
      <x v="2"/>
      <x v="2"/>
      <x v="2"/>
    </i>
    <i i="150">
      <x v="150"/>
      <x/>
      <x v="3"/>
      <x v="7"/>
      <x v="3"/>
    </i>
    <i r="2" i="150">
      <x v="4"/>
      <x v="6"/>
      <x v="3"/>
    </i>
    <i r="1" i="150">
      <x v="1"/>
      <x v="5"/>
      <x v="10"/>
      <x v="3"/>
    </i>
    <i r="2" i="150">
      <x v="6"/>
      <x v="9"/>
      <x v="3"/>
    </i>
    <i r="1" i="150">
      <x v="2"/>
      <x v="8"/>
      <x v="8"/>
      <x/>
    </i>
    <i r="1" i="150">
      <x v="3"/>
      <x/>
      <x v="1"/>
      <x v="2"/>
    </i>
    <i r="2" i="150">
      <x v="1"/>
      <x v="1"/>
      <x v="2"/>
    </i>
    <i r="1" i="150">
      <x v="4"/>
      <x v="11"/>
      <x/>
      <x v="2"/>
    </i>
    <i r="1" i="150">
      <x v="5"/>
      <x v="7"/>
      <x v="11"/>
      <x v="1"/>
    </i>
    <i r="1" i="150">
      <x v="6"/>
      <x v="10"/>
      <x v="4"/>
      <x v="2"/>
    </i>
    <i r="1" i="150">
      <x v="7"/>
      <x v="9"/>
      <x v="3"/>
      <x v="2"/>
    </i>
    <i r="1" i="150">
      <x v="8"/>
      <x v="12"/>
      <x v="5"/>
      <x v="2"/>
    </i>
    <i r="1" i="150">
      <x v="9"/>
      <x v="2"/>
      <x v="2"/>
      <x v="2"/>
    </i>
    <i i="151">
      <x v="151"/>
      <x/>
      <x v="3"/>
      <x v="7"/>
      <x v="3"/>
    </i>
    <i r="2" i="151">
      <x v="4"/>
      <x v="6"/>
      <x v="3"/>
    </i>
    <i r="1" i="151">
      <x v="1"/>
      <x v="5"/>
      <x v="10"/>
      <x v="3"/>
    </i>
    <i r="2" i="151">
      <x v="6"/>
      <x v="9"/>
      <x v="3"/>
    </i>
    <i r="1" i="151">
      <x v="2"/>
      <x v="8"/>
      <x v="8"/>
      <x/>
    </i>
    <i r="1" i="151">
      <x v="3"/>
      <x/>
      <x v="1"/>
      <x v="2"/>
    </i>
    <i r="2" i="151">
      <x v="1"/>
      <x v="1"/>
      <x v="2"/>
    </i>
    <i r="1" i="151">
      <x v="4"/>
      <x v="11"/>
      <x/>
      <x v="2"/>
    </i>
    <i r="1" i="151">
      <x v="5"/>
      <x v="7"/>
      <x v="11"/>
      <x v="1"/>
    </i>
    <i r="1" i="151">
      <x v="6"/>
      <x v="10"/>
      <x v="4"/>
      <x v="2"/>
    </i>
    <i r="1" i="151">
      <x v="7"/>
      <x v="9"/>
      <x v="3"/>
      <x v="2"/>
    </i>
    <i r="1" i="151">
      <x v="8"/>
      <x v="12"/>
      <x v="5"/>
      <x v="2"/>
    </i>
    <i r="1" i="151">
      <x v="9"/>
      <x v="2"/>
      <x v="2"/>
      <x v="2"/>
    </i>
    <i i="152">
      <x v="152"/>
      <x/>
      <x v="3"/>
      <x v="7"/>
      <x v="3"/>
    </i>
    <i r="2" i="152">
      <x v="4"/>
      <x v="6"/>
      <x v="3"/>
    </i>
    <i r="1" i="152">
      <x v="1"/>
      <x v="5"/>
      <x v="10"/>
      <x v="3"/>
    </i>
    <i r="2" i="152">
      <x v="6"/>
      <x v="9"/>
      <x v="3"/>
    </i>
    <i r="1" i="152">
      <x v="2"/>
      <x v="8"/>
      <x v="8"/>
      <x/>
    </i>
    <i r="1" i="152">
      <x v="3"/>
      <x/>
      <x v="1"/>
      <x v="2"/>
    </i>
    <i r="2" i="152">
      <x v="1"/>
      <x v="1"/>
      <x v="2"/>
    </i>
    <i r="1" i="152">
      <x v="4"/>
      <x v="11"/>
      <x/>
      <x v="2"/>
    </i>
    <i r="1" i="152">
      <x v="5"/>
      <x v="7"/>
      <x v="11"/>
      <x v="1"/>
    </i>
    <i r="1" i="152">
      <x v="6"/>
      <x v="10"/>
      <x v="4"/>
      <x v="2"/>
    </i>
    <i r="1" i="152">
      <x v="7"/>
      <x v="9"/>
      <x v="3"/>
      <x v="2"/>
    </i>
    <i r="1" i="152">
      <x v="8"/>
      <x v="12"/>
      <x v="5"/>
      <x v="2"/>
    </i>
    <i r="1" i="152">
      <x v="9"/>
      <x v="2"/>
      <x v="2"/>
      <x v="2"/>
    </i>
    <i i="153">
      <x v="153"/>
      <x/>
      <x v="3"/>
      <x v="7"/>
      <x v="3"/>
    </i>
    <i r="2" i="153">
      <x v="4"/>
      <x v="6"/>
      <x v="3"/>
    </i>
    <i r="1" i="153">
      <x v="1"/>
      <x v="5"/>
      <x v="10"/>
      <x v="3"/>
    </i>
    <i r="2" i="153">
      <x v="6"/>
      <x v="9"/>
      <x v="3"/>
    </i>
    <i r="1" i="153">
      <x v="2"/>
      <x v="8"/>
      <x v="8"/>
      <x/>
    </i>
    <i r="1" i="153">
      <x v="3"/>
      <x/>
      <x v="1"/>
      <x v="2"/>
    </i>
    <i r="2" i="153">
      <x v="1"/>
      <x v="1"/>
      <x v="2"/>
    </i>
    <i r="1" i="153">
      <x v="4"/>
      <x v="11"/>
      <x/>
      <x v="2"/>
    </i>
    <i r="1" i="153">
      <x v="5"/>
      <x v="7"/>
      <x v="11"/>
      <x v="1"/>
    </i>
    <i r="1" i="153">
      <x v="6"/>
      <x v="10"/>
      <x v="4"/>
      <x v="2"/>
    </i>
    <i r="1" i="153">
      <x v="7"/>
      <x v="9"/>
      <x v="3"/>
      <x v="2"/>
    </i>
    <i r="1" i="153">
      <x v="8"/>
      <x v="12"/>
      <x v="5"/>
      <x v="2"/>
    </i>
    <i r="1" i="153">
      <x v="9"/>
      <x v="2"/>
      <x v="2"/>
      <x v="2"/>
    </i>
    <i i="154">
      <x v="154"/>
      <x/>
      <x v="3"/>
      <x v="7"/>
      <x v="3"/>
    </i>
    <i r="2" i="154">
      <x v="4"/>
      <x v="6"/>
      <x v="3"/>
    </i>
    <i r="1" i="154">
      <x v="1"/>
      <x v="5"/>
      <x v="10"/>
      <x v="3"/>
    </i>
    <i r="2" i="154">
      <x v="6"/>
      <x v="9"/>
      <x v="3"/>
    </i>
    <i r="1" i="154">
      <x v="2"/>
      <x v="8"/>
      <x v="8"/>
      <x/>
    </i>
    <i r="1" i="154">
      <x v="3"/>
      <x/>
      <x v="1"/>
      <x v="2"/>
    </i>
    <i r="2" i="154">
      <x v="1"/>
      <x v="1"/>
      <x v="2"/>
    </i>
    <i r="1" i="154">
      <x v="4"/>
      <x v="11"/>
      <x/>
      <x v="2"/>
    </i>
    <i r="1" i="154">
      <x v="5"/>
      <x v="7"/>
      <x v="11"/>
      <x v="1"/>
    </i>
    <i r="1" i="154">
      <x v="6"/>
      <x v="10"/>
      <x v="4"/>
      <x v="2"/>
    </i>
    <i r="1" i="154">
      <x v="7"/>
      <x v="9"/>
      <x v="3"/>
      <x v="2"/>
    </i>
    <i r="1" i="154">
      <x v="8"/>
      <x v="12"/>
      <x v="5"/>
      <x v="2"/>
    </i>
    <i r="1" i="154">
      <x v="9"/>
      <x v="2"/>
      <x v="2"/>
      <x v="2"/>
    </i>
    <i i="155">
      <x v="155"/>
      <x/>
      <x v="3"/>
      <x v="7"/>
      <x v="3"/>
    </i>
    <i r="2" i="155">
      <x v="4"/>
      <x v="6"/>
      <x v="3"/>
    </i>
    <i r="1" i="155">
      <x v="1"/>
      <x v="5"/>
      <x v="10"/>
      <x v="3"/>
    </i>
    <i r="2" i="155">
      <x v="6"/>
      <x v="9"/>
      <x v="3"/>
    </i>
    <i r="1" i="155">
      <x v="2"/>
      <x v="8"/>
      <x v="8"/>
      <x/>
    </i>
    <i r="1" i="155">
      <x v="3"/>
      <x/>
      <x v="1"/>
      <x v="2"/>
    </i>
    <i r="2" i="155">
      <x v="1"/>
      <x v="1"/>
      <x v="2"/>
    </i>
    <i r="1" i="155">
      <x v="4"/>
      <x v="11"/>
      <x/>
      <x v="2"/>
    </i>
    <i r="1" i="155">
      <x v="5"/>
      <x v="7"/>
      <x v="11"/>
      <x v="1"/>
    </i>
    <i r="1" i="155">
      <x v="6"/>
      <x v="10"/>
      <x v="4"/>
      <x v="2"/>
    </i>
    <i r="1" i="155">
      <x v="7"/>
      <x v="9"/>
      <x v="3"/>
      <x v="2"/>
    </i>
    <i r="1" i="155">
      <x v="8"/>
      <x v="12"/>
      <x v="5"/>
      <x v="2"/>
    </i>
    <i r="1" i="155">
      <x v="9"/>
      <x v="2"/>
      <x v="2"/>
      <x v="2"/>
    </i>
    <i i="156">
      <x v="156"/>
      <x/>
      <x v="3"/>
      <x v="7"/>
      <x v="3"/>
    </i>
    <i r="2" i="156">
      <x v="4"/>
      <x v="6"/>
      <x v="3"/>
    </i>
    <i r="1" i="156">
      <x v="1"/>
      <x v="5"/>
      <x v="10"/>
      <x v="3"/>
    </i>
    <i r="2" i="156">
      <x v="6"/>
      <x v="9"/>
      <x v="3"/>
    </i>
    <i r="1" i="156">
      <x v="2"/>
      <x v="8"/>
      <x v="8"/>
      <x/>
    </i>
    <i r="1" i="156">
      <x v="3"/>
      <x/>
      <x v="1"/>
      <x v="2"/>
    </i>
    <i r="2" i="156">
      <x v="1"/>
      <x v="1"/>
      <x v="2"/>
    </i>
    <i r="1" i="156">
      <x v="4"/>
      <x v="11"/>
      <x/>
      <x v="2"/>
    </i>
    <i r="1" i="156">
      <x v="5"/>
      <x v="7"/>
      <x v="11"/>
      <x v="1"/>
    </i>
    <i r="1" i="156">
      <x v="6"/>
      <x v="10"/>
      <x v="4"/>
      <x v="2"/>
    </i>
    <i r="1" i="156">
      <x v="7"/>
      <x v="9"/>
      <x v="3"/>
      <x v="2"/>
    </i>
    <i r="1" i="156">
      <x v="8"/>
      <x v="12"/>
      <x v="5"/>
      <x v="2"/>
    </i>
    <i r="1" i="156">
      <x v="9"/>
      <x v="2"/>
      <x v="2"/>
      <x v="2"/>
    </i>
    <i i="157">
      <x v="157"/>
      <x/>
      <x v="3"/>
      <x v="7"/>
      <x v="3"/>
    </i>
    <i r="2" i="157">
      <x v="4"/>
      <x v="6"/>
      <x v="3"/>
    </i>
    <i r="1" i="157">
      <x v="1"/>
      <x v="5"/>
      <x v="10"/>
      <x v="3"/>
    </i>
    <i r="2" i="157">
      <x v="6"/>
      <x v="9"/>
      <x v="3"/>
    </i>
    <i r="1" i="157">
      <x v="2"/>
      <x v="8"/>
      <x v="8"/>
      <x/>
    </i>
    <i r="1" i="157">
      <x v="3"/>
      <x/>
      <x v="1"/>
      <x v="2"/>
    </i>
    <i r="2" i="157">
      <x v="1"/>
      <x v="1"/>
      <x v="2"/>
    </i>
    <i r="1" i="157">
      <x v="4"/>
      <x v="11"/>
      <x/>
      <x v="2"/>
    </i>
    <i r="1" i="157">
      <x v="5"/>
      <x v="7"/>
      <x v="11"/>
      <x v="1"/>
    </i>
    <i r="1" i="157">
      <x v="6"/>
      <x v="10"/>
      <x v="4"/>
      <x v="2"/>
    </i>
    <i r="1" i="157">
      <x v="7"/>
      <x v="9"/>
      <x v="3"/>
      <x v="2"/>
    </i>
    <i r="1" i="157">
      <x v="8"/>
      <x v="12"/>
      <x v="5"/>
      <x v="2"/>
    </i>
    <i r="1" i="157">
      <x v="9"/>
      <x v="2"/>
      <x v="2"/>
      <x v="2"/>
    </i>
    <i i="158">
      <x v="158"/>
      <x/>
      <x v="3"/>
      <x v="7"/>
      <x v="3"/>
    </i>
    <i r="2" i="158">
      <x v="4"/>
      <x v="6"/>
      <x v="3"/>
    </i>
    <i r="1" i="158">
      <x v="1"/>
      <x v="5"/>
      <x v="10"/>
      <x v="3"/>
    </i>
    <i r="2" i="158">
      <x v="6"/>
      <x v="9"/>
      <x v="3"/>
    </i>
    <i r="1" i="158">
      <x v="2"/>
      <x v="8"/>
      <x v="8"/>
      <x/>
    </i>
    <i r="1" i="158">
      <x v="3"/>
      <x/>
      <x v="1"/>
      <x v="2"/>
    </i>
    <i r="2" i="158">
      <x v="1"/>
      <x v="1"/>
      <x v="2"/>
    </i>
    <i r="1" i="158">
      <x v="4"/>
      <x v="11"/>
      <x/>
      <x v="2"/>
    </i>
    <i r="1" i="158">
      <x v="5"/>
      <x v="7"/>
      <x v="11"/>
      <x v="1"/>
    </i>
    <i r="1" i="158">
      <x v="6"/>
      <x v="10"/>
      <x v="4"/>
      <x v="2"/>
    </i>
    <i r="1" i="158">
      <x v="7"/>
      <x v="9"/>
      <x v="3"/>
      <x v="2"/>
    </i>
    <i r="1" i="158">
      <x v="8"/>
      <x v="12"/>
      <x v="5"/>
      <x v="2"/>
    </i>
    <i r="1" i="158">
      <x v="9"/>
      <x v="2"/>
      <x v="2"/>
      <x v="2"/>
    </i>
    <i i="159">
      <x v="159"/>
      <x/>
      <x v="3"/>
      <x v="7"/>
      <x v="3"/>
    </i>
    <i r="2" i="159">
      <x v="4"/>
      <x v="6"/>
      <x v="3"/>
    </i>
    <i r="1" i="159">
      <x v="1"/>
      <x v="5"/>
      <x v="10"/>
      <x v="3"/>
    </i>
    <i r="2" i="159">
      <x v="6"/>
      <x v="9"/>
      <x v="3"/>
    </i>
    <i r="1" i="159">
      <x v="2"/>
      <x v="8"/>
      <x v="8"/>
      <x/>
    </i>
    <i r="1" i="159">
      <x v="3"/>
      <x/>
      <x v="1"/>
      <x v="2"/>
    </i>
    <i r="2" i="159">
      <x v="1"/>
      <x v="1"/>
      <x v="2"/>
    </i>
    <i r="1" i="159">
      <x v="4"/>
      <x v="11"/>
      <x/>
      <x v="2"/>
    </i>
    <i r="1" i="159">
      <x v="5"/>
      <x v="7"/>
      <x v="11"/>
      <x v="1"/>
    </i>
    <i r="1" i="159">
      <x v="6"/>
      <x v="10"/>
      <x v="4"/>
      <x v="2"/>
    </i>
    <i r="1" i="159">
      <x v="7"/>
      <x v="9"/>
      <x v="3"/>
      <x v="2"/>
    </i>
    <i r="1" i="159">
      <x v="8"/>
      <x v="12"/>
      <x v="5"/>
      <x v="2"/>
    </i>
    <i r="1" i="159">
      <x v="9"/>
      <x v="2"/>
      <x v="2"/>
      <x v="2"/>
    </i>
    <i i="160">
      <x v="160"/>
      <x/>
      <x v="3"/>
      <x v="7"/>
      <x v="3"/>
    </i>
    <i r="2" i="160">
      <x v="4"/>
      <x v="6"/>
      <x v="3"/>
    </i>
    <i r="1" i="160">
      <x v="1"/>
      <x v="5"/>
      <x v="10"/>
      <x v="3"/>
    </i>
    <i r="2" i="160">
      <x v="6"/>
      <x v="9"/>
      <x v="3"/>
    </i>
    <i r="1" i="160">
      <x v="2"/>
      <x v="8"/>
      <x v="8"/>
      <x/>
    </i>
    <i r="1" i="160">
      <x v="3"/>
      <x/>
      <x v="1"/>
      <x v="2"/>
    </i>
    <i r="2" i="160">
      <x v="1"/>
      <x v="1"/>
      <x v="2"/>
    </i>
    <i r="1" i="160">
      <x v="4"/>
      <x v="11"/>
      <x/>
      <x v="2"/>
    </i>
    <i r="1" i="160">
      <x v="5"/>
      <x v="7"/>
      <x v="11"/>
      <x v="1"/>
    </i>
    <i r="1" i="160">
      <x v="6"/>
      <x v="10"/>
      <x v="4"/>
      <x v="2"/>
    </i>
    <i r="1" i="160">
      <x v="7"/>
      <x v="9"/>
      <x v="3"/>
      <x v="2"/>
    </i>
    <i r="1" i="160">
      <x v="8"/>
      <x v="12"/>
      <x v="5"/>
      <x v="2"/>
    </i>
    <i r="1" i="160">
      <x v="9"/>
      <x v="2"/>
      <x v="2"/>
      <x v="2"/>
    </i>
    <i i="161">
      <x v="161"/>
      <x/>
      <x v="3"/>
      <x v="7"/>
      <x v="3"/>
    </i>
    <i r="2" i="161">
      <x v="4"/>
      <x v="6"/>
      <x v="3"/>
    </i>
    <i r="1" i="161">
      <x v="1"/>
      <x v="5"/>
      <x v="10"/>
      <x v="3"/>
    </i>
    <i r="2" i="161">
      <x v="6"/>
      <x v="9"/>
      <x v="3"/>
    </i>
    <i r="1" i="161">
      <x v="2"/>
      <x v="8"/>
      <x v="8"/>
      <x/>
    </i>
    <i r="1" i="161">
      <x v="3"/>
      <x/>
      <x v="1"/>
      <x v="2"/>
    </i>
    <i r="2" i="161">
      <x v="1"/>
      <x v="1"/>
      <x v="2"/>
    </i>
    <i r="1" i="161">
      <x v="4"/>
      <x v="11"/>
      <x/>
      <x v="2"/>
    </i>
    <i r="1" i="161">
      <x v="5"/>
      <x v="7"/>
      <x v="11"/>
      <x v="1"/>
    </i>
    <i r="1" i="161">
      <x v="6"/>
      <x v="10"/>
      <x v="4"/>
      <x v="2"/>
    </i>
    <i r="1" i="161">
      <x v="7"/>
      <x v="9"/>
      <x v="3"/>
      <x v="2"/>
    </i>
    <i r="1" i="161">
      <x v="8"/>
      <x v="12"/>
      <x v="5"/>
      <x v="2"/>
    </i>
    <i r="1" i="161">
      <x v="9"/>
      <x v="2"/>
      <x v="2"/>
      <x v="2"/>
    </i>
    <i i="162">
      <x v="162"/>
      <x/>
      <x v="3"/>
      <x v="7"/>
      <x v="3"/>
    </i>
    <i r="2" i="162">
      <x v="4"/>
      <x v="6"/>
      <x v="3"/>
    </i>
    <i r="1" i="162">
      <x v="1"/>
      <x v="5"/>
      <x v="10"/>
      <x v="3"/>
    </i>
    <i r="2" i="162">
      <x v="6"/>
      <x v="9"/>
      <x v="3"/>
    </i>
    <i r="1" i="162">
      <x v="2"/>
      <x v="8"/>
      <x v="8"/>
      <x/>
    </i>
    <i r="1" i="162">
      <x v="3"/>
      <x/>
      <x v="1"/>
      <x v="2"/>
    </i>
    <i r="2" i="162">
      <x v="1"/>
      <x v="1"/>
      <x v="2"/>
    </i>
    <i r="1" i="162">
      <x v="4"/>
      <x v="11"/>
      <x/>
      <x v="2"/>
    </i>
    <i r="1" i="162">
      <x v="5"/>
      <x v="7"/>
      <x v="11"/>
      <x v="1"/>
    </i>
    <i r="1" i="162">
      <x v="6"/>
      <x v="10"/>
      <x v="4"/>
      <x v="2"/>
    </i>
    <i r="1" i="162">
      <x v="7"/>
      <x v="9"/>
      <x v="3"/>
      <x v="2"/>
    </i>
    <i r="1" i="162">
      <x v="8"/>
      <x v="12"/>
      <x v="5"/>
      <x v="2"/>
    </i>
    <i r="1" i="162">
      <x v="9"/>
      <x v="2"/>
      <x v="2"/>
      <x v="2"/>
    </i>
    <i i="163">
      <x v="163"/>
      <x/>
      <x v="3"/>
      <x v="7"/>
      <x v="3"/>
    </i>
    <i r="2" i="163">
      <x v="4"/>
      <x v="6"/>
      <x v="3"/>
    </i>
    <i r="1" i="163">
      <x v="1"/>
      <x v="5"/>
      <x v="10"/>
      <x v="3"/>
    </i>
    <i r="2" i="163">
      <x v="6"/>
      <x v="9"/>
      <x v="3"/>
    </i>
    <i r="1" i="163">
      <x v="2"/>
      <x v="8"/>
      <x v="8"/>
      <x/>
    </i>
    <i r="1" i="163">
      <x v="3"/>
      <x/>
      <x v="1"/>
      <x v="2"/>
    </i>
    <i r="2" i="163">
      <x v="1"/>
      <x v="1"/>
      <x v="2"/>
    </i>
    <i r="1" i="163">
      <x v="4"/>
      <x v="11"/>
      <x/>
      <x v="2"/>
    </i>
    <i r="1" i="163">
      <x v="5"/>
      <x v="7"/>
      <x v="11"/>
      <x v="1"/>
    </i>
    <i r="1" i="163">
      <x v="6"/>
      <x v="10"/>
      <x v="4"/>
      <x v="2"/>
    </i>
    <i r="1" i="163">
      <x v="7"/>
      <x v="9"/>
      <x v="3"/>
      <x v="2"/>
    </i>
    <i r="1" i="163">
      <x v="8"/>
      <x v="12"/>
      <x v="5"/>
      <x v="2"/>
    </i>
    <i r="1" i="163">
      <x v="9"/>
      <x v="2"/>
      <x v="2"/>
      <x v="2"/>
    </i>
    <i i="164">
      <x v="164"/>
      <x/>
      <x v="3"/>
      <x v="7"/>
      <x v="3"/>
    </i>
    <i r="2" i="164">
      <x v="4"/>
      <x v="6"/>
      <x v="3"/>
    </i>
    <i r="1" i="164">
      <x v="1"/>
      <x v="5"/>
      <x v="10"/>
      <x v="3"/>
    </i>
    <i r="2" i="164">
      <x v="6"/>
      <x v="9"/>
      <x v="3"/>
    </i>
    <i r="1" i="164">
      <x v="2"/>
      <x v="8"/>
      <x v="8"/>
      <x/>
    </i>
    <i r="1" i="164">
      <x v="3"/>
      <x/>
      <x v="1"/>
      <x v="2"/>
    </i>
    <i r="2" i="164">
      <x v="1"/>
      <x v="1"/>
      <x v="2"/>
    </i>
    <i r="1" i="164">
      <x v="4"/>
      <x v="11"/>
      <x/>
      <x v="2"/>
    </i>
    <i r="1" i="164">
      <x v="5"/>
      <x v="7"/>
      <x v="11"/>
      <x v="1"/>
    </i>
    <i r="1" i="164">
      <x v="6"/>
      <x v="10"/>
      <x v="4"/>
      <x v="2"/>
    </i>
    <i r="1" i="164">
      <x v="7"/>
      <x v="9"/>
      <x v="3"/>
      <x v="2"/>
    </i>
    <i r="1" i="164">
      <x v="8"/>
      <x v="12"/>
      <x v="5"/>
      <x v="2"/>
    </i>
    <i r="1" i="164">
      <x v="9"/>
      <x v="2"/>
      <x v="2"/>
      <x v="2"/>
    </i>
    <i i="165">
      <x v="165"/>
      <x/>
      <x v="3"/>
      <x v="7"/>
      <x v="3"/>
    </i>
    <i r="2" i="165">
      <x v="4"/>
      <x v="6"/>
      <x v="3"/>
    </i>
    <i r="1" i="165">
      <x v="1"/>
      <x v="5"/>
      <x v="10"/>
      <x v="3"/>
    </i>
    <i r="2" i="165">
      <x v="6"/>
      <x v="9"/>
      <x v="3"/>
    </i>
    <i r="1" i="165">
      <x v="2"/>
      <x v="8"/>
      <x v="8"/>
      <x/>
    </i>
    <i r="1" i="165">
      <x v="3"/>
      <x/>
      <x v="1"/>
      <x v="2"/>
    </i>
    <i r="2" i="165">
      <x v="1"/>
      <x v="1"/>
      <x v="2"/>
    </i>
    <i r="1" i="165">
      <x v="4"/>
      <x v="11"/>
      <x/>
      <x v="2"/>
    </i>
    <i r="1" i="165">
      <x v="5"/>
      <x v="7"/>
      <x v="11"/>
      <x v="1"/>
    </i>
    <i r="1" i="165">
      <x v="6"/>
      <x v="10"/>
      <x v="4"/>
      <x v="2"/>
    </i>
    <i r="1" i="165">
      <x v="7"/>
      <x v="9"/>
      <x v="3"/>
      <x v="2"/>
    </i>
    <i r="1" i="165">
      <x v="8"/>
      <x v="12"/>
      <x v="5"/>
      <x v="2"/>
    </i>
    <i r="1" i="165">
      <x v="9"/>
      <x v="2"/>
      <x v="2"/>
      <x v="2"/>
    </i>
    <i i="166">
      <x v="166"/>
      <x/>
      <x v="3"/>
      <x v="7"/>
      <x v="3"/>
    </i>
    <i r="2" i="166">
      <x v="4"/>
      <x v="6"/>
      <x v="3"/>
    </i>
    <i r="1" i="166">
      <x v="1"/>
      <x v="5"/>
      <x v="10"/>
      <x v="3"/>
    </i>
    <i r="2" i="166">
      <x v="6"/>
      <x v="9"/>
      <x v="3"/>
    </i>
    <i r="1" i="166">
      <x v="2"/>
      <x v="8"/>
      <x v="8"/>
      <x/>
    </i>
    <i r="1" i="166">
      <x v="3"/>
      <x/>
      <x v="1"/>
      <x v="2"/>
    </i>
    <i r="2" i="166">
      <x v="1"/>
      <x v="1"/>
      <x v="2"/>
    </i>
    <i r="1" i="166">
      <x v="4"/>
      <x v="11"/>
      <x/>
      <x v="2"/>
    </i>
    <i r="1" i="166">
      <x v="5"/>
      <x v="7"/>
      <x v="11"/>
      <x v="1"/>
    </i>
    <i r="1" i="166">
      <x v="6"/>
      <x v="10"/>
      <x v="4"/>
      <x v="2"/>
    </i>
    <i r="1" i="166">
      <x v="7"/>
      <x v="9"/>
      <x v="3"/>
      <x v="2"/>
    </i>
    <i r="1" i="166">
      <x v="8"/>
      <x v="12"/>
      <x v="5"/>
      <x v="2"/>
    </i>
    <i r="1" i="166">
      <x v="9"/>
      <x v="2"/>
      <x v="2"/>
      <x v="2"/>
    </i>
    <i i="167">
      <x v="167"/>
      <x/>
      <x v="3"/>
      <x v="7"/>
      <x v="3"/>
    </i>
    <i r="2" i="167">
      <x v="4"/>
      <x v="6"/>
      <x v="3"/>
    </i>
    <i r="1" i="167">
      <x v="1"/>
      <x v="5"/>
      <x v="10"/>
      <x v="3"/>
    </i>
    <i r="2" i="167">
      <x v="6"/>
      <x v="9"/>
      <x v="3"/>
    </i>
    <i r="1" i="167">
      <x v="2"/>
      <x v="8"/>
      <x v="8"/>
      <x/>
    </i>
    <i r="1" i="167">
      <x v="3"/>
      <x/>
      <x v="1"/>
      <x v="2"/>
    </i>
    <i r="2" i="167">
      <x v="1"/>
      <x v="1"/>
      <x v="2"/>
    </i>
    <i r="1" i="167">
      <x v="4"/>
      <x v="11"/>
      <x/>
      <x v="2"/>
    </i>
    <i r="1" i="167">
      <x v="5"/>
      <x v="7"/>
      <x v="11"/>
      <x v="1"/>
    </i>
    <i r="1" i="167">
      <x v="6"/>
      <x v="10"/>
      <x v="4"/>
      <x v="2"/>
    </i>
    <i r="1" i="167">
      <x v="7"/>
      <x v="9"/>
      <x v="3"/>
      <x v="2"/>
    </i>
    <i r="1" i="167">
      <x v="8"/>
      <x v="12"/>
      <x v="5"/>
      <x v="2"/>
    </i>
    <i r="1" i="167">
      <x v="9"/>
      <x v="2"/>
      <x v="2"/>
      <x v="2"/>
    </i>
    <i i="168">
      <x v="168"/>
      <x/>
      <x v="3"/>
      <x v="7"/>
      <x v="3"/>
    </i>
    <i r="2" i="168">
      <x v="4"/>
      <x v="6"/>
      <x v="3"/>
    </i>
    <i r="1" i="168">
      <x v="1"/>
      <x v="5"/>
      <x v="10"/>
      <x v="3"/>
    </i>
    <i r="2" i="168">
      <x v="6"/>
      <x v="9"/>
      <x v="3"/>
    </i>
    <i r="1" i="168">
      <x v="2"/>
      <x v="8"/>
      <x v="8"/>
      <x/>
    </i>
    <i r="1" i="168">
      <x v="3"/>
      <x/>
      <x v="1"/>
      <x v="2"/>
    </i>
    <i r="2" i="168">
      <x v="1"/>
      <x v="1"/>
      <x v="2"/>
    </i>
    <i r="1" i="168">
      <x v="4"/>
      <x v="11"/>
      <x/>
      <x v="2"/>
    </i>
    <i r="1" i="168">
      <x v="5"/>
      <x v="7"/>
      <x v="11"/>
      <x v="1"/>
    </i>
    <i r="1" i="168">
      <x v="6"/>
      <x v="10"/>
      <x v="4"/>
      <x v="2"/>
    </i>
    <i r="1" i="168">
      <x v="7"/>
      <x v="9"/>
      <x v="3"/>
      <x v="2"/>
    </i>
    <i r="1" i="168">
      <x v="8"/>
      <x v="12"/>
      <x v="5"/>
      <x v="2"/>
    </i>
    <i r="1" i="168">
      <x v="9"/>
      <x v="2"/>
      <x v="2"/>
      <x v="2"/>
    </i>
    <i i="169">
      <x v="169"/>
      <x/>
      <x v="3"/>
      <x v="7"/>
      <x v="3"/>
    </i>
    <i r="2" i="169">
      <x v="4"/>
      <x v="6"/>
      <x v="3"/>
    </i>
    <i r="1" i="169">
      <x v="1"/>
      <x v="5"/>
      <x v="10"/>
      <x v="3"/>
    </i>
    <i r="2" i="169">
      <x v="6"/>
      <x v="9"/>
      <x v="3"/>
    </i>
    <i r="1" i="169">
      <x v="2"/>
      <x v="8"/>
      <x v="8"/>
      <x/>
    </i>
    <i r="1" i="169">
      <x v="3"/>
      <x/>
      <x v="1"/>
      <x v="2"/>
    </i>
    <i r="2" i="169">
      <x v="1"/>
      <x v="1"/>
      <x v="2"/>
    </i>
    <i r="1" i="169">
      <x v="4"/>
      <x v="11"/>
      <x/>
      <x v="2"/>
    </i>
    <i r="1" i="169">
      <x v="5"/>
      <x v="7"/>
      <x v="11"/>
      <x v="1"/>
    </i>
    <i r="1" i="169">
      <x v="6"/>
      <x v="10"/>
      <x v="4"/>
      <x v="2"/>
    </i>
    <i r="1" i="169">
      <x v="7"/>
      <x v="9"/>
      <x v="3"/>
      <x v="2"/>
    </i>
    <i r="1" i="169">
      <x v="8"/>
      <x v="12"/>
      <x v="5"/>
      <x v="2"/>
    </i>
    <i r="1" i="169">
      <x v="9"/>
      <x v="2"/>
      <x v="2"/>
      <x v="2"/>
    </i>
    <i i="170">
      <x v="170"/>
      <x/>
      <x v="3"/>
      <x v="7"/>
      <x v="3"/>
    </i>
    <i r="2" i="170">
      <x v="4"/>
      <x v="6"/>
      <x v="3"/>
    </i>
    <i r="1" i="170">
      <x v="1"/>
      <x v="5"/>
      <x v="10"/>
      <x v="3"/>
    </i>
    <i r="2" i="170">
      <x v="6"/>
      <x v="9"/>
      <x v="3"/>
    </i>
    <i r="1" i="170">
      <x v="2"/>
      <x v="8"/>
      <x v="8"/>
      <x/>
    </i>
    <i r="1" i="170">
      <x v="3"/>
      <x/>
      <x v="1"/>
      <x v="2"/>
    </i>
    <i r="2" i="170">
      <x v="1"/>
      <x v="1"/>
      <x v="2"/>
    </i>
    <i r="1" i="170">
      <x v="4"/>
      <x v="11"/>
      <x/>
      <x v="2"/>
    </i>
    <i r="1" i="170">
      <x v="5"/>
      <x v="7"/>
      <x v="11"/>
      <x v="1"/>
    </i>
    <i r="1" i="170">
      <x v="6"/>
      <x v="10"/>
      <x v="4"/>
      <x v="2"/>
    </i>
    <i r="1" i="170">
      <x v="7"/>
      <x v="9"/>
      <x v="3"/>
      <x v="2"/>
    </i>
    <i r="1" i="170">
      <x v="8"/>
      <x v="12"/>
      <x v="5"/>
      <x v="2"/>
    </i>
    <i r="1" i="170">
      <x v="9"/>
      <x v="2"/>
      <x v="2"/>
      <x v="2"/>
    </i>
    <i i="171">
      <x v="171"/>
      <x/>
      <x v="3"/>
      <x v="7"/>
      <x v="3"/>
    </i>
    <i r="2" i="171">
      <x v="4"/>
      <x v="6"/>
      <x v="3"/>
    </i>
    <i r="1" i="171">
      <x v="1"/>
      <x v="5"/>
      <x v="10"/>
      <x v="3"/>
    </i>
    <i r="2" i="171">
      <x v="6"/>
      <x v="9"/>
      <x v="3"/>
    </i>
    <i r="1" i="171">
      <x v="2"/>
      <x v="8"/>
      <x v="8"/>
      <x/>
    </i>
    <i r="1" i="171">
      <x v="3"/>
      <x/>
      <x v="1"/>
      <x v="2"/>
    </i>
    <i r="2" i="171">
      <x v="1"/>
      <x v="1"/>
      <x v="2"/>
    </i>
    <i r="1" i="171">
      <x v="4"/>
      <x v="11"/>
      <x/>
      <x v="2"/>
    </i>
    <i r="1" i="171">
      <x v="5"/>
      <x v="7"/>
      <x v="11"/>
      <x v="1"/>
    </i>
    <i r="1" i="171">
      <x v="6"/>
      <x v="10"/>
      <x v="4"/>
      <x v="2"/>
    </i>
    <i r="1" i="171">
      <x v="7"/>
      <x v="9"/>
      <x v="3"/>
      <x v="2"/>
    </i>
    <i r="1" i="171">
      <x v="8"/>
      <x v="12"/>
      <x v="5"/>
      <x v="2"/>
    </i>
    <i r="1" i="171">
      <x v="9"/>
      <x v="2"/>
      <x v="2"/>
      <x v="2"/>
    </i>
    <i i="172">
      <x v="172"/>
      <x/>
      <x v="3"/>
      <x v="7"/>
      <x v="3"/>
    </i>
    <i r="2" i="172">
      <x v="4"/>
      <x v="6"/>
      <x v="3"/>
    </i>
    <i r="1" i="172">
      <x v="1"/>
      <x v="5"/>
      <x v="10"/>
      <x v="3"/>
    </i>
    <i r="2" i="172">
      <x v="6"/>
      <x v="9"/>
      <x v="3"/>
    </i>
    <i r="1" i="172">
      <x v="2"/>
      <x v="8"/>
      <x v="8"/>
      <x/>
    </i>
    <i r="1" i="172">
      <x v="3"/>
      <x/>
      <x v="1"/>
      <x v="2"/>
    </i>
    <i r="2" i="172">
      <x v="1"/>
      <x v="1"/>
      <x v="2"/>
    </i>
    <i r="1" i="172">
      <x v="4"/>
      <x v="11"/>
      <x/>
      <x v="2"/>
    </i>
    <i r="1" i="172">
      <x v="5"/>
      <x v="7"/>
      <x v="11"/>
      <x v="1"/>
    </i>
    <i r="1" i="172">
      <x v="6"/>
      <x v="10"/>
      <x v="4"/>
      <x v="2"/>
    </i>
    <i r="1" i="172">
      <x v="7"/>
      <x v="9"/>
      <x v="3"/>
      <x v="2"/>
    </i>
    <i r="1" i="172">
      <x v="8"/>
      <x v="12"/>
      <x v="5"/>
      <x v="2"/>
    </i>
    <i r="1" i="172">
      <x v="9"/>
      <x v="2"/>
      <x v="2"/>
      <x v="2"/>
    </i>
    <i i="173">
      <x v="173"/>
      <x/>
      <x v="3"/>
      <x v="7"/>
      <x v="3"/>
    </i>
    <i r="2" i="173">
      <x v="4"/>
      <x v="6"/>
      <x v="3"/>
    </i>
    <i r="1" i="173">
      <x v="1"/>
      <x v="5"/>
      <x v="10"/>
      <x v="3"/>
    </i>
    <i r="2" i="173">
      <x v="6"/>
      <x v="9"/>
      <x v="3"/>
    </i>
    <i r="1" i="173">
      <x v="2"/>
      <x v="8"/>
      <x v="8"/>
      <x/>
    </i>
    <i r="1" i="173">
      <x v="3"/>
      <x/>
      <x v="1"/>
      <x v="2"/>
    </i>
    <i r="2" i="173">
      <x v="1"/>
      <x v="1"/>
      <x v="2"/>
    </i>
    <i r="1" i="173">
      <x v="4"/>
      <x v="11"/>
      <x/>
      <x v="2"/>
    </i>
    <i r="1" i="173">
      <x v="5"/>
      <x v="7"/>
      <x v="11"/>
      <x v="1"/>
    </i>
    <i r="1" i="173">
      <x v="6"/>
      <x v="10"/>
      <x v="4"/>
      <x v="2"/>
    </i>
    <i r="1" i="173">
      <x v="7"/>
      <x v="9"/>
      <x v="3"/>
      <x v="2"/>
    </i>
    <i r="1" i="173">
      <x v="8"/>
      <x v="12"/>
      <x v="5"/>
      <x v="2"/>
    </i>
    <i r="1" i="173">
      <x v="9"/>
      <x v="2"/>
      <x v="2"/>
      <x v="2"/>
    </i>
    <i i="174">
      <x v="174"/>
      <x/>
      <x v="3"/>
      <x v="7"/>
      <x v="3"/>
    </i>
    <i r="2" i="174">
      <x v="4"/>
      <x v="6"/>
      <x v="3"/>
    </i>
    <i r="1" i="174">
      <x v="1"/>
      <x v="5"/>
      <x v="10"/>
      <x v="3"/>
    </i>
    <i r="2" i="174">
      <x v="6"/>
      <x v="9"/>
      <x v="3"/>
    </i>
    <i r="1" i="174">
      <x v="2"/>
      <x v="8"/>
      <x v="8"/>
      <x/>
    </i>
    <i r="1" i="174">
      <x v="3"/>
      <x/>
      <x v="1"/>
      <x v="2"/>
    </i>
    <i r="2" i="174">
      <x v="1"/>
      <x v="1"/>
      <x v="2"/>
    </i>
    <i r="1" i="174">
      <x v="4"/>
      <x v="11"/>
      <x/>
      <x v="2"/>
    </i>
    <i r="1" i="174">
      <x v="5"/>
      <x v="7"/>
      <x v="11"/>
      <x v="1"/>
    </i>
    <i r="1" i="174">
      <x v="6"/>
      <x v="10"/>
      <x v="4"/>
      <x v="2"/>
    </i>
    <i r="1" i="174">
      <x v="7"/>
      <x v="9"/>
      <x v="3"/>
      <x v="2"/>
    </i>
    <i r="1" i="174">
      <x v="8"/>
      <x v="12"/>
      <x v="5"/>
      <x v="2"/>
    </i>
    <i r="1" i="174">
      <x v="9"/>
      <x v="2"/>
      <x v="2"/>
      <x v="2"/>
    </i>
    <i i="175">
      <x v="175"/>
      <x/>
      <x v="3"/>
      <x v="7"/>
      <x v="3"/>
    </i>
    <i r="2" i="175">
      <x v="4"/>
      <x v="6"/>
      <x v="3"/>
    </i>
    <i r="1" i="175">
      <x v="1"/>
      <x v="5"/>
      <x v="10"/>
      <x v="3"/>
    </i>
    <i r="2" i="175">
      <x v="6"/>
      <x v="9"/>
      <x v="3"/>
    </i>
    <i r="1" i="175">
      <x v="2"/>
      <x v="8"/>
      <x v="8"/>
      <x/>
    </i>
    <i r="1" i="175">
      <x v="3"/>
      <x/>
      <x v="1"/>
      <x v="2"/>
    </i>
    <i r="2" i="175">
      <x v="1"/>
      <x v="1"/>
      <x v="2"/>
    </i>
    <i r="1" i="175">
      <x v="4"/>
      <x v="11"/>
      <x/>
      <x v="2"/>
    </i>
    <i r="1" i="175">
      <x v="5"/>
      <x v="7"/>
      <x v="11"/>
      <x v="1"/>
    </i>
    <i r="1" i="175">
      <x v="6"/>
      <x v="10"/>
      <x v="4"/>
      <x v="2"/>
    </i>
    <i r="1" i="175">
      <x v="7"/>
      <x v="9"/>
      <x v="3"/>
      <x v="2"/>
    </i>
    <i r="1" i="175">
      <x v="8"/>
      <x v="12"/>
      <x v="5"/>
      <x v="2"/>
    </i>
    <i r="1" i="175">
      <x v="9"/>
      <x v="2"/>
      <x v="2"/>
      <x v="2"/>
    </i>
    <i i="176">
      <x v="176"/>
      <x/>
      <x v="3"/>
      <x v="7"/>
      <x v="3"/>
    </i>
    <i r="2" i="176">
      <x v="4"/>
      <x v="6"/>
      <x v="3"/>
    </i>
    <i r="1" i="176">
      <x v="1"/>
      <x v="5"/>
      <x v="10"/>
      <x v="3"/>
    </i>
    <i r="2" i="176">
      <x v="6"/>
      <x v="9"/>
      <x v="3"/>
    </i>
    <i r="1" i="176">
      <x v="2"/>
      <x v="8"/>
      <x v="8"/>
      <x/>
    </i>
    <i r="1" i="176">
      <x v="3"/>
      <x/>
      <x v="1"/>
      <x v="2"/>
    </i>
    <i r="2" i="176">
      <x v="1"/>
      <x v="1"/>
      <x v="2"/>
    </i>
    <i r="1" i="176">
      <x v="4"/>
      <x v="11"/>
      <x/>
      <x v="2"/>
    </i>
    <i r="1" i="176">
      <x v="5"/>
      <x v="7"/>
      <x v="11"/>
      <x v="1"/>
    </i>
    <i r="1" i="176">
      <x v="6"/>
      <x v="10"/>
      <x v="4"/>
      <x v="2"/>
    </i>
    <i r="1" i="176">
      <x v="7"/>
      <x v="9"/>
      <x v="3"/>
      <x v="2"/>
    </i>
    <i r="1" i="176">
      <x v="8"/>
      <x v="12"/>
      <x v="5"/>
      <x v="2"/>
    </i>
    <i r="1" i="176">
      <x v="9"/>
      <x v="2"/>
      <x v="2"/>
      <x v="2"/>
    </i>
    <i i="177">
      <x v="177"/>
      <x/>
      <x v="3"/>
      <x v="7"/>
      <x v="3"/>
    </i>
    <i r="2" i="177">
      <x v="4"/>
      <x v="6"/>
      <x v="3"/>
    </i>
    <i r="1" i="177">
      <x v="1"/>
      <x v="5"/>
      <x v="10"/>
      <x v="3"/>
    </i>
    <i r="2" i="177">
      <x v="6"/>
      <x v="9"/>
      <x v="3"/>
    </i>
    <i r="1" i="177">
      <x v="2"/>
      <x v="8"/>
      <x v="8"/>
      <x/>
    </i>
    <i r="1" i="177">
      <x v="3"/>
      <x/>
      <x v="1"/>
      <x v="2"/>
    </i>
    <i r="2" i="177">
      <x v="1"/>
      <x v="1"/>
      <x v="2"/>
    </i>
    <i r="1" i="177">
      <x v="4"/>
      <x v="11"/>
      <x/>
      <x v="2"/>
    </i>
    <i r="1" i="177">
      <x v="5"/>
      <x v="7"/>
      <x v="11"/>
      <x v="1"/>
    </i>
    <i r="1" i="177">
      <x v="6"/>
      <x v="10"/>
      <x v="4"/>
      <x v="2"/>
    </i>
    <i r="1" i="177">
      <x v="7"/>
      <x v="9"/>
      <x v="3"/>
      <x v="2"/>
    </i>
    <i r="1" i="177">
      <x v="8"/>
      <x v="12"/>
      <x v="5"/>
      <x v="2"/>
    </i>
    <i r="1" i="177">
      <x v="9"/>
      <x v="2"/>
      <x v="2"/>
      <x v="2"/>
    </i>
    <i i="178">
      <x v="178"/>
      <x/>
      <x v="3"/>
      <x v="7"/>
      <x v="3"/>
    </i>
    <i r="2" i="178">
      <x v="4"/>
      <x v="6"/>
      <x v="3"/>
    </i>
    <i r="1" i="178">
      <x v="1"/>
      <x v="5"/>
      <x v="10"/>
      <x v="3"/>
    </i>
    <i r="2" i="178">
      <x v="6"/>
      <x v="9"/>
      <x v="3"/>
    </i>
    <i r="1" i="178">
      <x v="2"/>
      <x v="8"/>
      <x v="8"/>
      <x/>
    </i>
    <i r="1" i="178">
      <x v="3"/>
      <x/>
      <x v="1"/>
      <x v="2"/>
    </i>
    <i r="2" i="178">
      <x v="1"/>
      <x v="1"/>
      <x v="2"/>
    </i>
    <i r="1" i="178">
      <x v="4"/>
      <x v="11"/>
      <x/>
      <x v="2"/>
    </i>
    <i r="1" i="178">
      <x v="5"/>
      <x v="7"/>
      <x v="11"/>
      <x v="1"/>
    </i>
    <i r="1" i="178">
      <x v="6"/>
      <x v="10"/>
      <x v="4"/>
      <x v="2"/>
    </i>
    <i r="1" i="178">
      <x v="7"/>
      <x v="9"/>
      <x v="3"/>
      <x v="2"/>
    </i>
    <i r="1" i="178">
      <x v="8"/>
      <x v="12"/>
      <x v="5"/>
      <x v="2"/>
    </i>
    <i r="1" i="178">
      <x v="9"/>
      <x v="2"/>
      <x v="2"/>
      <x v="2"/>
    </i>
    <i i="179">
      <x v="179"/>
      <x/>
      <x v="3"/>
      <x v="7"/>
      <x v="3"/>
    </i>
    <i r="2" i="179">
      <x v="4"/>
      <x v="6"/>
      <x v="3"/>
    </i>
    <i r="1" i="179">
      <x v="1"/>
      <x v="5"/>
      <x v="10"/>
      <x v="3"/>
    </i>
    <i r="2" i="179">
      <x v="6"/>
      <x v="9"/>
      <x v="3"/>
    </i>
    <i r="1" i="179">
      <x v="2"/>
      <x v="8"/>
      <x v="8"/>
      <x/>
    </i>
    <i r="1" i="179">
      <x v="3"/>
      <x/>
      <x v="1"/>
      <x v="2"/>
    </i>
    <i r="2" i="179">
      <x v="1"/>
      <x v="1"/>
      <x v="2"/>
    </i>
    <i r="1" i="179">
      <x v="4"/>
      <x v="11"/>
      <x/>
      <x v="2"/>
    </i>
    <i r="1" i="179">
      <x v="5"/>
      <x v="7"/>
      <x v="11"/>
      <x v="1"/>
    </i>
    <i r="1" i="179">
      <x v="6"/>
      <x v="10"/>
      <x v="4"/>
      <x v="2"/>
    </i>
    <i r="1" i="179">
      <x v="7"/>
      <x v="9"/>
      <x v="3"/>
      <x v="2"/>
    </i>
    <i r="1" i="179">
      <x v="8"/>
      <x v="12"/>
      <x v="5"/>
      <x v="2"/>
    </i>
    <i r="1" i="179">
      <x v="9"/>
      <x v="2"/>
      <x v="2"/>
      <x v="2"/>
    </i>
    <i i="180">
      <x v="180"/>
      <x/>
      <x v="3"/>
      <x v="7"/>
      <x v="3"/>
    </i>
    <i r="2" i="180">
      <x v="4"/>
      <x v="6"/>
      <x v="3"/>
    </i>
    <i r="1" i="180">
      <x v="1"/>
      <x v="5"/>
      <x v="10"/>
      <x v="3"/>
    </i>
    <i r="2" i="180">
      <x v="6"/>
      <x v="9"/>
      <x v="3"/>
    </i>
    <i r="1" i="180">
      <x v="2"/>
      <x v="8"/>
      <x v="8"/>
      <x/>
    </i>
    <i r="1" i="180">
      <x v="3"/>
      <x/>
      <x v="1"/>
      <x v="2"/>
    </i>
    <i r="2" i="180">
      <x v="1"/>
      <x v="1"/>
      <x v="2"/>
    </i>
    <i r="1" i="180">
      <x v="4"/>
      <x v="11"/>
      <x/>
      <x v="2"/>
    </i>
    <i r="1" i="180">
      <x v="5"/>
      <x v="7"/>
      <x v="11"/>
      <x v="1"/>
    </i>
    <i r="1" i="180">
      <x v="6"/>
      <x v="10"/>
      <x v="4"/>
      <x v="2"/>
    </i>
    <i r="1" i="180">
      <x v="7"/>
      <x v="9"/>
      <x v="3"/>
      <x v="2"/>
    </i>
    <i r="1" i="180">
      <x v="8"/>
      <x v="12"/>
      <x v="5"/>
      <x v="2"/>
    </i>
    <i r="1" i="180">
      <x v="9"/>
      <x v="2"/>
      <x v="2"/>
      <x v="2"/>
    </i>
    <i i="181">
      <x v="181"/>
      <x/>
      <x v="3"/>
      <x v="7"/>
      <x v="3"/>
    </i>
    <i r="2" i="181">
      <x v="4"/>
      <x v="6"/>
      <x v="3"/>
    </i>
    <i r="1" i="181">
      <x v="1"/>
      <x v="5"/>
      <x v="10"/>
      <x v="3"/>
    </i>
    <i r="2" i="181">
      <x v="6"/>
      <x v="9"/>
      <x v="3"/>
    </i>
    <i r="1" i="181">
      <x v="2"/>
      <x v="8"/>
      <x v="8"/>
      <x/>
    </i>
    <i r="1" i="181">
      <x v="3"/>
      <x/>
      <x v="1"/>
      <x v="2"/>
    </i>
    <i r="2" i="181">
      <x v="1"/>
      <x v="1"/>
      <x v="2"/>
    </i>
    <i r="1" i="181">
      <x v="4"/>
      <x v="11"/>
      <x/>
      <x v="2"/>
    </i>
    <i r="1" i="181">
      <x v="5"/>
      <x v="7"/>
      <x v="11"/>
      <x v="1"/>
    </i>
    <i r="1" i="181">
      <x v="6"/>
      <x v="10"/>
      <x v="4"/>
      <x v="2"/>
    </i>
    <i r="1" i="181">
      <x v="7"/>
      <x v="9"/>
      <x v="3"/>
      <x v="2"/>
    </i>
    <i r="1" i="181">
      <x v="8"/>
      <x v="12"/>
      <x v="5"/>
      <x v="2"/>
    </i>
    <i r="1" i="181">
      <x v="9"/>
      <x v="2"/>
      <x v="2"/>
      <x v="2"/>
    </i>
    <i i="182">
      <x v="182"/>
      <x/>
      <x v="3"/>
      <x v="7"/>
      <x v="3"/>
    </i>
    <i r="2" i="182">
      <x v="4"/>
      <x v="6"/>
      <x v="3"/>
    </i>
    <i r="1" i="182">
      <x v="1"/>
      <x v="5"/>
      <x v="10"/>
      <x v="3"/>
    </i>
    <i r="2" i="182">
      <x v="6"/>
      <x v="9"/>
      <x v="3"/>
    </i>
    <i r="1" i="182">
      <x v="2"/>
      <x v="8"/>
      <x v="8"/>
      <x/>
    </i>
    <i r="1" i="182">
      <x v="3"/>
      <x/>
      <x v="1"/>
      <x v="2"/>
    </i>
    <i r="2" i="182">
      <x v="1"/>
      <x v="1"/>
      <x v="2"/>
    </i>
    <i r="1" i="182">
      <x v="4"/>
      <x v="11"/>
      <x/>
      <x v="2"/>
    </i>
    <i r="1" i="182">
      <x v="5"/>
      <x v="7"/>
      <x v="11"/>
      <x v="1"/>
    </i>
    <i r="1" i="182">
      <x v="6"/>
      <x v="10"/>
      <x v="4"/>
      <x v="2"/>
    </i>
    <i r="1" i="182">
      <x v="7"/>
      <x v="9"/>
      <x v="3"/>
      <x v="2"/>
    </i>
    <i r="1" i="182">
      <x v="8"/>
      <x v="12"/>
      <x v="5"/>
      <x v="2"/>
    </i>
    <i r="1" i="182">
      <x v="9"/>
      <x v="2"/>
      <x v="2"/>
      <x v="2"/>
    </i>
    <i i="183">
      <x v="183"/>
      <x/>
      <x v="3"/>
      <x v="7"/>
      <x v="3"/>
    </i>
    <i r="2" i="183">
      <x v="4"/>
      <x v="6"/>
      <x v="3"/>
    </i>
    <i r="1" i="183">
      <x v="1"/>
      <x v="5"/>
      <x v="10"/>
      <x v="3"/>
    </i>
    <i r="2" i="183">
      <x v="6"/>
      <x v="9"/>
      <x v="3"/>
    </i>
    <i r="1" i="183">
      <x v="2"/>
      <x v="8"/>
      <x v="8"/>
      <x/>
    </i>
    <i r="1" i="183">
      <x v="3"/>
      <x/>
      <x v="1"/>
      <x v="2"/>
    </i>
    <i r="2" i="183">
      <x v="1"/>
      <x v="1"/>
      <x v="2"/>
    </i>
    <i r="1" i="183">
      <x v="4"/>
      <x v="11"/>
      <x/>
      <x v="2"/>
    </i>
    <i r="1" i="183">
      <x v="5"/>
      <x v="7"/>
      <x v="11"/>
      <x v="1"/>
    </i>
    <i r="1" i="183">
      <x v="6"/>
      <x v="10"/>
      <x v="4"/>
      <x v="2"/>
    </i>
    <i r="1" i="183">
      <x v="7"/>
      <x v="9"/>
      <x v="3"/>
      <x v="2"/>
    </i>
    <i r="1" i="183">
      <x v="8"/>
      <x v="12"/>
      <x v="5"/>
      <x v="2"/>
    </i>
    <i r="1" i="183">
      <x v="9"/>
      <x v="2"/>
      <x v="2"/>
      <x v="2"/>
    </i>
    <i i="184">
      <x v="184"/>
      <x/>
      <x v="3"/>
      <x v="7"/>
      <x v="3"/>
    </i>
    <i r="2" i="184">
      <x v="4"/>
      <x v="6"/>
      <x v="3"/>
    </i>
    <i r="1" i="184">
      <x v="1"/>
      <x v="5"/>
      <x v="10"/>
      <x v="3"/>
    </i>
    <i r="2" i="184">
      <x v="6"/>
      <x v="9"/>
      <x v="3"/>
    </i>
    <i r="1" i="184">
      <x v="2"/>
      <x v="8"/>
      <x v="8"/>
      <x/>
    </i>
    <i r="1" i="184">
      <x v="3"/>
      <x/>
      <x v="1"/>
      <x v="2"/>
    </i>
    <i r="2" i="184">
      <x v="1"/>
      <x v="1"/>
      <x v="2"/>
    </i>
    <i r="1" i="184">
      <x v="4"/>
      <x v="11"/>
      <x/>
      <x v="2"/>
    </i>
    <i r="1" i="184">
      <x v="5"/>
      <x v="7"/>
      <x v="11"/>
      <x v="1"/>
    </i>
    <i r="1" i="184">
      <x v="6"/>
      <x v="10"/>
      <x v="4"/>
      <x v="2"/>
    </i>
    <i r="1" i="184">
      <x v="7"/>
      <x v="9"/>
      <x v="3"/>
      <x v="2"/>
    </i>
    <i r="1" i="184">
      <x v="8"/>
      <x v="12"/>
      <x v="5"/>
      <x v="2"/>
    </i>
    <i r="1" i="184">
      <x v="9"/>
      <x v="2"/>
      <x v="2"/>
      <x v="2"/>
    </i>
    <i i="185">
      <x v="185"/>
      <x/>
      <x v="3"/>
      <x v="7"/>
      <x v="3"/>
    </i>
    <i r="2" i="185">
      <x v="4"/>
      <x v="6"/>
      <x v="3"/>
    </i>
    <i r="1" i="185">
      <x v="1"/>
      <x v="5"/>
      <x v="10"/>
      <x v="3"/>
    </i>
    <i r="2" i="185">
      <x v="6"/>
      <x v="9"/>
      <x v="3"/>
    </i>
    <i r="1" i="185">
      <x v="2"/>
      <x v="8"/>
      <x v="8"/>
      <x/>
    </i>
    <i r="1" i="185">
      <x v="3"/>
      <x/>
      <x v="1"/>
      <x v="2"/>
    </i>
    <i r="2" i="185">
      <x v="1"/>
      <x v="1"/>
      <x v="2"/>
    </i>
    <i r="1" i="185">
      <x v="4"/>
      <x v="11"/>
      <x/>
      <x v="2"/>
    </i>
    <i r="1" i="185">
      <x v="5"/>
      <x v="7"/>
      <x v="11"/>
      <x v="1"/>
    </i>
    <i r="1" i="185">
      <x v="6"/>
      <x v="10"/>
      <x v="4"/>
      <x v="2"/>
    </i>
    <i r="1" i="185">
      <x v="7"/>
      <x v="9"/>
      <x v="3"/>
      <x v="2"/>
    </i>
    <i r="1" i="185">
      <x v="8"/>
      <x v="12"/>
      <x v="5"/>
      <x v="2"/>
    </i>
    <i r="1" i="185">
      <x v="9"/>
      <x v="2"/>
      <x v="2"/>
      <x v="2"/>
    </i>
    <i i="186">
      <x v="186"/>
      <x/>
      <x v="3"/>
      <x v="7"/>
      <x v="3"/>
    </i>
    <i r="2" i="186">
      <x v="4"/>
      <x v="6"/>
      <x v="3"/>
    </i>
    <i r="1" i="186">
      <x v="1"/>
      <x v="5"/>
      <x v="10"/>
      <x v="3"/>
    </i>
    <i r="2" i="186">
      <x v="6"/>
      <x v="9"/>
      <x v="3"/>
    </i>
    <i r="1" i="186">
      <x v="2"/>
      <x v="8"/>
      <x v="8"/>
      <x/>
    </i>
    <i r="1" i="186">
      <x v="3"/>
      <x/>
      <x v="1"/>
      <x v="2"/>
    </i>
    <i r="2" i="186">
      <x v="1"/>
      <x v="1"/>
      <x v="2"/>
    </i>
    <i r="1" i="186">
      <x v="4"/>
      <x v="11"/>
      <x/>
      <x v="2"/>
    </i>
    <i r="1" i="186">
      <x v="5"/>
      <x v="7"/>
      <x v="11"/>
      <x v="1"/>
    </i>
    <i r="1" i="186">
      <x v="6"/>
      <x v="10"/>
      <x v="4"/>
      <x v="2"/>
    </i>
    <i r="1" i="186">
      <x v="7"/>
      <x v="9"/>
      <x v="3"/>
      <x v="2"/>
    </i>
    <i r="1" i="186">
      <x v="8"/>
      <x v="12"/>
      <x v="5"/>
      <x v="2"/>
    </i>
    <i r="1" i="186">
      <x v="9"/>
      <x v="2"/>
      <x v="2"/>
      <x v="2"/>
    </i>
    <i i="187">
      <x v="187"/>
      <x/>
      <x v="3"/>
      <x v="7"/>
      <x v="3"/>
    </i>
    <i r="2" i="187">
      <x v="4"/>
      <x v="6"/>
      <x v="3"/>
    </i>
    <i r="1" i="187">
      <x v="1"/>
      <x v="5"/>
      <x v="10"/>
      <x v="3"/>
    </i>
    <i r="2" i="187">
      <x v="6"/>
      <x v="9"/>
      <x v="3"/>
    </i>
    <i r="1" i="187">
      <x v="2"/>
      <x v="8"/>
      <x v="8"/>
      <x/>
    </i>
    <i r="1" i="187">
      <x v="3"/>
      <x/>
      <x v="1"/>
      <x v="2"/>
    </i>
    <i r="2" i="187">
      <x v="1"/>
      <x v="1"/>
      <x v="2"/>
    </i>
    <i r="1" i="187">
      <x v="4"/>
      <x v="11"/>
      <x/>
      <x v="2"/>
    </i>
    <i r="1" i="187">
      <x v="5"/>
      <x v="7"/>
      <x v="11"/>
      <x v="1"/>
    </i>
    <i r="1" i="187">
      <x v="6"/>
      <x v="10"/>
      <x v="4"/>
      <x v="2"/>
    </i>
    <i r="1" i="187">
      <x v="7"/>
      <x v="9"/>
      <x v="3"/>
      <x v="2"/>
    </i>
    <i r="1" i="187">
      <x v="8"/>
      <x v="12"/>
      <x v="5"/>
      <x v="2"/>
    </i>
    <i r="1" i="187">
      <x v="9"/>
      <x v="2"/>
      <x v="2"/>
      <x v="2"/>
    </i>
    <i i="188">
      <x v="188"/>
      <x/>
      <x v="3"/>
      <x v="7"/>
      <x v="3"/>
    </i>
    <i r="2" i="188">
      <x v="4"/>
      <x v="6"/>
      <x v="3"/>
    </i>
    <i r="1" i="188">
      <x v="1"/>
      <x v="5"/>
      <x v="10"/>
      <x v="3"/>
    </i>
    <i r="2" i="188">
      <x v="6"/>
      <x v="9"/>
      <x v="3"/>
    </i>
    <i r="1" i="188">
      <x v="2"/>
      <x v="8"/>
      <x v="8"/>
      <x/>
    </i>
    <i r="1" i="188">
      <x v="3"/>
      <x/>
      <x v="1"/>
      <x v="2"/>
    </i>
    <i r="2" i="188">
      <x v="1"/>
      <x v="1"/>
      <x v="2"/>
    </i>
    <i r="1" i="188">
      <x v="4"/>
      <x v="11"/>
      <x/>
      <x v="2"/>
    </i>
    <i r="1" i="188">
      <x v="5"/>
      <x v="7"/>
      <x v="11"/>
      <x v="1"/>
    </i>
    <i r="1" i="188">
      <x v="6"/>
      <x v="10"/>
      <x v="4"/>
      <x v="2"/>
    </i>
    <i r="1" i="188">
      <x v="7"/>
      <x v="9"/>
      <x v="3"/>
      <x v="2"/>
    </i>
    <i r="1" i="188">
      <x v="8"/>
      <x v="12"/>
      <x v="5"/>
      <x v="2"/>
    </i>
    <i r="1" i="188">
      <x v="9"/>
      <x v="2"/>
      <x v="2"/>
      <x v="2"/>
    </i>
    <i i="189">
      <x v="189"/>
      <x/>
      <x v="3"/>
      <x v="7"/>
      <x v="3"/>
    </i>
    <i r="2" i="189">
      <x v="4"/>
      <x v="6"/>
      <x v="3"/>
    </i>
    <i r="1" i="189">
      <x v="1"/>
      <x v="5"/>
      <x v="10"/>
      <x v="3"/>
    </i>
    <i r="2" i="189">
      <x v="6"/>
      <x v="9"/>
      <x v="3"/>
    </i>
    <i r="1" i="189">
      <x v="2"/>
      <x v="8"/>
      <x v="8"/>
      <x/>
    </i>
    <i r="1" i="189">
      <x v="3"/>
      <x/>
      <x v="1"/>
      <x v="2"/>
    </i>
    <i r="2" i="189">
      <x v="1"/>
      <x v="1"/>
      <x v="2"/>
    </i>
    <i r="1" i="189">
      <x v="4"/>
      <x v="11"/>
      <x/>
      <x v="2"/>
    </i>
    <i r="1" i="189">
      <x v="5"/>
      <x v="7"/>
      <x v="11"/>
      <x v="1"/>
    </i>
    <i r="1" i="189">
      <x v="6"/>
      <x v="10"/>
      <x v="4"/>
      <x v="2"/>
    </i>
    <i r="1" i="189">
      <x v="7"/>
      <x v="9"/>
      <x v="3"/>
      <x v="2"/>
    </i>
    <i r="1" i="189">
      <x v="8"/>
      <x v="12"/>
      <x v="5"/>
      <x v="2"/>
    </i>
    <i r="1" i="189">
      <x v="9"/>
      <x v="2"/>
      <x v="2"/>
      <x v="2"/>
    </i>
    <i i="190">
      <x v="190"/>
      <x/>
      <x v="3"/>
      <x v="7"/>
      <x v="3"/>
    </i>
    <i r="2" i="190">
      <x v="4"/>
      <x v="6"/>
      <x v="3"/>
    </i>
    <i r="1" i="190">
      <x v="1"/>
      <x v="5"/>
      <x v="10"/>
      <x v="3"/>
    </i>
    <i r="2" i="190">
      <x v="6"/>
      <x v="9"/>
      <x v="3"/>
    </i>
    <i r="1" i="190">
      <x v="2"/>
      <x v="8"/>
      <x v="8"/>
      <x/>
    </i>
    <i r="1" i="190">
      <x v="3"/>
      <x/>
      <x v="1"/>
      <x v="2"/>
    </i>
    <i r="2" i="190">
      <x v="1"/>
      <x v="1"/>
      <x v="2"/>
    </i>
    <i r="1" i="190">
      <x v="4"/>
      <x v="11"/>
      <x/>
      <x v="2"/>
    </i>
    <i r="1" i="190">
      <x v="5"/>
      <x v="7"/>
      <x v="11"/>
      <x v="1"/>
    </i>
    <i r="1" i="190">
      <x v="6"/>
      <x v="10"/>
      <x v="4"/>
      <x v="2"/>
    </i>
    <i r="1" i="190">
      <x v="7"/>
      <x v="9"/>
      <x v="3"/>
      <x v="2"/>
    </i>
    <i r="1" i="190">
      <x v="8"/>
      <x v="12"/>
      <x v="5"/>
      <x v="2"/>
    </i>
    <i r="1" i="190">
      <x v="9"/>
      <x v="2"/>
      <x v="2"/>
      <x v="2"/>
    </i>
    <i i="191">
      <x v="191"/>
      <x/>
      <x v="3"/>
      <x v="7"/>
      <x v="3"/>
    </i>
    <i r="2" i="191">
      <x v="4"/>
      <x v="6"/>
      <x v="3"/>
    </i>
    <i r="1" i="191">
      <x v="1"/>
      <x v="5"/>
      <x v="10"/>
      <x v="3"/>
    </i>
    <i r="2" i="191">
      <x v="6"/>
      <x v="9"/>
      <x v="3"/>
    </i>
    <i r="1" i="191">
      <x v="2"/>
      <x v="8"/>
      <x v="8"/>
      <x/>
    </i>
    <i r="1" i="191">
      <x v="3"/>
      <x/>
      <x v="1"/>
      <x v="2"/>
    </i>
    <i r="2" i="191">
      <x v="1"/>
      <x v="1"/>
      <x v="2"/>
    </i>
    <i r="1" i="191">
      <x v="4"/>
      <x v="11"/>
      <x/>
      <x v="2"/>
    </i>
    <i r="1" i="191">
      <x v="5"/>
      <x v="7"/>
      <x v="11"/>
      <x v="1"/>
    </i>
    <i r="1" i="191">
      <x v="6"/>
      <x v="10"/>
      <x v="4"/>
      <x v="2"/>
    </i>
    <i r="1" i="191">
      <x v="7"/>
      <x v="9"/>
      <x v="3"/>
      <x v="2"/>
    </i>
    <i r="1" i="191">
      <x v="8"/>
      <x v="12"/>
      <x v="5"/>
      <x v="2"/>
    </i>
    <i r="1" i="191">
      <x v="9"/>
      <x v="2"/>
      <x v="2"/>
      <x v="2"/>
    </i>
    <i i="192">
      <x v="192"/>
      <x/>
      <x v="3"/>
      <x v="7"/>
      <x v="3"/>
    </i>
    <i r="2" i="192">
      <x v="4"/>
      <x v="6"/>
      <x v="3"/>
    </i>
    <i r="1" i="192">
      <x v="1"/>
      <x v="5"/>
      <x v="10"/>
      <x v="3"/>
    </i>
    <i r="2" i="192">
      <x v="6"/>
      <x v="9"/>
      <x v="3"/>
    </i>
    <i r="1" i="192">
      <x v="2"/>
      <x v="8"/>
      <x v="8"/>
      <x/>
    </i>
    <i r="1" i="192">
      <x v="3"/>
      <x/>
      <x v="1"/>
      <x v="2"/>
    </i>
    <i r="2" i="192">
      <x v="1"/>
      <x v="1"/>
      <x v="2"/>
    </i>
    <i r="1" i="192">
      <x v="4"/>
      <x v="11"/>
      <x/>
      <x v="2"/>
    </i>
    <i r="1" i="192">
      <x v="5"/>
      <x v="7"/>
      <x v="11"/>
      <x v="1"/>
    </i>
    <i r="1" i="192">
      <x v="6"/>
      <x v="10"/>
      <x v="4"/>
      <x v="2"/>
    </i>
    <i r="1" i="192">
      <x v="7"/>
      <x v="9"/>
      <x v="3"/>
      <x v="2"/>
    </i>
    <i r="1" i="192">
      <x v="8"/>
      <x v="12"/>
      <x v="5"/>
      <x v="2"/>
    </i>
    <i r="1" i="192">
      <x v="9"/>
      <x v="2"/>
      <x v="2"/>
      <x v="2"/>
    </i>
    <i i="193">
      <x v="193"/>
      <x/>
      <x v="3"/>
      <x v="7"/>
      <x v="3"/>
    </i>
    <i r="2" i="193">
      <x v="4"/>
      <x v="6"/>
      <x v="3"/>
    </i>
    <i r="1" i="193">
      <x v="1"/>
      <x v="5"/>
      <x v="10"/>
      <x v="3"/>
    </i>
    <i r="2" i="193">
      <x v="6"/>
      <x v="9"/>
      <x v="3"/>
    </i>
    <i r="1" i="193">
      <x v="2"/>
      <x v="8"/>
      <x v="8"/>
      <x/>
    </i>
    <i r="1" i="193">
      <x v="3"/>
      <x/>
      <x v="1"/>
      <x v="2"/>
    </i>
    <i r="2" i="193">
      <x v="1"/>
      <x v="1"/>
      <x v="2"/>
    </i>
    <i r="1" i="193">
      <x v="4"/>
      <x v="11"/>
      <x/>
      <x v="2"/>
    </i>
    <i r="1" i="193">
      <x v="5"/>
      <x v="7"/>
      <x v="11"/>
      <x v="1"/>
    </i>
    <i r="1" i="193">
      <x v="6"/>
      <x v="10"/>
      <x v="4"/>
      <x v="2"/>
    </i>
    <i r="1" i="193">
      <x v="7"/>
      <x v="9"/>
      <x v="3"/>
      <x v="2"/>
    </i>
    <i r="1" i="193">
      <x v="8"/>
      <x v="12"/>
      <x v="5"/>
      <x v="2"/>
    </i>
    <i r="1" i="193">
      <x v="9"/>
      <x v="2"/>
      <x v="2"/>
      <x v="2"/>
    </i>
    <i i="194">
      <x v="194"/>
      <x/>
      <x v="3"/>
      <x v="7"/>
      <x v="3"/>
    </i>
    <i r="2" i="194">
      <x v="4"/>
      <x v="6"/>
      <x v="3"/>
    </i>
    <i r="1" i="194">
      <x v="1"/>
      <x v="5"/>
      <x v="10"/>
      <x v="3"/>
    </i>
    <i r="2" i="194">
      <x v="6"/>
      <x v="9"/>
      <x v="3"/>
    </i>
    <i r="1" i="194">
      <x v="2"/>
      <x v="8"/>
      <x v="8"/>
      <x/>
    </i>
    <i r="1" i="194">
      <x v="3"/>
      <x/>
      <x v="1"/>
      <x v="2"/>
    </i>
    <i r="2" i="194">
      <x v="1"/>
      <x v="1"/>
      <x v="2"/>
    </i>
    <i r="1" i="194">
      <x v="4"/>
      <x v="11"/>
      <x/>
      <x v="2"/>
    </i>
    <i r="1" i="194">
      <x v="5"/>
      <x v="7"/>
      <x v="11"/>
      <x v="1"/>
    </i>
    <i r="1" i="194">
      <x v="6"/>
      <x v="10"/>
      <x v="4"/>
      <x v="2"/>
    </i>
    <i r="1" i="194">
      <x v="7"/>
      <x v="9"/>
      <x v="3"/>
      <x v="2"/>
    </i>
    <i r="1" i="194">
      <x v="8"/>
      <x v="12"/>
      <x v="5"/>
      <x v="2"/>
    </i>
    <i r="1" i="194">
      <x v="9"/>
      <x v="2"/>
      <x v="2"/>
      <x v="2"/>
    </i>
    <i i="195">
      <x v="195"/>
      <x/>
      <x v="3"/>
      <x v="7"/>
      <x v="3"/>
    </i>
    <i r="2" i="195">
      <x v="4"/>
      <x v="6"/>
      <x v="3"/>
    </i>
    <i r="1" i="195">
      <x v="1"/>
      <x v="5"/>
      <x v="10"/>
      <x v="3"/>
    </i>
    <i r="2" i="195">
      <x v="6"/>
      <x v="9"/>
      <x v="3"/>
    </i>
    <i r="1" i="195">
      <x v="2"/>
      <x v="8"/>
      <x v="8"/>
      <x/>
    </i>
    <i r="1" i="195">
      <x v="3"/>
      <x/>
      <x v="1"/>
      <x v="2"/>
    </i>
    <i r="2" i="195">
      <x v="1"/>
      <x v="1"/>
      <x v="2"/>
    </i>
    <i r="1" i="195">
      <x v="4"/>
      <x v="11"/>
      <x/>
      <x v="2"/>
    </i>
    <i r="1" i="195">
      <x v="5"/>
      <x v="7"/>
      <x v="11"/>
      <x v="1"/>
    </i>
    <i r="1" i="195">
      <x v="6"/>
      <x v="10"/>
      <x v="4"/>
      <x v="2"/>
    </i>
    <i r="1" i="195">
      <x v="7"/>
      <x v="9"/>
      <x v="3"/>
      <x v="2"/>
    </i>
    <i r="1" i="195">
      <x v="8"/>
      <x v="12"/>
      <x v="5"/>
      <x v="2"/>
    </i>
    <i r="1" i="195">
      <x v="9"/>
      <x v="2"/>
      <x v="2"/>
      <x v="2"/>
    </i>
    <i i="196">
      <x v="196"/>
      <x/>
      <x v="3"/>
      <x v="7"/>
      <x v="3"/>
    </i>
    <i r="2" i="196">
      <x v="4"/>
      <x v="6"/>
      <x v="3"/>
    </i>
    <i r="1" i="196">
      <x v="1"/>
      <x v="5"/>
      <x v="10"/>
      <x v="3"/>
    </i>
    <i r="2" i="196">
      <x v="6"/>
      <x v="9"/>
      <x v="3"/>
    </i>
    <i r="1" i="196">
      <x v="2"/>
      <x v="8"/>
      <x v="8"/>
      <x/>
    </i>
    <i r="1" i="196">
      <x v="3"/>
      <x/>
      <x v="1"/>
      <x v="2"/>
    </i>
    <i r="2" i="196">
      <x v="1"/>
      <x v="1"/>
      <x v="2"/>
    </i>
    <i r="1" i="196">
      <x v="4"/>
      <x v="11"/>
      <x/>
      <x v="2"/>
    </i>
    <i r="1" i="196">
      <x v="5"/>
      <x v="7"/>
      <x v="11"/>
      <x v="1"/>
    </i>
    <i r="1" i="196">
      <x v="6"/>
      <x v="10"/>
      <x v="4"/>
      <x v="2"/>
    </i>
    <i r="1" i="196">
      <x v="7"/>
      <x v="9"/>
      <x v="3"/>
      <x v="2"/>
    </i>
    <i r="1" i="196">
      <x v="8"/>
      <x v="12"/>
      <x v="5"/>
      <x v="2"/>
    </i>
    <i r="1" i="196">
      <x v="9"/>
      <x v="2"/>
      <x v="2"/>
      <x v="2"/>
    </i>
    <i i="197">
      <x v="197"/>
      <x/>
      <x v="3"/>
      <x v="7"/>
      <x v="3"/>
    </i>
    <i r="2" i="197">
      <x v="4"/>
      <x v="6"/>
      <x v="3"/>
    </i>
    <i r="1" i="197">
      <x v="1"/>
      <x v="5"/>
      <x v="10"/>
      <x v="3"/>
    </i>
    <i r="2" i="197">
      <x v="6"/>
      <x v="9"/>
      <x v="3"/>
    </i>
    <i r="1" i="197">
      <x v="2"/>
      <x v="8"/>
      <x v="8"/>
      <x/>
    </i>
    <i r="1" i="197">
      <x v="3"/>
      <x/>
      <x v="1"/>
      <x v="2"/>
    </i>
    <i r="2" i="197">
      <x v="1"/>
      <x v="1"/>
      <x v="2"/>
    </i>
    <i r="1" i="197">
      <x v="4"/>
      <x v="11"/>
      <x/>
      <x v="2"/>
    </i>
    <i r="1" i="197">
      <x v="5"/>
      <x v="7"/>
      <x v="11"/>
      <x v="1"/>
    </i>
    <i r="1" i="197">
      <x v="6"/>
      <x v="10"/>
      <x v="4"/>
      <x v="2"/>
    </i>
    <i r="1" i="197">
      <x v="7"/>
      <x v="9"/>
      <x v="3"/>
      <x v="2"/>
    </i>
    <i r="1" i="197">
      <x v="8"/>
      <x v="12"/>
      <x v="5"/>
      <x v="2"/>
    </i>
    <i r="1" i="197">
      <x v="9"/>
      <x v="2"/>
      <x v="2"/>
      <x v="2"/>
    </i>
    <i i="198">
      <x v="198"/>
      <x/>
      <x v="3"/>
      <x v="7"/>
      <x v="3"/>
    </i>
    <i r="2" i="198">
      <x v="4"/>
      <x v="6"/>
      <x v="3"/>
    </i>
    <i r="1" i="198">
      <x v="1"/>
      <x v="5"/>
      <x v="10"/>
      <x v="3"/>
    </i>
    <i r="2" i="198">
      <x v="6"/>
      <x v="9"/>
      <x v="3"/>
    </i>
    <i r="1" i="198">
      <x v="2"/>
      <x v="8"/>
      <x v="8"/>
      <x/>
    </i>
    <i r="1" i="198">
      <x v="3"/>
      <x/>
      <x v="1"/>
      <x v="2"/>
    </i>
    <i r="2" i="198">
      <x v="1"/>
      <x v="1"/>
      <x v="2"/>
    </i>
    <i r="1" i="198">
      <x v="4"/>
      <x v="11"/>
      <x/>
      <x v="2"/>
    </i>
    <i r="1" i="198">
      <x v="5"/>
      <x v="7"/>
      <x v="11"/>
      <x v="1"/>
    </i>
    <i r="1" i="198">
      <x v="6"/>
      <x v="10"/>
      <x v="4"/>
      <x v="2"/>
    </i>
    <i r="1" i="198">
      <x v="7"/>
      <x v="9"/>
      <x v="3"/>
      <x v="2"/>
    </i>
    <i r="1" i="198">
      <x v="8"/>
      <x v="12"/>
      <x v="5"/>
      <x v="2"/>
    </i>
    <i r="1" i="198">
      <x v="9"/>
      <x v="2"/>
      <x v="2"/>
      <x v="2"/>
    </i>
    <i i="199">
      <x v="199"/>
      <x/>
      <x v="3"/>
      <x v="7"/>
      <x v="3"/>
    </i>
    <i r="2" i="199">
      <x v="4"/>
      <x v="6"/>
      <x v="3"/>
    </i>
    <i r="1" i="199">
      <x v="1"/>
      <x v="5"/>
      <x v="10"/>
      <x v="3"/>
    </i>
    <i r="2" i="199">
      <x v="6"/>
      <x v="9"/>
      <x v="3"/>
    </i>
    <i r="1" i="199">
      <x v="2"/>
      <x v="8"/>
      <x v="8"/>
      <x/>
    </i>
    <i r="1" i="199">
      <x v="3"/>
      <x/>
      <x v="1"/>
      <x v="2"/>
    </i>
    <i r="2" i="199">
      <x v="1"/>
      <x v="1"/>
      <x v="2"/>
    </i>
    <i r="1" i="199">
      <x v="4"/>
      <x v="11"/>
      <x/>
      <x v="2"/>
    </i>
    <i r="1" i="199">
      <x v="5"/>
      <x v="7"/>
      <x v="11"/>
      <x v="1"/>
    </i>
    <i r="1" i="199">
      <x v="6"/>
      <x v="10"/>
      <x v="4"/>
      <x v="2"/>
    </i>
    <i r="1" i="199">
      <x v="7"/>
      <x v="9"/>
      <x v="3"/>
      <x v="2"/>
    </i>
    <i r="1" i="199">
      <x v="8"/>
      <x v="12"/>
      <x v="5"/>
      <x v="2"/>
    </i>
    <i r="1" i="199">
      <x v="9"/>
      <x v="2"/>
      <x v="2"/>
      <x v="2"/>
    </i>
    <i i="200">
      <x v="200"/>
      <x/>
      <x v="3"/>
      <x v="7"/>
      <x v="3"/>
    </i>
    <i r="2" i="200">
      <x v="4"/>
      <x v="6"/>
      <x v="3"/>
    </i>
    <i r="1" i="200">
      <x v="1"/>
      <x v="5"/>
      <x v="10"/>
      <x v="3"/>
    </i>
    <i r="2" i="200">
      <x v="6"/>
      <x v="9"/>
      <x v="3"/>
    </i>
    <i r="1" i="200">
      <x v="2"/>
      <x v="8"/>
      <x v="8"/>
      <x/>
    </i>
    <i r="1" i="200">
      <x v="3"/>
      <x/>
      <x v="1"/>
      <x v="2"/>
    </i>
    <i r="2" i="200">
      <x v="1"/>
      <x v="1"/>
      <x v="2"/>
    </i>
    <i r="1" i="200">
      <x v="4"/>
      <x v="11"/>
      <x/>
      <x v="2"/>
    </i>
    <i r="1" i="200">
      <x v="5"/>
      <x v="7"/>
      <x v="11"/>
      <x v="1"/>
    </i>
    <i r="1" i="200">
      <x v="6"/>
      <x v="10"/>
      <x v="4"/>
      <x v="2"/>
    </i>
    <i r="1" i="200">
      <x v="7"/>
      <x v="9"/>
      <x v="3"/>
      <x v="2"/>
    </i>
    <i r="1" i="200">
      <x v="8"/>
      <x v="12"/>
      <x v="5"/>
      <x v="2"/>
    </i>
    <i r="1" i="200">
      <x v="9"/>
      <x v="2"/>
      <x v="2"/>
      <x v="2"/>
    </i>
    <i i="201">
      <x v="201"/>
      <x/>
      <x v="3"/>
      <x v="7"/>
      <x v="3"/>
    </i>
    <i r="2" i="201">
      <x v="4"/>
      <x v="6"/>
      <x v="3"/>
    </i>
    <i r="1" i="201">
      <x v="1"/>
      <x v="5"/>
      <x v="10"/>
      <x v="3"/>
    </i>
    <i r="2" i="201">
      <x v="6"/>
      <x v="9"/>
      <x v="3"/>
    </i>
    <i r="1" i="201">
      <x v="2"/>
      <x v="8"/>
      <x v="8"/>
      <x/>
    </i>
    <i r="1" i="201">
      <x v="3"/>
      <x/>
      <x v="1"/>
      <x v="2"/>
    </i>
    <i r="2" i="201">
      <x v="1"/>
      <x v="1"/>
      <x v="2"/>
    </i>
    <i r="1" i="201">
      <x v="4"/>
      <x v="11"/>
      <x/>
      <x v="2"/>
    </i>
    <i r="1" i="201">
      <x v="5"/>
      <x v="7"/>
      <x v="11"/>
      <x v="1"/>
    </i>
    <i r="1" i="201">
      <x v="6"/>
      <x v="10"/>
      <x v="4"/>
      <x v="2"/>
    </i>
    <i r="1" i="201">
      <x v="7"/>
      <x v="9"/>
      <x v="3"/>
      <x v="2"/>
    </i>
    <i r="1" i="201">
      <x v="8"/>
      <x v="12"/>
      <x v="5"/>
      <x v="2"/>
    </i>
    <i r="1" i="201">
      <x v="9"/>
      <x v="2"/>
      <x v="2"/>
      <x v="2"/>
    </i>
    <i i="202">
      <x v="202"/>
      <x/>
      <x v="3"/>
      <x v="7"/>
      <x v="3"/>
    </i>
    <i r="2" i="202">
      <x v="4"/>
      <x v="6"/>
      <x v="3"/>
    </i>
    <i r="1" i="202">
      <x v="1"/>
      <x v="5"/>
      <x v="10"/>
      <x v="3"/>
    </i>
    <i r="2" i="202">
      <x v="6"/>
      <x v="9"/>
      <x v="3"/>
    </i>
    <i r="1" i="202">
      <x v="2"/>
      <x v="8"/>
      <x v="8"/>
      <x/>
    </i>
    <i r="1" i="202">
      <x v="3"/>
      <x/>
      <x v="1"/>
      <x v="2"/>
    </i>
    <i r="2" i="202">
      <x v="1"/>
      <x v="1"/>
      <x v="2"/>
    </i>
    <i r="1" i="202">
      <x v="4"/>
      <x v="11"/>
      <x/>
      <x v="2"/>
    </i>
    <i r="1" i="202">
      <x v="5"/>
      <x v="7"/>
      <x v="11"/>
      <x v="1"/>
    </i>
    <i r="1" i="202">
      <x v="6"/>
      <x v="10"/>
      <x v="4"/>
      <x v="2"/>
    </i>
    <i r="1" i="202">
      <x v="7"/>
      <x v="9"/>
      <x v="3"/>
      <x v="2"/>
    </i>
    <i r="1" i="202">
      <x v="8"/>
      <x v="12"/>
      <x v="5"/>
      <x v="2"/>
    </i>
    <i r="1" i="202">
      <x v="9"/>
      <x v="2"/>
      <x v="2"/>
      <x v="2"/>
    </i>
    <i i="203">
      <x v="203"/>
      <x/>
      <x v="3"/>
      <x v="7"/>
      <x v="3"/>
    </i>
    <i r="2" i="203">
      <x v="4"/>
      <x v="6"/>
      <x v="3"/>
    </i>
    <i r="1" i="203">
      <x v="1"/>
      <x v="5"/>
      <x v="10"/>
      <x v="3"/>
    </i>
    <i r="2" i="203">
      <x v="6"/>
      <x v="9"/>
      <x v="3"/>
    </i>
    <i r="1" i="203">
      <x v="2"/>
      <x v="8"/>
      <x v="8"/>
      <x/>
    </i>
    <i r="1" i="203">
      <x v="3"/>
      <x/>
      <x v="1"/>
      <x v="2"/>
    </i>
    <i r="2" i="203">
      <x v="1"/>
      <x v="1"/>
      <x v="2"/>
    </i>
    <i r="1" i="203">
      <x v="4"/>
      <x v="11"/>
      <x/>
      <x v="2"/>
    </i>
    <i r="1" i="203">
      <x v="5"/>
      <x v="7"/>
      <x v="11"/>
      <x v="1"/>
    </i>
    <i r="1" i="203">
      <x v="6"/>
      <x v="10"/>
      <x v="4"/>
      <x v="2"/>
    </i>
    <i r="1" i="203">
      <x v="7"/>
      <x v="9"/>
      <x v="3"/>
      <x v="2"/>
    </i>
    <i r="1" i="203">
      <x v="8"/>
      <x v="12"/>
      <x v="5"/>
      <x v="2"/>
    </i>
    <i r="1" i="203">
      <x v="9"/>
      <x v="2"/>
      <x v="2"/>
      <x v="2"/>
    </i>
    <i i="204">
      <x v="204"/>
      <x/>
      <x v="3"/>
      <x v="7"/>
      <x v="3"/>
    </i>
    <i r="2" i="204">
      <x v="4"/>
      <x v="6"/>
      <x v="3"/>
    </i>
    <i r="1" i="204">
      <x v="1"/>
      <x v="5"/>
      <x v="10"/>
      <x v="3"/>
    </i>
    <i r="2" i="204">
      <x v="6"/>
      <x v="9"/>
      <x v="3"/>
    </i>
    <i r="1" i="204">
      <x v="2"/>
      <x v="8"/>
      <x v="8"/>
      <x/>
    </i>
    <i r="1" i="204">
      <x v="3"/>
      <x/>
      <x v="1"/>
      <x v="2"/>
    </i>
    <i r="2" i="204">
      <x v="1"/>
      <x v="1"/>
      <x v="2"/>
    </i>
    <i r="1" i="204">
      <x v="4"/>
      <x v="11"/>
      <x/>
      <x v="2"/>
    </i>
    <i r="1" i="204">
      <x v="5"/>
      <x v="7"/>
      <x v="11"/>
      <x v="1"/>
    </i>
    <i r="1" i="204">
      <x v="6"/>
      <x v="10"/>
      <x v="4"/>
      <x v="2"/>
    </i>
    <i r="1" i="204">
      <x v="7"/>
      <x v="9"/>
      <x v="3"/>
      <x v="2"/>
    </i>
    <i r="1" i="204">
      <x v="8"/>
      <x v="12"/>
      <x v="5"/>
      <x v="2"/>
    </i>
    <i r="1" i="204">
      <x v="9"/>
      <x v="2"/>
      <x v="2"/>
      <x v="2"/>
    </i>
    <i i="205">
      <x v="205"/>
      <x/>
      <x v="3"/>
      <x v="7"/>
      <x v="3"/>
    </i>
    <i r="2" i="205">
      <x v="4"/>
      <x v="6"/>
      <x v="3"/>
    </i>
    <i r="1" i="205">
      <x v="1"/>
      <x v="5"/>
      <x v="10"/>
      <x v="3"/>
    </i>
    <i r="2" i="205">
      <x v="6"/>
      <x v="9"/>
      <x v="3"/>
    </i>
    <i r="1" i="205">
      <x v="2"/>
      <x v="8"/>
      <x v="8"/>
      <x/>
    </i>
    <i r="1" i="205">
      <x v="3"/>
      <x/>
      <x v="1"/>
      <x v="2"/>
    </i>
    <i r="2" i="205">
      <x v="1"/>
      <x v="1"/>
      <x v="2"/>
    </i>
    <i r="1" i="205">
      <x v="4"/>
      <x v="11"/>
      <x/>
      <x v="2"/>
    </i>
    <i r="1" i="205">
      <x v="5"/>
      <x v="7"/>
      <x v="11"/>
      <x v="1"/>
    </i>
    <i r="1" i="205">
      <x v="6"/>
      <x v="10"/>
      <x v="4"/>
      <x v="2"/>
    </i>
    <i r="1" i="205">
      <x v="7"/>
      <x v="9"/>
      <x v="3"/>
      <x v="2"/>
    </i>
    <i r="1" i="205">
      <x v="8"/>
      <x v="12"/>
      <x v="5"/>
      <x v="2"/>
    </i>
    <i r="1" i="205">
      <x v="9"/>
      <x v="2"/>
      <x v="2"/>
      <x v="2"/>
    </i>
    <i i="206">
      <x v="206"/>
      <x/>
      <x v="3"/>
      <x v="7"/>
      <x v="3"/>
    </i>
    <i r="2" i="206">
      <x v="4"/>
      <x v="6"/>
      <x v="3"/>
    </i>
    <i r="1" i="206">
      <x v="1"/>
      <x v="5"/>
      <x v="10"/>
      <x v="3"/>
    </i>
    <i r="2" i="206">
      <x v="6"/>
      <x v="9"/>
      <x v="3"/>
    </i>
    <i r="1" i="206">
      <x v="2"/>
      <x v="8"/>
      <x v="8"/>
      <x/>
    </i>
    <i r="1" i="206">
      <x v="3"/>
      <x/>
      <x v="1"/>
      <x v="2"/>
    </i>
    <i r="2" i="206">
      <x v="1"/>
      <x v="1"/>
      <x v="2"/>
    </i>
    <i r="1" i="206">
      <x v="4"/>
      <x v="11"/>
      <x/>
      <x v="2"/>
    </i>
    <i r="1" i="206">
      <x v="5"/>
      <x v="7"/>
      <x v="11"/>
      <x v="1"/>
    </i>
    <i r="1" i="206">
      <x v="6"/>
      <x v="10"/>
      <x v="4"/>
      <x v="2"/>
    </i>
    <i r="1" i="206">
      <x v="7"/>
      <x v="9"/>
      <x v="3"/>
      <x v="2"/>
    </i>
    <i r="1" i="206">
      <x v="8"/>
      <x v="12"/>
      <x v="5"/>
      <x v="2"/>
    </i>
    <i r="1" i="206">
      <x v="9"/>
      <x v="2"/>
      <x v="2"/>
      <x v="2"/>
    </i>
    <i i="207">
      <x v="207"/>
      <x/>
      <x v="3"/>
      <x v="7"/>
      <x v="3"/>
    </i>
    <i r="2" i="207">
      <x v="4"/>
      <x v="6"/>
      <x v="3"/>
    </i>
    <i r="1" i="207">
      <x v="1"/>
      <x v="5"/>
      <x v="10"/>
      <x v="3"/>
    </i>
    <i r="2" i="207">
      <x v="6"/>
      <x v="9"/>
      <x v="3"/>
    </i>
    <i r="1" i="207">
      <x v="2"/>
      <x v="8"/>
      <x v="8"/>
      <x/>
    </i>
    <i r="1" i="207">
      <x v="3"/>
      <x/>
      <x v="1"/>
      <x v="2"/>
    </i>
    <i r="2" i="207">
      <x v="1"/>
      <x v="1"/>
      <x v="2"/>
    </i>
    <i r="1" i="207">
      <x v="4"/>
      <x v="11"/>
      <x/>
      <x v="2"/>
    </i>
    <i r="1" i="207">
      <x v="5"/>
      <x v="7"/>
      <x v="11"/>
      <x v="1"/>
    </i>
    <i r="1" i="207">
      <x v="6"/>
      <x v="10"/>
      <x v="4"/>
      <x v="2"/>
    </i>
    <i r="1" i="207">
      <x v="7"/>
      <x v="9"/>
      <x v="3"/>
      <x v="2"/>
    </i>
    <i r="1" i="207">
      <x v="8"/>
      <x v="12"/>
      <x v="5"/>
      <x v="2"/>
    </i>
    <i r="1" i="207">
      <x v="9"/>
      <x v="2"/>
      <x v="2"/>
      <x v="2"/>
    </i>
    <i i="208">
      <x v="208"/>
      <x/>
      <x v="3"/>
      <x v="7"/>
      <x v="3"/>
    </i>
    <i r="2" i="208">
      <x v="4"/>
      <x v="6"/>
      <x v="3"/>
    </i>
    <i r="1" i="208">
      <x v="1"/>
      <x v="5"/>
      <x v="10"/>
      <x v="3"/>
    </i>
    <i r="2" i="208">
      <x v="6"/>
      <x v="9"/>
      <x v="3"/>
    </i>
    <i r="1" i="208">
      <x v="2"/>
      <x v="8"/>
      <x v="8"/>
      <x/>
    </i>
    <i r="1" i="208">
      <x v="3"/>
      <x/>
      <x v="1"/>
      <x v="2"/>
    </i>
    <i r="2" i="208">
      <x v="1"/>
      <x v="1"/>
      <x v="2"/>
    </i>
    <i r="1" i="208">
      <x v="4"/>
      <x v="11"/>
      <x/>
      <x v="2"/>
    </i>
    <i r="1" i="208">
      <x v="5"/>
      <x v="7"/>
      <x v="11"/>
      <x v="1"/>
    </i>
    <i r="1" i="208">
      <x v="6"/>
      <x v="10"/>
      <x v="4"/>
      <x v="2"/>
    </i>
    <i r="1" i="208">
      <x v="7"/>
      <x v="9"/>
      <x v="3"/>
      <x v="2"/>
    </i>
    <i r="1" i="208">
      <x v="8"/>
      <x v="12"/>
      <x v="5"/>
      <x v="2"/>
    </i>
    <i r="1" i="208">
      <x v="9"/>
      <x v="2"/>
      <x v="2"/>
      <x v="2"/>
    </i>
    <i i="209">
      <x v="209"/>
      <x/>
      <x v="3"/>
      <x v="7"/>
      <x v="3"/>
    </i>
    <i r="2" i="209">
      <x v="4"/>
      <x v="6"/>
      <x v="3"/>
    </i>
    <i r="1" i="209">
      <x v="1"/>
      <x v="5"/>
      <x v="10"/>
      <x v="3"/>
    </i>
    <i r="2" i="209">
      <x v="6"/>
      <x v="9"/>
      <x v="3"/>
    </i>
    <i r="1" i="209">
      <x v="2"/>
      <x v="8"/>
      <x v="8"/>
      <x/>
    </i>
    <i r="1" i="209">
      <x v="3"/>
      <x/>
      <x v="1"/>
      <x v="2"/>
    </i>
    <i r="2" i="209">
      <x v="1"/>
      <x v="1"/>
      <x v="2"/>
    </i>
    <i r="1" i="209">
      <x v="4"/>
      <x v="11"/>
      <x/>
      <x v="2"/>
    </i>
    <i r="1" i="209">
      <x v="5"/>
      <x v="7"/>
      <x v="11"/>
      <x v="1"/>
    </i>
    <i r="1" i="209">
      <x v="6"/>
      <x v="10"/>
      <x v="4"/>
      <x v="2"/>
    </i>
    <i r="1" i="209">
      <x v="7"/>
      <x v="9"/>
      <x v="3"/>
      <x v="2"/>
    </i>
    <i r="1" i="209">
      <x v="8"/>
      <x v="12"/>
      <x v="5"/>
      <x v="2"/>
    </i>
    <i r="1" i="209">
      <x v="9"/>
      <x v="2"/>
      <x v="2"/>
      <x v="2"/>
    </i>
    <i i="210">
      <x v="210"/>
      <x/>
      <x v="3"/>
      <x v="7"/>
      <x v="3"/>
    </i>
    <i r="2" i="210">
      <x v="4"/>
      <x v="6"/>
      <x v="3"/>
    </i>
    <i r="1" i="210">
      <x v="1"/>
      <x v="5"/>
      <x v="10"/>
      <x v="3"/>
    </i>
    <i r="2" i="210">
      <x v="6"/>
      <x v="9"/>
      <x v="3"/>
    </i>
    <i r="1" i="210">
      <x v="2"/>
      <x v="8"/>
      <x v="8"/>
      <x/>
    </i>
    <i r="1" i="210">
      <x v="3"/>
      <x/>
      <x v="1"/>
      <x v="2"/>
    </i>
    <i r="2" i="210">
      <x v="1"/>
      <x v="1"/>
      <x v="2"/>
    </i>
    <i r="1" i="210">
      <x v="4"/>
      <x v="11"/>
      <x/>
      <x v="2"/>
    </i>
    <i r="1" i="210">
      <x v="5"/>
      <x v="7"/>
      <x v="11"/>
      <x v="1"/>
    </i>
    <i r="1" i="210">
      <x v="6"/>
      <x v="10"/>
      <x v="4"/>
      <x v="2"/>
    </i>
    <i r="1" i="210">
      <x v="7"/>
      <x v="9"/>
      <x v="3"/>
      <x v="2"/>
    </i>
    <i r="1" i="210">
      <x v="8"/>
      <x v="12"/>
      <x v="5"/>
      <x v="2"/>
    </i>
    <i r="1" i="210">
      <x v="9"/>
      <x v="2"/>
      <x v="2"/>
      <x v="2"/>
    </i>
    <i i="211">
      <x v="211"/>
      <x/>
      <x v="3"/>
      <x v="7"/>
      <x v="3"/>
    </i>
    <i r="2" i="211">
      <x v="4"/>
      <x v="6"/>
      <x v="3"/>
    </i>
    <i r="1" i="211">
      <x v="1"/>
      <x v="5"/>
      <x v="10"/>
      <x v="3"/>
    </i>
    <i r="2" i="211">
      <x v="6"/>
      <x v="9"/>
      <x v="3"/>
    </i>
    <i r="1" i="211">
      <x v="2"/>
      <x v="8"/>
      <x v="8"/>
      <x/>
    </i>
    <i r="1" i="211">
      <x v="3"/>
      <x/>
      <x v="1"/>
      <x v="2"/>
    </i>
    <i r="2" i="211">
      <x v="1"/>
      <x v="1"/>
      <x v="2"/>
    </i>
    <i r="1" i="211">
      <x v="4"/>
      <x v="11"/>
      <x/>
      <x v="2"/>
    </i>
    <i r="1" i="211">
      <x v="5"/>
      <x v="7"/>
      <x v="11"/>
      <x v="1"/>
    </i>
    <i r="1" i="211">
      <x v="6"/>
      <x v="10"/>
      <x v="4"/>
      <x v="2"/>
    </i>
    <i r="1" i="211">
      <x v="7"/>
      <x v="9"/>
      <x v="3"/>
      <x v="2"/>
    </i>
    <i r="1" i="211">
      <x v="8"/>
      <x v="12"/>
      <x v="5"/>
      <x v="2"/>
    </i>
    <i r="1" i="211">
      <x v="9"/>
      <x v="2"/>
      <x v="2"/>
      <x v="2"/>
    </i>
    <i i="212">
      <x v="212"/>
      <x/>
      <x v="3"/>
      <x v="7"/>
      <x v="3"/>
    </i>
    <i r="2" i="212">
      <x v="4"/>
      <x v="6"/>
      <x v="3"/>
    </i>
    <i r="1" i="212">
      <x v="1"/>
      <x v="5"/>
      <x v="10"/>
      <x v="3"/>
    </i>
    <i r="2" i="212">
      <x v="6"/>
      <x v="9"/>
      <x v="3"/>
    </i>
    <i r="1" i="212">
      <x v="2"/>
      <x v="8"/>
      <x v="8"/>
      <x/>
    </i>
    <i r="1" i="212">
      <x v="3"/>
      <x/>
      <x v="1"/>
      <x v="2"/>
    </i>
    <i r="2" i="212">
      <x v="1"/>
      <x v="1"/>
      <x v="2"/>
    </i>
    <i r="1" i="212">
      <x v="4"/>
      <x v="11"/>
      <x/>
      <x v="2"/>
    </i>
    <i r="1" i="212">
      <x v="5"/>
      <x v="7"/>
      <x v="11"/>
      <x v="1"/>
    </i>
    <i r="1" i="212">
      <x v="6"/>
      <x v="10"/>
      <x v="4"/>
      <x v="2"/>
    </i>
    <i r="1" i="212">
      <x v="7"/>
      <x v="9"/>
      <x v="3"/>
      <x v="2"/>
    </i>
    <i r="1" i="212">
      <x v="8"/>
      <x v="12"/>
      <x v="5"/>
      <x v="2"/>
    </i>
    <i r="1" i="212">
      <x v="9"/>
      <x v="2"/>
      <x v="2"/>
      <x v="2"/>
    </i>
    <i i="213">
      <x v="213"/>
      <x/>
      <x v="3"/>
      <x v="7"/>
      <x v="3"/>
    </i>
    <i r="2" i="213">
      <x v="4"/>
      <x v="6"/>
      <x v="3"/>
    </i>
    <i r="1" i="213">
      <x v="1"/>
      <x v="5"/>
      <x v="10"/>
      <x v="3"/>
    </i>
    <i r="2" i="213">
      <x v="6"/>
      <x v="9"/>
      <x v="3"/>
    </i>
    <i r="1" i="213">
      <x v="2"/>
      <x v="8"/>
      <x v="8"/>
      <x/>
    </i>
    <i r="1" i="213">
      <x v="3"/>
      <x/>
      <x v="1"/>
      <x v="2"/>
    </i>
    <i r="2" i="213">
      <x v="1"/>
      <x v="1"/>
      <x v="2"/>
    </i>
    <i r="1" i="213">
      <x v="4"/>
      <x v="11"/>
      <x/>
      <x v="2"/>
    </i>
    <i r="1" i="213">
      <x v="5"/>
      <x v="7"/>
      <x v="11"/>
      <x v="1"/>
    </i>
    <i r="1" i="213">
      <x v="6"/>
      <x v="10"/>
      <x v="4"/>
      <x v="2"/>
    </i>
    <i r="1" i="213">
      <x v="7"/>
      <x v="9"/>
      <x v="3"/>
      <x v="2"/>
    </i>
    <i r="1" i="213">
      <x v="8"/>
      <x v="12"/>
      <x v="5"/>
      <x v="2"/>
    </i>
    <i r="1" i="213">
      <x v="9"/>
      <x v="2"/>
      <x v="2"/>
      <x v="2"/>
    </i>
    <i i="214">
      <x v="214"/>
      <x/>
      <x v="3"/>
      <x v="7"/>
      <x v="3"/>
    </i>
    <i r="2" i="214">
      <x v="4"/>
      <x v="6"/>
      <x v="3"/>
    </i>
    <i r="1" i="214">
      <x v="1"/>
      <x v="5"/>
      <x v="10"/>
      <x v="3"/>
    </i>
    <i r="2" i="214">
      <x v="6"/>
      <x v="9"/>
      <x v="3"/>
    </i>
    <i r="1" i="214">
      <x v="2"/>
      <x v="8"/>
      <x v="8"/>
      <x/>
    </i>
    <i r="1" i="214">
      <x v="3"/>
      <x/>
      <x v="1"/>
      <x v="2"/>
    </i>
    <i r="2" i="214">
      <x v="1"/>
      <x v="1"/>
      <x v="2"/>
    </i>
    <i r="1" i="214">
      <x v="4"/>
      <x v="11"/>
      <x/>
      <x v="2"/>
    </i>
    <i r="1" i="214">
      <x v="5"/>
      <x v="7"/>
      <x v="11"/>
      <x v="1"/>
    </i>
    <i r="1" i="214">
      <x v="6"/>
      <x v="10"/>
      <x v="4"/>
      <x v="2"/>
    </i>
    <i r="1" i="214">
      <x v="7"/>
      <x v="9"/>
      <x v="3"/>
      <x v="2"/>
    </i>
    <i r="1" i="214">
      <x v="8"/>
      <x v="12"/>
      <x v="5"/>
      <x v="2"/>
    </i>
    <i r="1" i="214">
      <x v="9"/>
      <x v="2"/>
      <x v="2"/>
      <x v="2"/>
    </i>
    <i i="215">
      <x v="215"/>
      <x/>
      <x v="3"/>
      <x v="7"/>
      <x v="3"/>
    </i>
    <i r="2" i="215">
      <x v="4"/>
      <x v="6"/>
      <x v="3"/>
    </i>
    <i r="1" i="215">
      <x v="1"/>
      <x v="5"/>
      <x v="10"/>
      <x v="3"/>
    </i>
    <i r="2" i="215">
      <x v="6"/>
      <x v="9"/>
      <x v="3"/>
    </i>
    <i r="1" i="215">
      <x v="2"/>
      <x v="8"/>
      <x v="8"/>
      <x/>
    </i>
    <i r="1" i="215">
      <x v="3"/>
      <x/>
      <x v="1"/>
      <x v="2"/>
    </i>
    <i r="2" i="215">
      <x v="1"/>
      <x v="1"/>
      <x v="2"/>
    </i>
    <i r="1" i="215">
      <x v="4"/>
      <x v="11"/>
      <x/>
      <x v="2"/>
    </i>
    <i r="1" i="215">
      <x v="5"/>
      <x v="7"/>
      <x v="11"/>
      <x v="1"/>
    </i>
    <i r="1" i="215">
      <x v="6"/>
      <x v="10"/>
      <x v="4"/>
      <x v="2"/>
    </i>
    <i r="1" i="215">
      <x v="7"/>
      <x v="9"/>
      <x v="3"/>
      <x v="2"/>
    </i>
    <i r="1" i="215">
      <x v="8"/>
      <x v="12"/>
      <x v="5"/>
      <x v="2"/>
    </i>
    <i r="1" i="215">
      <x v="9"/>
      <x v="2"/>
      <x v="2"/>
      <x v="2"/>
    </i>
    <i i="216">
      <x v="216"/>
      <x/>
      <x v="3"/>
      <x v="7"/>
      <x v="3"/>
    </i>
    <i r="2" i="216">
      <x v="4"/>
      <x v="6"/>
      <x v="3"/>
    </i>
    <i r="1" i="216">
      <x v="1"/>
      <x v="5"/>
      <x v="10"/>
      <x v="3"/>
    </i>
    <i r="2" i="216">
      <x v="6"/>
      <x v="9"/>
      <x v="3"/>
    </i>
    <i r="1" i="216">
      <x v="2"/>
      <x v="8"/>
      <x v="8"/>
      <x/>
    </i>
    <i r="1" i="216">
      <x v="3"/>
      <x/>
      <x v="1"/>
      <x v="2"/>
    </i>
    <i r="2" i="216">
      <x v="1"/>
      <x v="1"/>
      <x v="2"/>
    </i>
    <i r="1" i="216">
      <x v="4"/>
      <x v="11"/>
      <x/>
      <x v="2"/>
    </i>
    <i r="1" i="216">
      <x v="5"/>
      <x v="7"/>
      <x v="11"/>
      <x v="1"/>
    </i>
    <i r="1" i="216">
      <x v="6"/>
      <x v="10"/>
      <x v="4"/>
      <x v="2"/>
    </i>
    <i r="1" i="216">
      <x v="7"/>
      <x v="9"/>
      <x v="3"/>
      <x v="2"/>
    </i>
    <i r="1" i="216">
      <x v="8"/>
      <x v="12"/>
      <x v="5"/>
      <x v="2"/>
    </i>
    <i r="1" i="216">
      <x v="9"/>
      <x v="2"/>
      <x v="2"/>
      <x v="2"/>
    </i>
    <i i="217">
      <x v="217"/>
      <x/>
      <x v="3"/>
      <x v="7"/>
      <x v="3"/>
    </i>
    <i r="2" i="217">
      <x v="4"/>
      <x v="6"/>
      <x v="3"/>
    </i>
    <i r="1" i="217">
      <x v="1"/>
      <x v="5"/>
      <x v="10"/>
      <x v="3"/>
    </i>
    <i r="2" i="217">
      <x v="6"/>
      <x v="9"/>
      <x v="3"/>
    </i>
    <i r="1" i="217">
      <x v="2"/>
      <x v="8"/>
      <x v="8"/>
      <x/>
    </i>
    <i r="1" i="217">
      <x v="3"/>
      <x/>
      <x v="1"/>
      <x v="2"/>
    </i>
    <i r="2" i="217">
      <x v="1"/>
      <x v="1"/>
      <x v="2"/>
    </i>
    <i r="1" i="217">
      <x v="4"/>
      <x v="11"/>
      <x/>
      <x v="2"/>
    </i>
    <i r="1" i="217">
      <x v="5"/>
      <x v="7"/>
      <x v="11"/>
      <x v="1"/>
    </i>
    <i r="1" i="217">
      <x v="6"/>
      <x v="10"/>
      <x v="4"/>
      <x v="2"/>
    </i>
    <i r="1" i="217">
      <x v="7"/>
      <x v="9"/>
      <x v="3"/>
      <x v="2"/>
    </i>
    <i r="1" i="217">
      <x v="8"/>
      <x v="12"/>
      <x v="5"/>
      <x v="2"/>
    </i>
    <i r="1" i="217">
      <x v="9"/>
      <x v="2"/>
      <x v="2"/>
      <x v="2"/>
    </i>
    <i i="218">
      <x v="218"/>
      <x/>
      <x v="3"/>
      <x v="7"/>
      <x v="3"/>
    </i>
    <i r="2" i="218">
      <x v="4"/>
      <x v="6"/>
      <x v="3"/>
    </i>
    <i r="1" i="218">
      <x v="1"/>
      <x v="5"/>
      <x v="10"/>
      <x v="3"/>
    </i>
    <i r="2" i="218">
      <x v="6"/>
      <x v="9"/>
      <x v="3"/>
    </i>
    <i r="1" i="218">
      <x v="2"/>
      <x v="8"/>
      <x v="8"/>
      <x/>
    </i>
    <i r="1" i="218">
      <x v="3"/>
      <x/>
      <x v="1"/>
      <x v="2"/>
    </i>
    <i r="2" i="218">
      <x v="1"/>
      <x v="1"/>
      <x v="2"/>
    </i>
    <i r="1" i="218">
      <x v="4"/>
      <x v="11"/>
      <x/>
      <x v="2"/>
    </i>
    <i r="1" i="218">
      <x v="5"/>
      <x v="7"/>
      <x v="11"/>
      <x v="1"/>
    </i>
    <i r="1" i="218">
      <x v="6"/>
      <x v="10"/>
      <x v="4"/>
      <x v="2"/>
    </i>
    <i r="1" i="218">
      <x v="7"/>
      <x v="9"/>
      <x v="3"/>
      <x v="2"/>
    </i>
    <i r="1" i="218">
      <x v="8"/>
      <x v="12"/>
      <x v="5"/>
      <x v="2"/>
    </i>
    <i r="1" i="218">
      <x v="9"/>
      <x v="2"/>
      <x v="2"/>
      <x v="2"/>
    </i>
    <i i="219">
      <x v="219"/>
      <x/>
      <x v="3"/>
      <x v="7"/>
      <x v="3"/>
    </i>
    <i r="2" i="219">
      <x v="4"/>
      <x v="6"/>
      <x v="3"/>
    </i>
    <i r="1" i="219">
      <x v="1"/>
      <x v="5"/>
      <x v="10"/>
      <x v="3"/>
    </i>
    <i r="2" i="219">
      <x v="6"/>
      <x v="9"/>
      <x v="3"/>
    </i>
    <i r="1" i="219">
      <x v="2"/>
      <x v="8"/>
      <x v="8"/>
      <x/>
    </i>
    <i r="1" i="219">
      <x v="3"/>
      <x/>
      <x v="1"/>
      <x v="2"/>
    </i>
    <i r="2" i="219">
      <x v="1"/>
      <x v="1"/>
      <x v="2"/>
    </i>
    <i r="1" i="219">
      <x v="4"/>
      <x v="11"/>
      <x/>
      <x v="2"/>
    </i>
    <i r="1" i="219">
      <x v="5"/>
      <x v="7"/>
      <x v="11"/>
      <x v="1"/>
    </i>
    <i r="1" i="219">
      <x v="6"/>
      <x v="10"/>
      <x v="4"/>
      <x v="2"/>
    </i>
    <i r="1" i="219">
      <x v="7"/>
      <x v="9"/>
      <x v="3"/>
      <x v="2"/>
    </i>
    <i r="1" i="219">
      <x v="8"/>
      <x v="12"/>
      <x v="5"/>
      <x v="2"/>
    </i>
    <i r="1" i="219">
      <x v="9"/>
      <x v="2"/>
      <x v="2"/>
      <x v="2"/>
    </i>
    <i i="220">
      <x v="220"/>
      <x/>
      <x v="3"/>
      <x v="7"/>
      <x v="3"/>
    </i>
    <i r="2" i="220">
      <x v="4"/>
      <x v="6"/>
      <x v="3"/>
    </i>
    <i r="1" i="220">
      <x v="1"/>
      <x v="5"/>
      <x v="10"/>
      <x v="3"/>
    </i>
    <i r="2" i="220">
      <x v="6"/>
      <x v="9"/>
      <x v="3"/>
    </i>
    <i r="1" i="220">
      <x v="2"/>
      <x v="8"/>
      <x v="8"/>
      <x/>
    </i>
    <i r="1" i="220">
      <x v="3"/>
      <x/>
      <x v="1"/>
      <x v="2"/>
    </i>
    <i r="2" i="220">
      <x v="1"/>
      <x v="1"/>
      <x v="2"/>
    </i>
    <i r="1" i="220">
      <x v="4"/>
      <x v="11"/>
      <x/>
      <x v="2"/>
    </i>
    <i r="1" i="220">
      <x v="5"/>
      <x v="7"/>
      <x v="11"/>
      <x v="1"/>
    </i>
    <i r="1" i="220">
      <x v="6"/>
      <x v="10"/>
      <x v="4"/>
      <x v="2"/>
    </i>
    <i r="1" i="220">
      <x v="7"/>
      <x v="9"/>
      <x v="3"/>
      <x v="2"/>
    </i>
    <i r="1" i="220">
      <x v="8"/>
      <x v="12"/>
      <x v="5"/>
      <x v="2"/>
    </i>
    <i r="1" i="220">
      <x v="9"/>
      <x v="2"/>
      <x v="2"/>
      <x v="2"/>
    </i>
    <i i="221">
      <x v="221"/>
      <x/>
      <x v="3"/>
      <x v="7"/>
      <x v="3"/>
    </i>
    <i r="2" i="221">
      <x v="4"/>
      <x v="6"/>
      <x v="3"/>
    </i>
    <i r="1" i="221">
      <x v="1"/>
      <x v="5"/>
      <x v="10"/>
      <x v="3"/>
    </i>
    <i r="2" i="221">
      <x v="6"/>
      <x v="9"/>
      <x v="3"/>
    </i>
    <i r="1" i="221">
      <x v="2"/>
      <x v="8"/>
      <x v="8"/>
      <x/>
    </i>
    <i r="1" i="221">
      <x v="3"/>
      <x/>
      <x v="1"/>
      <x v="2"/>
    </i>
    <i r="2" i="221">
      <x v="1"/>
      <x v="1"/>
      <x v="2"/>
    </i>
    <i r="1" i="221">
      <x v="4"/>
      <x v="11"/>
      <x/>
      <x v="2"/>
    </i>
    <i r="1" i="221">
      <x v="5"/>
      <x v="7"/>
      <x v="11"/>
      <x v="1"/>
    </i>
    <i r="1" i="221">
      <x v="6"/>
      <x v="10"/>
      <x v="4"/>
      <x v="2"/>
    </i>
    <i r="1" i="221">
      <x v="7"/>
      <x v="9"/>
      <x v="3"/>
      <x v="2"/>
    </i>
    <i r="1" i="221">
      <x v="8"/>
      <x v="12"/>
      <x v="5"/>
      <x v="2"/>
    </i>
    <i r="1" i="221">
      <x v="9"/>
      <x v="2"/>
      <x v="2"/>
      <x v="2"/>
    </i>
    <i i="222">
      <x v="222"/>
      <x/>
      <x v="3"/>
      <x v="7"/>
      <x v="3"/>
    </i>
    <i r="2" i="222">
      <x v="4"/>
      <x v="6"/>
      <x v="3"/>
    </i>
    <i r="1" i="222">
      <x v="1"/>
      <x v="5"/>
      <x v="10"/>
      <x v="3"/>
    </i>
    <i r="2" i="222">
      <x v="6"/>
      <x v="9"/>
      <x v="3"/>
    </i>
    <i r="1" i="222">
      <x v="2"/>
      <x v="8"/>
      <x v="8"/>
      <x/>
    </i>
    <i r="1" i="222">
      <x v="3"/>
      <x/>
      <x v="1"/>
      <x v="2"/>
    </i>
    <i r="2" i="222">
      <x v="1"/>
      <x v="1"/>
      <x v="2"/>
    </i>
    <i r="1" i="222">
      <x v="4"/>
      <x v="11"/>
      <x/>
      <x v="2"/>
    </i>
    <i r="1" i="222">
      <x v="5"/>
      <x v="7"/>
      <x v="11"/>
      <x v="1"/>
    </i>
    <i r="1" i="222">
      <x v="6"/>
      <x v="10"/>
      <x v="4"/>
      <x v="2"/>
    </i>
    <i r="1" i="222">
      <x v="7"/>
      <x v="9"/>
      <x v="3"/>
      <x v="2"/>
    </i>
    <i r="1" i="222">
      <x v="8"/>
      <x v="12"/>
      <x v="5"/>
      <x v="2"/>
    </i>
    <i r="1" i="222">
      <x v="9"/>
      <x v="2"/>
      <x v="2"/>
      <x v="2"/>
    </i>
    <i i="223">
      <x v="223"/>
      <x/>
      <x v="3"/>
      <x v="7"/>
      <x v="3"/>
    </i>
    <i r="2" i="223">
      <x v="4"/>
      <x v="6"/>
      <x v="3"/>
    </i>
    <i r="1" i="223">
      <x v="1"/>
      <x v="5"/>
      <x v="10"/>
      <x v="3"/>
    </i>
    <i r="2" i="223">
      <x v="6"/>
      <x v="9"/>
      <x v="3"/>
    </i>
    <i r="1" i="223">
      <x v="2"/>
      <x v="8"/>
      <x v="8"/>
      <x/>
    </i>
    <i r="1" i="223">
      <x v="3"/>
      <x/>
      <x v="1"/>
      <x v="2"/>
    </i>
    <i r="2" i="223">
      <x v="1"/>
      <x v="1"/>
      <x v="2"/>
    </i>
    <i r="1" i="223">
      <x v="4"/>
      <x v="11"/>
      <x/>
      <x v="2"/>
    </i>
    <i r="1" i="223">
      <x v="5"/>
      <x v="7"/>
      <x v="11"/>
      <x v="1"/>
    </i>
    <i r="1" i="223">
      <x v="6"/>
      <x v="10"/>
      <x v="4"/>
      <x v="2"/>
    </i>
    <i r="1" i="223">
      <x v="7"/>
      <x v="9"/>
      <x v="3"/>
      <x v="2"/>
    </i>
    <i r="1" i="223">
      <x v="8"/>
      <x v="12"/>
      <x v="5"/>
      <x v="2"/>
    </i>
    <i r="1" i="223">
      <x v="9"/>
      <x v="2"/>
      <x v="2"/>
      <x v="2"/>
    </i>
    <i i="224">
      <x v="224"/>
      <x/>
      <x v="3"/>
      <x v="7"/>
      <x v="3"/>
    </i>
    <i r="2" i="224">
      <x v="4"/>
      <x v="6"/>
      <x v="3"/>
    </i>
    <i r="1" i="224">
      <x v="1"/>
      <x v="5"/>
      <x v="10"/>
      <x v="3"/>
    </i>
    <i r="2" i="224">
      <x v="6"/>
      <x v="9"/>
      <x v="3"/>
    </i>
    <i r="1" i="224">
      <x v="2"/>
      <x v="8"/>
      <x v="8"/>
      <x/>
    </i>
    <i r="1" i="224">
      <x v="3"/>
      <x/>
      <x v="1"/>
      <x v="2"/>
    </i>
    <i r="2" i="224">
      <x v="1"/>
      <x v="1"/>
      <x v="2"/>
    </i>
    <i r="1" i="224">
      <x v="4"/>
      <x v="11"/>
      <x/>
      <x v="2"/>
    </i>
    <i r="1" i="224">
      <x v="5"/>
      <x v="7"/>
      <x v="11"/>
      <x v="1"/>
    </i>
    <i r="1" i="224">
      <x v="6"/>
      <x v="10"/>
      <x v="4"/>
      <x v="2"/>
    </i>
    <i r="1" i="224">
      <x v="7"/>
      <x v="9"/>
      <x v="3"/>
      <x v="2"/>
    </i>
    <i r="1" i="224">
      <x v="8"/>
      <x v="12"/>
      <x v="5"/>
      <x v="2"/>
    </i>
    <i r="1" i="224">
      <x v="9"/>
      <x v="2"/>
      <x v="2"/>
      <x v="2"/>
    </i>
    <i i="225">
      <x v="225"/>
      <x/>
      <x v="3"/>
      <x v="7"/>
      <x v="3"/>
    </i>
    <i r="2" i="225">
      <x v="4"/>
      <x v="6"/>
      <x v="3"/>
    </i>
    <i r="1" i="225">
      <x v="1"/>
      <x v="5"/>
      <x v="10"/>
      <x v="3"/>
    </i>
    <i r="2" i="225">
      <x v="6"/>
      <x v="9"/>
      <x v="3"/>
    </i>
    <i r="1" i="225">
      <x v="2"/>
      <x v="8"/>
      <x v="8"/>
      <x/>
    </i>
    <i r="1" i="225">
      <x v="3"/>
      <x/>
      <x v="1"/>
      <x v="2"/>
    </i>
    <i r="2" i="225">
      <x v="1"/>
      <x v="1"/>
      <x v="2"/>
    </i>
    <i r="1" i="225">
      <x v="4"/>
      <x v="11"/>
      <x/>
      <x v="2"/>
    </i>
    <i r="1" i="225">
      <x v="5"/>
      <x v="7"/>
      <x v="11"/>
      <x v="1"/>
    </i>
    <i r="1" i="225">
      <x v="6"/>
      <x v="10"/>
      <x v="4"/>
      <x v="2"/>
    </i>
    <i r="1" i="225">
      <x v="7"/>
      <x v="9"/>
      <x v="3"/>
      <x v="2"/>
    </i>
    <i r="1" i="225">
      <x v="8"/>
      <x v="12"/>
      <x v="5"/>
      <x v="2"/>
    </i>
    <i r="1" i="225">
      <x v="9"/>
      <x v="2"/>
      <x v="2"/>
      <x v="2"/>
    </i>
    <i i="226">
      <x v="226"/>
      <x/>
      <x v="3"/>
      <x v="7"/>
      <x v="3"/>
    </i>
    <i r="2" i="226">
      <x v="4"/>
      <x v="6"/>
      <x v="3"/>
    </i>
    <i r="1" i="226">
      <x v="1"/>
      <x v="5"/>
      <x v="10"/>
      <x v="3"/>
    </i>
    <i r="2" i="226">
      <x v="6"/>
      <x v="9"/>
      <x v="3"/>
    </i>
    <i r="1" i="226">
      <x v="2"/>
      <x v="8"/>
      <x v="8"/>
      <x/>
    </i>
    <i r="1" i="226">
      <x v="3"/>
      <x/>
      <x v="1"/>
      <x v="2"/>
    </i>
    <i r="2" i="226">
      <x v="1"/>
      <x v="1"/>
      <x v="2"/>
    </i>
    <i r="1" i="226">
      <x v="4"/>
      <x v="11"/>
      <x/>
      <x v="2"/>
    </i>
    <i r="1" i="226">
      <x v="5"/>
      <x v="7"/>
      <x v="11"/>
      <x v="1"/>
    </i>
    <i r="1" i="226">
      <x v="6"/>
      <x v="10"/>
      <x v="4"/>
      <x v="2"/>
    </i>
    <i r="1" i="226">
      <x v="7"/>
      <x v="9"/>
      <x v="3"/>
      <x v="2"/>
    </i>
    <i r="1" i="226">
      <x v="8"/>
      <x v="12"/>
      <x v="5"/>
      <x v="2"/>
    </i>
    <i r="1" i="226">
      <x v="9"/>
      <x v="2"/>
      <x v="2"/>
      <x v="2"/>
    </i>
    <i i="227">
      <x v="227"/>
      <x/>
      <x v="3"/>
      <x v="7"/>
      <x v="3"/>
    </i>
    <i r="2" i="227">
      <x v="4"/>
      <x v="6"/>
      <x v="3"/>
    </i>
    <i r="1" i="227">
      <x v="1"/>
      <x v="5"/>
      <x v="10"/>
      <x v="3"/>
    </i>
    <i r="2" i="227">
      <x v="6"/>
      <x v="9"/>
      <x v="3"/>
    </i>
    <i r="1" i="227">
      <x v="2"/>
      <x v="8"/>
      <x v="8"/>
      <x/>
    </i>
    <i r="1" i="227">
      <x v="3"/>
      <x/>
      <x v="1"/>
      <x v="2"/>
    </i>
    <i r="2" i="227">
      <x v="1"/>
      <x v="1"/>
      <x v="2"/>
    </i>
    <i r="1" i="227">
      <x v="4"/>
      <x v="11"/>
      <x/>
      <x v="2"/>
    </i>
    <i r="1" i="227">
      <x v="5"/>
      <x v="7"/>
      <x v="11"/>
      <x v="1"/>
    </i>
    <i r="1" i="227">
      <x v="6"/>
      <x v="10"/>
      <x v="4"/>
      <x v="2"/>
    </i>
    <i r="1" i="227">
      <x v="7"/>
      <x v="9"/>
      <x v="3"/>
      <x v="2"/>
    </i>
    <i r="1" i="227">
      <x v="8"/>
      <x v="12"/>
      <x v="5"/>
      <x v="2"/>
    </i>
    <i r="1" i="227">
      <x v="9"/>
      <x v="2"/>
      <x v="2"/>
      <x v="2"/>
    </i>
    <i i="228">
      <x v="228"/>
      <x/>
      <x v="3"/>
      <x v="7"/>
      <x v="3"/>
    </i>
    <i r="2" i="228">
      <x v="4"/>
      <x v="6"/>
      <x v="3"/>
    </i>
    <i r="1" i="228">
      <x v="1"/>
      <x v="5"/>
      <x v="10"/>
      <x v="3"/>
    </i>
    <i r="2" i="228">
      <x v="6"/>
      <x v="9"/>
      <x v="3"/>
    </i>
    <i r="1" i="228">
      <x v="2"/>
      <x v="8"/>
      <x v="8"/>
      <x/>
    </i>
    <i r="1" i="228">
      <x v="3"/>
      <x/>
      <x v="1"/>
      <x v="2"/>
    </i>
    <i r="2" i="228">
      <x v="1"/>
      <x v="1"/>
      <x v="2"/>
    </i>
    <i r="1" i="228">
      <x v="4"/>
      <x v="11"/>
      <x/>
      <x v="2"/>
    </i>
    <i r="1" i="228">
      <x v="5"/>
      <x v="7"/>
      <x v="11"/>
      <x v="1"/>
    </i>
    <i r="1" i="228">
      <x v="6"/>
      <x v="10"/>
      <x v="4"/>
      <x v="2"/>
    </i>
    <i r="1" i="228">
      <x v="7"/>
      <x v="9"/>
      <x v="3"/>
      <x v="2"/>
    </i>
    <i r="1" i="228">
      <x v="8"/>
      <x v="12"/>
      <x v="5"/>
      <x v="2"/>
    </i>
    <i r="1" i="228">
      <x v="9"/>
      <x v="2"/>
      <x v="2"/>
      <x v="2"/>
    </i>
    <i i="229">
      <x v="229"/>
      <x/>
      <x v="3"/>
      <x v="7"/>
      <x v="3"/>
    </i>
    <i r="2" i="229">
      <x v="4"/>
      <x v="6"/>
      <x v="3"/>
    </i>
    <i r="1" i="229">
      <x v="1"/>
      <x v="5"/>
      <x v="10"/>
      <x v="3"/>
    </i>
    <i r="2" i="229">
      <x v="6"/>
      <x v="9"/>
      <x v="3"/>
    </i>
    <i r="1" i="229">
      <x v="2"/>
      <x v="8"/>
      <x v="8"/>
      <x/>
    </i>
    <i r="1" i="229">
      <x v="3"/>
      <x/>
      <x v="1"/>
      <x v="2"/>
    </i>
    <i r="2" i="229">
      <x v="1"/>
      <x v="1"/>
      <x v="2"/>
    </i>
    <i r="1" i="229">
      <x v="4"/>
      <x v="11"/>
      <x/>
      <x v="2"/>
    </i>
    <i r="1" i="229">
      <x v="5"/>
      <x v="7"/>
      <x v="11"/>
      <x v="1"/>
    </i>
    <i r="1" i="229">
      <x v="6"/>
      <x v="10"/>
      <x v="4"/>
      <x v="2"/>
    </i>
    <i r="1" i="229">
      <x v="7"/>
      <x v="9"/>
      <x v="3"/>
      <x v="2"/>
    </i>
    <i r="1" i="229">
      <x v="8"/>
      <x v="12"/>
      <x v="5"/>
      <x v="2"/>
    </i>
    <i r="1" i="229">
      <x v="9"/>
      <x v="2"/>
      <x v="2"/>
      <x v="2"/>
    </i>
    <i i="230">
      <x v="230"/>
      <x/>
      <x v="3"/>
      <x v="7"/>
      <x v="3"/>
    </i>
    <i r="2" i="230">
      <x v="4"/>
      <x v="6"/>
      <x v="3"/>
    </i>
    <i r="1" i="230">
      <x v="1"/>
      <x v="5"/>
      <x v="10"/>
      <x v="3"/>
    </i>
    <i r="2" i="230">
      <x v="6"/>
      <x v="9"/>
      <x v="3"/>
    </i>
    <i r="1" i="230">
      <x v="2"/>
      <x v="8"/>
      <x v="8"/>
      <x/>
    </i>
    <i r="1" i="230">
      <x v="3"/>
      <x/>
      <x v="1"/>
      <x v="2"/>
    </i>
    <i r="2" i="230">
      <x v="1"/>
      <x v="1"/>
      <x v="2"/>
    </i>
    <i r="1" i="230">
      <x v="4"/>
      <x v="11"/>
      <x/>
      <x v="2"/>
    </i>
    <i r="1" i="230">
      <x v="5"/>
      <x v="7"/>
      <x v="11"/>
      <x v="1"/>
    </i>
    <i r="1" i="230">
      <x v="6"/>
      <x v="10"/>
      <x v="4"/>
      <x v="2"/>
    </i>
    <i r="1" i="230">
      <x v="7"/>
      <x v="9"/>
      <x v="3"/>
      <x v="2"/>
    </i>
    <i r="1" i="230">
      <x v="8"/>
      <x v="12"/>
      <x v="5"/>
      <x v="2"/>
    </i>
    <i r="1" i="230">
      <x v="9"/>
      <x v="2"/>
      <x v="2"/>
      <x v="2"/>
    </i>
    <i i="231">
      <x v="231"/>
      <x/>
      <x v="3"/>
      <x v="7"/>
      <x v="3"/>
    </i>
    <i r="2" i="231">
      <x v="4"/>
      <x v="6"/>
      <x v="3"/>
    </i>
    <i r="1" i="231">
      <x v="1"/>
      <x v="5"/>
      <x v="10"/>
      <x v="3"/>
    </i>
    <i r="2" i="231">
      <x v="6"/>
      <x v="9"/>
      <x v="3"/>
    </i>
    <i r="1" i="231">
      <x v="2"/>
      <x v="8"/>
      <x v="8"/>
      <x/>
    </i>
    <i r="1" i="231">
      <x v="3"/>
      <x/>
      <x v="1"/>
      <x v="2"/>
    </i>
    <i r="2" i="231">
      <x v="1"/>
      <x v="1"/>
      <x v="2"/>
    </i>
    <i r="1" i="231">
      <x v="4"/>
      <x v="11"/>
      <x/>
      <x v="2"/>
    </i>
    <i r="1" i="231">
      <x v="5"/>
      <x v="7"/>
      <x v="11"/>
      <x v="1"/>
    </i>
    <i r="1" i="231">
      <x v="6"/>
      <x v="10"/>
      <x v="4"/>
      <x v="2"/>
    </i>
    <i r="1" i="231">
      <x v="7"/>
      <x v="9"/>
      <x v="3"/>
      <x v="2"/>
    </i>
    <i r="1" i="231">
      <x v="8"/>
      <x v="12"/>
      <x v="5"/>
      <x v="2"/>
    </i>
    <i r="1" i="231">
      <x v="9"/>
      <x v="2"/>
      <x v="2"/>
      <x v="2"/>
    </i>
    <i i="232">
      <x v="232"/>
      <x/>
      <x v="3"/>
      <x v="7"/>
      <x v="3"/>
    </i>
    <i r="2" i="232">
      <x v="4"/>
      <x v="6"/>
      <x v="3"/>
    </i>
    <i r="1" i="232">
      <x v="1"/>
      <x v="5"/>
      <x v="10"/>
      <x v="3"/>
    </i>
    <i r="2" i="232">
      <x v="6"/>
      <x v="9"/>
      <x v="3"/>
    </i>
    <i r="1" i="232">
      <x v="2"/>
      <x v="8"/>
      <x v="8"/>
      <x/>
    </i>
    <i r="1" i="232">
      <x v="3"/>
      <x/>
      <x v="1"/>
      <x v="2"/>
    </i>
    <i r="2" i="232">
      <x v="1"/>
      <x v="1"/>
      <x v="2"/>
    </i>
    <i r="1" i="232">
      <x v="4"/>
      <x v="11"/>
      <x/>
      <x v="2"/>
    </i>
    <i r="1" i="232">
      <x v="5"/>
      <x v="7"/>
      <x v="11"/>
      <x v="1"/>
    </i>
    <i r="1" i="232">
      <x v="6"/>
      <x v="10"/>
      <x v="4"/>
      <x v="2"/>
    </i>
    <i r="1" i="232">
      <x v="7"/>
      <x v="9"/>
      <x v="3"/>
      <x v="2"/>
    </i>
    <i r="1" i="232">
      <x v="8"/>
      <x v="12"/>
      <x v="5"/>
      <x v="2"/>
    </i>
    <i r="1" i="232">
      <x v="9"/>
      <x v="2"/>
      <x v="2"/>
      <x v="2"/>
    </i>
    <i i="233">
      <x v="233"/>
      <x/>
      <x v="3"/>
      <x v="7"/>
      <x v="3"/>
    </i>
    <i r="2" i="233">
      <x v="4"/>
      <x v="6"/>
      <x v="3"/>
    </i>
    <i r="1" i="233">
      <x v="1"/>
      <x v="5"/>
      <x v="10"/>
      <x v="3"/>
    </i>
    <i r="2" i="233">
      <x v="6"/>
      <x v="9"/>
      <x v="3"/>
    </i>
    <i r="1" i="233">
      <x v="2"/>
      <x v="8"/>
      <x v="8"/>
      <x/>
    </i>
    <i r="1" i="233">
      <x v="3"/>
      <x/>
      <x v="1"/>
      <x v="2"/>
    </i>
    <i r="2" i="233">
      <x v="1"/>
      <x v="1"/>
      <x v="2"/>
    </i>
    <i r="1" i="233">
      <x v="4"/>
      <x v="11"/>
      <x/>
      <x v="2"/>
    </i>
    <i r="1" i="233">
      <x v="5"/>
      <x v="7"/>
      <x v="11"/>
      <x v="1"/>
    </i>
    <i r="1" i="233">
      <x v="6"/>
      <x v="10"/>
      <x v="4"/>
      <x v="2"/>
    </i>
    <i r="1" i="233">
      <x v="7"/>
      <x v="9"/>
      <x v="3"/>
      <x v="2"/>
    </i>
    <i r="1" i="233">
      <x v="8"/>
      <x v="12"/>
      <x v="5"/>
      <x v="2"/>
    </i>
    <i r="1" i="233">
      <x v="9"/>
      <x v="2"/>
      <x v="2"/>
      <x v="2"/>
    </i>
    <i i="234">
      <x v="234"/>
      <x/>
      <x v="3"/>
      <x v="7"/>
      <x v="3"/>
    </i>
    <i r="2" i="234">
      <x v="4"/>
      <x v="6"/>
      <x v="3"/>
    </i>
    <i r="1" i="234">
      <x v="1"/>
      <x v="5"/>
      <x v="10"/>
      <x v="3"/>
    </i>
    <i r="2" i="234">
      <x v="6"/>
      <x v="9"/>
      <x v="3"/>
    </i>
    <i r="1" i="234">
      <x v="2"/>
      <x v="8"/>
      <x v="8"/>
      <x/>
    </i>
    <i r="1" i="234">
      <x v="3"/>
      <x/>
      <x v="1"/>
      <x v="2"/>
    </i>
    <i r="2" i="234">
      <x v="1"/>
      <x v="1"/>
      <x v="2"/>
    </i>
    <i r="1" i="234">
      <x v="4"/>
      <x v="11"/>
      <x/>
      <x v="2"/>
    </i>
    <i r="1" i="234">
      <x v="5"/>
      <x v="7"/>
      <x v="11"/>
      <x v="1"/>
    </i>
    <i r="1" i="234">
      <x v="6"/>
      <x v="10"/>
      <x v="4"/>
      <x v="2"/>
    </i>
    <i r="1" i="234">
      <x v="7"/>
      <x v="9"/>
      <x v="3"/>
      <x v="2"/>
    </i>
    <i r="1" i="234">
      <x v="8"/>
      <x v="12"/>
      <x v="5"/>
      <x v="2"/>
    </i>
    <i r="1" i="234">
      <x v="9"/>
      <x v="2"/>
      <x v="2"/>
      <x v="2"/>
    </i>
  </rowItems>
  <colItems count="1">
    <i/>
  </colItems>
  <dataFields count="235">
    <dataField name=" ADMINISTRATIA NATIONALA A PENITENCIARELOR" fld="5" baseField="0" baseItem="0"/>
    <dataField name=" CABINETUL INDIVIDUAL AL MEDICULUI DE FAMILIE CORCODEL GEORGETA" fld="6" baseField="0" baseItem="0"/>
    <dataField name=" CABINETUL INDIVIDUAL AL MEDICULUI DE FAMILIE CORJAN VIORICA" fld="7" baseField="0" baseItem="0"/>
    <dataField name=" CABINETUL INDIVIDUAL AL MEDICULUI DE FAMILIE PLESCA ELENA" fld="8" baseField="0" baseItem="0"/>
    <dataField name=" CABINETUL INDIVIDUAL AL MEDICULUI DE FAMILIE SAPTEFRATI LUDMILA" fld="9" baseField="0" baseItem="0"/>
    <dataField name=" CENTRUL DE MEDICINA LEGALA" fld="10" baseField="0" baseItem="0"/>
    <dataField name=" CENTRUL DE PLASAMENT PENTRU PERSOANE VIRSTNICE SI PERSOANE CU DIZABILITATI COM COCIERI" fld="11" baseField="0" baseItem="0"/>
    <dataField name=" CENTRUL DE PLASAMENT TEMPORAR PENTRU PERSOANE CU DIZABILITATI (ADULTE) BADICENI" fld="13" baseField="0" baseItem="0"/>
    <dataField name=" CENTRUL DE PLASAMENT SI REABILITARE PENTRU COPII DE VARSTA FRAGEDA MUN CHISINAU" fld="12" baseField="0" baseItem="0"/>
    <dataField name=" CENTRUL DE PLASAMENT TEMPORAR PENTRU PERSOANE CU DIZABILITATI (ADULTE) BALTI" fld="14" baseField="0" baseItem="0"/>
    <dataField name=" CENTRUL DE PLASAMENT TEMPORAR PENTRU PERSOANE CU DIZABILITATI (ADULTE) BRINZENI" fld="15" baseField="0" baseItem="0"/>
    <dataField name=" CENTRUL DE PLASAMENT TEMPORAR PENTRU PERSOANE CU DIZABILITATI MUN HANCESTI" fld="16" baseField="0" baseItem="0"/>
    <dataField name=" CENTRUL DE PLASAMENT TEMPORAR PENTRU PERSOANE CU DIZABILITATI MUN ORHEI" fld="17" baseField="0" baseItem="0"/>
    <dataField name=" CENTRUL DE PLASAMENT TEMPORAR SI REABILITARE PENTRU COPII MUN BALTI" fld="18" baseField="0" baseItem="0"/>
    <dataField name=" CENTRUL DE REABILITARE A PERSOANELOR VIRSTNICE SI PERSOANELOR CU DIZABILITATI (ADULTE) “SPERANTA" fld="19" baseField="0" baseItem="0"/>
    <dataField name=" CENTRUL DE REABILITARE SI PROTECTIE SOCIAL A COPIILOR IN SITUATIE DE RISC “ПЛАМЪЧЕ OR TARACLIA" fld="20" baseField="0" baseItem="0"/>
    <dataField name=" CENTRUL DE RECUPERARE PENTRU COPII CEADIR-LUNGA" fld="21" baseField="0" baseItem="0"/>
    <dataField name=" CENTRUL NATIONAL DE TRANSFUZIE A SANGELUI" fld="22" baseField="0" baseItem="0"/>
    <dataField name=" CMF ZIMATI-MED" fld="23" baseField="0" baseItem="0"/>
    <dataField name=" CMF ZUBCOV&amp;PETRACHI" fld="24" baseField="0" baseItem="0"/>
    <dataField name=" IM CENTRUL STOMATOLOGIC MUNICIPAL CHISINAU" fld="25" baseField="0" baseItem="0"/>
    <dataField name=" IM CENTRUL STOMATOLOGIC RAIONAL ANENII NOI" fld="26" baseField="0" baseItem="0"/>
    <dataField name=" IM CENTRUL STOMATOLOGIC RAIONAL CALARASI" fld="27" baseField="0" baseItem="0"/>
    <dataField name=" IM CENTRUL STOMATOLOGIC RAIONAL CAUSENI" fld="28" baseField="0" baseItem="0"/>
    <dataField name=" IM CENTRUL STOMATOLOGIC RAIONAL CIMISLIA" fld="29" baseField="0" baseItem="0"/>
    <dataField name=" IM CENTRUL STOMATOLOGIC RAIONAL CRIULENI" fld="30" baseField="0" baseItem="0"/>
    <dataField name=" IM CENTRUL STOMATOLOGIC RAIONAL HANCESTI" fld="31" baseField="0" baseItem="0"/>
    <dataField name=" IM CENTRUL STOMATOLOGIC RAIONAL IALOVENI" fld="32" baseField="0" baseItem="0"/>
    <dataField name=" IM CENTRUL STOMATOLOGIC RAIONAL LEOVA" fld="33" baseField="0" baseItem="0"/>
    <dataField name=" IM CENTRUL STOMATOLOGIC RAIONAL SOROCA" fld="34" baseField="0" baseItem="0"/>
    <dataField name=" IM CENTRUL STOMATOLOGIC RAIONAL STEFAN VODA" fld="35" baseField="0" baseItem="0"/>
    <dataField name=" IM CENTRUL STOMATOLOGIC RAIONAL TELENESTI" fld="36" baseField="0" baseItem="0"/>
    <dataField name=" IM CLINICA STOMATOLOGICA DIN ORHEI" fld="37" baseField="0" baseItem="0"/>
    <dataField name=" IMSP ASOCIATIA MEDICALA TERITORIALA BOTANICA" fld="38" baseField="0" baseItem="0"/>
    <dataField name=" IMSP ASOCIATIA MEDICALA TERITORIALA BUIUCANI" fld="39" baseField="0" baseItem="0"/>
    <dataField name=" IMSP ASOCIATIA MEDICALA TERITORIALA CENTRU" fld="40" baseField="0" baseItem="0"/>
    <dataField name=" IMSP ASOCIATIA MEDICALA TERITORIALA CIOCANA" fld="41" baseField="0" baseItem="0"/>
    <dataField name=" IMSP ASOCIATIA MEDICALA TERITORIALA RASCANI" fld="42" baseField="0" baseItem="0"/>
    <dataField name=" IMSP CENTRUL DE SANATATE BACIOI" fld="43" baseField="0" baseItem="0"/>
    <dataField name=" IMSP CENTRUL DE SANATATE BAIMACLIA" fld="44" baseField="0" baseItem="0"/>
    <dataField name=" IMSP CENTRUL DE SANATATE BARDAR" fld="45" baseField="0" baseItem="0"/>
    <dataField name=" IMSP CENTRUL DE SANATATE BIRUINTA" fld="46" baseField="0" baseItem="0"/>
    <dataField name=" IMSP CENTRUL DE SANATATE BOBEICA" fld="47" baseField="0" baseItem="0"/>
    <dataField name=" IMSP CENTRUL DE SANATATE BOCSA" fld="48" baseField="0" baseItem="0"/>
    <dataField name=" IMSP CENTRUL DE SANATATE BRAVICEA" fld="49" baseField="0" baseItem="0"/>
    <dataField name=" IMSP CENTRUL DE SANATATE BRAVICENI" fld="50" baseField="0" baseItem="0"/>
    <dataField name=" IMSP CENTRUL DE SANATATE BRICENI" fld="51" baseField="0" baseItem="0"/>
    <dataField name=" IMSP CENTRUL DE SANATATE BUDESTI" fld="52" baseField="0" baseItem="0"/>
    <dataField name=" IMSP CENTRUL DE SANATATE CAHUL" fld="53" baseField="0" baseItem="0"/>
    <dataField name=" IMSP CENTRUL DE SANATATE CALARASI" fld="54" baseField="0" baseItem="0"/>
    <dataField name=" IMSP CENTRUL DE SANATATE CANTEMIR" fld="55" baseField="0" baseItem="0"/>
    <dataField name=" IMSP CENTRUL DE SANATATE CAUSENI" fld="56" baseField="0" baseItem="0"/>
    <dataField name=" IMSP CENTRUL DE SANATATE CAZANESTI" fld="57" baseField="0" baseItem="0"/>
    <dataField name=" IMSP CENTRUL DE SANATATE CEADIR-LUNGA" fld="58" baseField="0" baseItem="0"/>
    <dataField name=" IMSP CENTRUL DE SANATATE CHIRSOVA" fld="59" baseField="0" baseItem="0"/>
    <dataField name=" IMSP CENTRUL DE SANATATE CIMISLIA" fld="60" baseField="0" baseItem="0"/>
    <dataField name=" IMSP CENTRUL DE SANATATE CIOBALACCIA" fld="61" baseField="0" baseItem="0"/>
    <dataField name=" IMSP CENTRUL DE SANATATE CIOC MAIDAN" fld="62" baseField="0" baseItem="0"/>
    <dataField name=" IMSP CENTRUL DE SANATATE CIOCALTENI" fld="63" baseField="0" baseItem="0"/>
    <dataField name=" IMSP CENTRUL DE SANATATE CIORESCU" fld="64" baseField="0" baseItem="0"/>
    <dataField name=" IMSP CENTRUL DE SANATATE CIUCIULEA" fld="65" baseField="0" baseItem="0"/>
    <dataField name=" IMSP CENTRUL DE SANATATE CIUCIULENI" fld="66" baseField="0" baseItem="0"/>
    <dataField name=" IMSP CENTRUL DE SANATATE COLIBAS" fld="67" baseField="0" baseItem="0"/>
    <dataField name=" IMSP CENTRUL DE SANATATE COLONITA" fld="68" baseField="0" baseItem="0"/>
    <dataField name=" IMSP CENTRUL DE SANATATE COMRAT" fld="69" baseField="0" baseItem="0"/>
    <dataField name=" IMSP CENTRUL DE SANATATE COPANCA" fld="70" baseField="0" baseItem="0"/>
    <dataField name=" IMSP CENTRUL DE SANATATE CORNESTI" fld="71" baseField="0" baseItem="0"/>
    <dataField name=" IMSP CENTRUL DE SANATATE COSAUTI" fld="72" baseField="0" baseItem="0"/>
    <dataField name=" IMSP CENTRUL DE SANATATE COSTESTI RASCANI" fld="73" baseField="0" baseItem="0"/>
    <dataField name=" IMSP CENTRUL DE SANATATE COTIUJENII MARI" fld="74" baseField="0" baseItem="0"/>
    <dataField name=" IMSP CENTRUL DE SANATATE COTIUJENII MICI" fld="75" baseField="0" baseItem="0"/>
    <dataField name=" IMSP CENTRUL DE SANATATE CRIULENI" fld="76" baseField="0" baseItem="0"/>
    <dataField name=" IMSP CENTRUL DE SANATATE CROCMAZ" fld="77" baseField="0" baseItem="0"/>
    <dataField name=" IMSP CENTRUL DE SANATATE CUCURUZENI" fld="78" baseField="0" baseItem="0"/>
    <dataField name=" IMSP CENTRUL DE SANATATE CUPCINI" fld="79" baseField="0" baseItem="0"/>
    <dataField name=" IMSP CENTRUL DE SANATATE DANUTENI" fld="80" baseField="0" baseItem="0"/>
    <dataField name=" IMSP CENTRUL DE SANATATE DEZGHINGEA" fld="81" baseField="0" baseItem="0"/>
    <dataField name=" IMSP CENTRUL DE SANATATE DONDUSENI" fld="82" baseField="0" baseItem="0"/>
    <dataField name=" IMSP CENTRUL DE SANATATE DRAGANESTI" fld="83" baseField="0" baseItem="0"/>
    <dataField name=" IMSP CENTRUL DE SANATATE DROCHIA A MANZIUC" fld="84" baseField="0" baseItem="0"/>
    <dataField name=" IMSP CENTRUL DE SANATATE DUBASARI" fld="85" baseField="0" baseItem="0"/>
    <dataField name=" IMSP CENTRUL DE SANATATE DURLESTI" fld="86" baseField="0" baseItem="0"/>
    <dataField name=" IMSP CENTRUL DE SANATATE FALESTI" fld="87" baseField="0" baseItem="0"/>
    <dataField name=" IMSP CENTRUL DE SANATATE FILIPENI" fld="88" baseField="0" baseItem="0"/>
    <dataField name=" IMSP CENTRUL DE SANATATE FLAMINZENI COSCODENI" fld="89" baseField="0" baseItem="0"/>
    <dataField name=" IMSP CENTRUL DE SANATATE FLORENI" fld="90" baseField="0" baseItem="0"/>
    <dataField name=" IMSP CENTRUL DE SANATATE FRUNZA" fld="91" baseField="0" baseItem="0"/>
    <dataField name=" IMSP CENTRUL DE SANATATE FUNDURII VECHI" fld="92" baseField="0" baseItem="0"/>
    <dataField name=" IMSP CENTRUL DE SANATATE GAVANOASA" fld="93" baseField="0" baseItem="0"/>
    <dataField name=" IMSP CENTRUL DE SANATATE GHINDESTI" fld="94" baseField="0" baseItem="0"/>
    <dataField name=" IMSP CENTRUL DE SANATATE GRATIESTI" fld="95" baseField="0" baseItem="0"/>
    <dataField name=" IMSP CENTRUL DE SANATATE GRIBOVA" fld="96" baseField="0" baseItem="0"/>
    <dataField name=" IMSP CENTRUL DE SANATATE HANCESTI" fld="97" baseField="0" baseItem="0"/>
    <dataField name=" IMSP CENTRUL DE SANATATE HARBOVAT" fld="98" baseField="0" baseItem="0"/>
    <dataField name=" IMSP CENTRUL DE SANATATE HORESTI" fld="99" baseField="0" baseItem="0"/>
    <dataField name=" IMSP CENTRUL DE SANATATE IABLOANA" fld="100" baseField="0" baseItem="0"/>
    <dataField name=" IMSP CENTRUL DE SANATATE IALOVENI" fld="101" baseField="0" baseItem="0"/>
    <dataField name=" IMSP CENTRUL DE SANATATE IARGARA" fld="102" baseField="0" baseItem="0"/>
    <dataField name=" IMSP CENTRUL DE SANATATE IVANCEA" fld="103" baseField="0" baseItem="0"/>
    <dataField name=" IMSP CENTRUL DE SANATATE LAPUSNA PASCANI" fld="104" baseField="0" baseItem="0"/>
    <dataField name=" IMSP CENTRUL DE SANATATE LARGA" fld="105" baseField="0" baseItem="0"/>
    <dataField name=" IMSP CENTRUL DE SANATATE LIMBENII VECHI" fld="106" baseField="0" baseItem="0"/>
    <dataField name=" IMSP CENTRUL DE SANATATE LIPCANI" fld="107" baseField="0" baseItem="0"/>
    <dataField name=" IMSP CENTRUL DE SANATATE LOZOVA" fld="108" baseField="0" baseItem="0"/>
    <dataField name=" IMSP CENTRUL DE SANATATE MAGDACESTI" fld="109" baseField="0" baseItem="0"/>
    <dataField name=" IMSP CENTRUL DE SANATATE MANOILESTI" fld="110" baseField="0" baseItem="0"/>
    <dataField name=" IMSP CENTRUL DE SANATATE MARAMONOVCA" fld="111" baseField="0" baseItem="0"/>
    <dataField name=" IMSP CENTRUL DE SANATATE MARANDENI" fld="112" baseField="0" baseItem="0"/>
    <dataField name=" IMSP CENTRUL DE SANATATE MINDIC" fld="113" baseField="0" baseItem="0"/>
    <dataField name=" IMSP CENTRUL DE SANATATE NISPORENI" fld="114" baseField="0" baseItem="0"/>
    <dataField name=" IMSP CENTRUL DE SANATATE OCNITA" fld="115" baseField="0" baseItem="0"/>
    <dataField name=" IMSP CENTRUL DE SANATATE OLANESTI" fld="116" baseField="0" baseItem="0"/>
    <dataField name=" IMSP CENTRUL DE SANATATE ORHEI NR 1" fld="117" baseField="0" baseItem="0"/>
    <dataField name=" IMSP CENTRUL DE SANATATE ORHEI NR 2" fld="118" baseField="0" baseItem="0"/>
    <dataField name=" IMSP CENTRUL DE SANATATE OTACI" fld="119" baseField="0" baseItem="0"/>
    <dataField name=" IMSP CENTRUL DE SANATATE PANASESTI" fld="120" baseField="0" baseItem="0"/>
    <dataField name=" IMSP CENTRUL DE SANATATE PARCANI" fld="121" baseField="0" baseItem="0"/>
    <dataField name=" IMSP CENTRUL DE SANATATE PARJOLTENI" fld="122" baseField="0" baseItem="0"/>
    <dataField name=" IMSP CENTRUL DE SANATATE PELINIA" fld="123" baseField="0" baseItem="0"/>
    <dataField name=" IMSP CENTRUL DE SANATATE PEPENI" fld="124" baseField="0" baseItem="0"/>
    <dataField name=" IMSP CENTRUL DE SANATATE PERESECINA" fld="125" baseField="0" baseItem="0"/>
    <dataField name=" IMSP CENTRUL DE SANATATE PUHOI" fld="126" baseField="0" baseItem="0"/>
    <dataField name=" IMSP CENTRUL DE SANATATE RADOAIA" fld="127" baseField="0" baseItem="0"/>
    <dataField name=" IMSP CENTRUL DE SANATATE RASCANI" fld="128" baseField="0" baseItem="0"/>
    <dataField name=" IMSP CENTRUL DE SANATATE RECEA" fld="129" baseField="0" baseItem="0"/>
    <dataField name=" IMSP CENTRUL DE SANATATE REZINA" fld="130" baseField="0" baseItem="0"/>
    <dataField name=" IMSP CENTRUL DE SANATATE ROSCANI" fld="131" baseField="0" baseItem="0"/>
    <dataField name=" IMSP CENTRUL DE SANATATE SADACLIA" fld="132" baseField="0" baseItem="0"/>
    <dataField name=" IMSP CENTRUL DE SANATATE SALCUTA" fld="133" baseField="0" baseItem="0"/>
    <dataField name=" IMSP CENTRUL DE SANATATE SANATAUCA" fld="134" baseField="0" baseItem="0"/>
    <dataField name=" IMSP CENTRUL DE SANATATE SANGEREI" fld="135" baseField="0" baseItem="0"/>
    <dataField name=" IMSP CENTRUL DE SANATATE SANGEREII NOI" fld="136" baseField="0" baseItem="0"/>
    <dataField name=" IMSP CENTRUL DE SANATATE SARATENII VECHI" fld="137" baseField="0" baseItem="0"/>
    <dataField name=" IMSP CENTRUL DE SANATATE SIPOTENI" fld="138" baseField="0" baseItem="0"/>
    <dataField name=" IMSP CENTRUL DE SANATATE SLOBOZIA CREMENE" fld="139" baseField="0" baseItem="0"/>
    <dataField name=" IMSP CENTRUL DE SANATATE SOFIA" fld="140" baseField="0" baseItem="0"/>
    <dataField name=" IMSP CENTRUL DE SANATATE SOLDANESTI" fld="141" baseField="0" baseItem="0"/>
    <dataField name=" IMSP CENTRUL DE SANATATE SOROCA" fld="142" baseField="0" baseItem="0"/>
    <dataField name=" IMSP CENTRUL DE SANATATE SOROCA-NOUA" fld="143" baseField="0" baseItem="0"/>
    <dataField name=" IMSP CENTRUL DE SANATATE SPEIA" fld="144" baseField="0" baseItem="0"/>
    <dataField name=" IMSP CENTRUL DE SANATATE STAUCENI" fld="145" baseField="0" baseItem="0"/>
    <dataField name=" IMSP CENTRUL DE SANATATE STEFAN VODA" fld="146" baseField="0" baseItem="0"/>
    <dataField name=" IMSP CENTRUL DE SANATATE STRASENI" fld="147" baseField="0" baseItem="0"/>
    <dataField name=" IMSP CENTRUL DE SANATATE STURZOVCA" fld="148" baseField="0" baseItem="0"/>
    <dataField name=" IMSP CENTRUL DE SANATATE SURI" fld="149" baseField="0" baseItem="0"/>
    <dataField name=" IMSP CENTRUL DE SANATATE SUSLENI" fld="150" baseField="0" baseItem="0"/>
    <dataField name=" IMSP CENTRUL DE SANATATE TALMAZA" fld="151" baseField="0" baseItem="0"/>
    <dataField name=" IMSP CENTRUL DE SANATATE TANATARI" fld="152" baseField="0" baseItem="0"/>
    <dataField name=" IMSP CENTRUL DE SANATATE TARACLIA" fld="153" baseField="0" baseItem="0"/>
    <dataField name=" IMSP CENTRUL DE SANATATE TARACLIA CAUSENI" fld="154" baseField="0" baseItem="0"/>
    <dataField name=" IMSP CENTRUL DE SANATATE TARIGRAD" fld="155" baseField="0" baseItem="0"/>
    <dataField name=" IMSP CENTRUL DE SANATATE TELENESTI" fld="156" baseField="0" baseItem="0"/>
    <dataField name=" IMSP CENTRUL DE SANATATE TIPALA" fld="157" baseField="0" baseItem="0"/>
    <dataField name=" IMSP CENTRUL DE SANATATE TOCUZ" fld="158" baseField="0" baseItem="0"/>
    <dataField name=" IMSP CENTRUL DE SANATATE TRUSENI" fld="159" baseField="0" baseItem="0"/>
    <dataField name=" IMSP CENTRUL DE SANATATE UNGHENI" fld="160" baseField="0" baseItem="0"/>
    <dataField name=" IMSP CENTRUL DE SANATATE VADUL RASCOV" fld="161" baseField="0" baseItem="0"/>
    <dataField name=" IMSP CENTRUL DE SANATATE VALEA MARE" fld="162" baseField="0" baseItem="0"/>
    <dataField name=" IMSP CENTRUL DE SANATATE VARATIC" fld="163" baseField="0" baseItem="0"/>
    <dataField name=" IMSP CENTRUL DE SANATATE VASILEUTI" fld="164" baseField="0" baseItem="0"/>
    <dataField name=" IMSP CENTRUL DE SANATATE VATRA" fld="165" baseField="0" baseItem="0"/>
    <dataField name=" IMSP CENTRUL DE SANATATE VISOCA" fld="166" baseField="0" baseItem="0"/>
    <dataField name=" IMSP CENTRUL DE SANATATE VORNICENI" fld="167" baseField="0" baseItem="0"/>
    <dataField name=" IMSP CENTRUL DE SANATATE ZARNESTI" fld="168" baseField="0" baseItem="0"/>
    <dataField name=" IMSP CENTRUL DE SANATATE ZGURITA" fld="169" baseField="0" baseItem="0"/>
    <dataField name=" IMSP CENTRUL MEDICILOR DE FAMILIE FLORESTI" fld="170" baseField="0" baseItem="0"/>
    <dataField name=" IMSP CENTRUL MEDICILOR DE FAMILIE MUNICIPAL BALTI" fld="171" baseField="0" baseItem="0"/>
    <dataField name=" IMSP CENTRUL NATIONAL DE ASISTENTA MEDICALA URGENTA PRESPITALICEASCA" fld="172" baseField="0" baseItem="0"/>
    <dataField name=" IMSP CENTRUL REPUBLICAN DE DIAGNOSTICARE MEDICALA" fld="173" baseField="0" baseItem="0"/>
    <dataField name=" IMSP CENTRUL REPUBLICAN DE REABILITARE PENTRU COPII" fld="174" baseField="0" baseItem="0"/>
    <dataField name=" IMSP CENTRUL STOMATOLOGIC MUNICIPAL BALTI" fld="175" baseField="0" baseItem="0"/>
    <dataField name=" IMSP CENTRUL STOMATOLOGIC MUNICIPAL DE COPII" fld="176" baseField="0" baseItem="0"/>
    <dataField name=" IMSP CLINICA UNIVERSITARA DE ASISTENTA MEDICALA PRIMARA A USMF N TESTIMITANU" fld="177" baseField="0" baseItem="0"/>
    <dataField name=" IMSP DISPENSARUL MUNICIPAL DERMATO‐VENEROLOGIC" fld="178" baseField="0" baseItem="0"/>
    <dataField name=" IMSP DISPENSARUL REPUBLICAN DE NARCOLOGIE" fld="179" baseField="0" baseItem="0"/>
    <dataField name=" IMSP INSTITUTUL DE CARDIOLOGIE" fld="180" baseField="0" baseItem="0"/>
    <dataField name=" IMSP INSTITUTUL DE FTIZIOPNEUMOLOGIE CHIRIL DRAGANIUC" fld="181" baseField="0" baseItem="0"/>
    <dataField name=" IMSP INSTITUTUL DE MEDICINA URGENTA" fld="182" baseField="0" baseItem="0"/>
    <dataField name=" IMSP INSTITUTUL DE NEUROLOGIE SI NEUROCHIRURGIE DIOMID GHERMAN" fld="183" baseField="0" baseItem="0"/>
    <dataField name=" IMSP INSTITUTUL MAMEI SI COPILULUI" fld="184" baseField="0" baseItem="0"/>
    <dataField name=" IMSP INSTITUTUL ONCOLOGIC" fld="185" baseField="0" baseItem="0"/>
    <dataField name=" IMSP POLICLINICA DE STAT" fld="186" baseField="0" baseItem="0"/>
    <dataField name=" IMSP POLICLINICA STOMATOLOGICA REPUBLICANA" fld="187" baseField="0" baseItem="0"/>
    <dataField name=" IMSP SPITALUL CARPINENI" fld="188" baseField="0" baseItem="0"/>
    <dataField name=" IMSP SPITALUL CLINIC AL MINISTERULUI SANATATII" fld="189" baseField="0" baseItem="0"/>
    <dataField name=" IMSP SPITALUL CLINIC BALTI" fld="190" baseField="0" baseItem="0"/>
    <dataField name=" IMSP SPITALUL CLINIC DE BOLI INFECTIOASE T CIORBA, locația de pe bd.Ștefan cel Mare și Sfânt, 163, mun.Chișinău" fld="191" baseField="0" baseItem="0"/>
    <dataField name=" IMSP SPITALUL CLINIC DE BOLI INFECTIOASE T CIORBA, locația de pe str.Costiujeni 51, or.Codru, mun.Chișinău" fld="192" baseField="0" baseItem="0"/>
    <dataField name=" IMSP SPITALUL CLINIC DE PSIHIATRIE" fld="193" baseField="0" baseItem="0"/>
    <dataField name=" IMSP SPITALUL CLINIC DE TRAUMATOLOGIE SI ORTOPEDIE" fld="194" baseField="0" baseItem="0"/>
    <dataField name=" IMSP SPITALUL CLINIC MUNICIPAL DE BOLI CONTAGIOASE DE COPII" fld="195" baseField="0" baseItem="0"/>
    <dataField name=" IMSP SPITALUL CLINIC MUNICIPAL DE COPII NR 1" fld="196" baseField="0" baseItem="0"/>
    <dataField name=" IMSP SPITALUL CLINIC MUNICIPAL DE COPII V IGNATENCO" fld="197" baseField="0" baseItem="0"/>
    <dataField name=" IMSP SPITALUL CLINIC MUNICIPAL GHEORGHE PALADI" fld="198" baseField="0" baseItem="0"/>
    <dataField name=" IMSP SPITALUL CLINIC MUNICIPAL NR 4" fld="199" baseField="0" baseItem="0"/>
    <dataField name=" IMSP SPITALUL CLINIC MUNICIPAL SFANTA TREIME" fld="200" baseField="0" baseItem="0"/>
    <dataField name=" IMSP SPITALUL CLINIC MUNICIPAL SFANTUL ARHANGHEL MIHAIL" fld="201" baseField="0" baseItem="0"/>
    <dataField name=" IMSP SPITALUL CLINIC REPUBLICAN TIMOFEI MOSNEAGA" fld="202" baseField="0" baseItem="0"/>
    <dataField name=" IMSP SPITALUL DE PSIHIATRIE BALTI" fld="203" baseField="0" baseItem="0"/>
    <dataField name=" IMSP SPITALUL DE STAT" fld="204" baseField="0" baseItem="0"/>
    <dataField name=" IMSP SPITALUL RAIONAL ANENII NOI" fld="205" baseField="0" baseItem="0"/>
    <dataField name=" IMSP SPITALUL RAIONAL BASARABEASCA" fld="206" baseField="0" baseItem="0"/>
    <dataField name=" IMSP SPITALUL RAIONAL BRICENI" fld="207" baseField="0" baseItem="0"/>
    <dataField name=" IMSP SPITALUL RAIONAL CAHUL" fld="208" baseField="0" baseItem="0"/>
    <dataField name=" IMSP SPITALUL RAIONAL CANTEMIR" fld="209" baseField="0" baseItem="0"/>
    <dataField name=" IMSP SPITALUL RAIONAL CAUSENI ANA SI ALEXANDRU" fld="210" baseField="0" baseItem="0"/>
    <dataField name=" IMSP SPITALUL RAIONAL CEADIR-LUNGA" fld="211" baseField="0" baseItem="0"/>
    <dataField name=" IMSP SPITALUL RAIONAL COMRAT ISAAC GURFINCHEL" fld="213" baseField="0" baseItem="0"/>
    <dataField name=" IMSP SPITALUL RAIONAL CIMISLIA" fld="212" baseField="0" baseItem="0"/>
    <dataField name=" IMSP SPITALUL RAIONAL CRIULENI" fld="214" baseField="0" baseItem="0"/>
    <dataField name=" IMSP SPITALUL RAIONAL DONDUSENI" fld="215" baseField="0" baseItem="0"/>
    <dataField name=" IMSP SPITALUL RAIONAL DROCHIA NICOLAE TESTEMITANU" fld="216" baseField="0" baseItem="0"/>
    <dataField name=" IMSP SPITALUL RAIONAL EDINET" fld="217" baseField="0" baseItem="0"/>
    <dataField name=" IMSP SPITALUL RAIONAL FALESTI" fld="218" baseField="0" baseItem="0"/>
    <dataField name=" IMSP SPITALUL RAIONAL FLORESTI" fld="219" baseField="0" baseItem="0"/>
    <dataField name=" IMSP SPITALUL RAIONAL GLODENI" fld="220" baseField="0" baseItem="0"/>
    <dataField name=" IMSP SPITALUL RAIONAL HANCESTI" fld="221" baseField="0" baseItem="0"/>
    <dataField name=" IMSP SPITALUL RAIONAL IALOVENI" fld="222" baseField="0" baseItem="0"/>
    <dataField name=" IMSP SPITALUL RAIONAL NISPORENI" fld="223" baseField="0" baseItem="0"/>
    <dataField name=" IMSP SPITALUL RAIONAL OCNITA" fld="224" baseField="0" baseItem="0"/>
    <dataField name=" IMSP SPITALUL RAIONAL ORHEI" fld="225" baseField="0" baseItem="0"/>
    <dataField name=" IMSP SPITALUL RAIONAL RASCANI" fld="226" baseField="0" baseItem="0"/>
    <dataField name=" IMSP SPITALUL RAIONAL REZINA" fld="227" baseField="0" baseItem="0"/>
    <dataField name=" IMSP SPITALUL RAIONAL SANGEREI" fld="228" baseField="0" baseItem="0"/>
    <dataField name=" IMSP SPITALUL RAIONAL SOROCA A PRISACARI" fld="230" baseField="0" baseItem="0"/>
    <dataField name=" IMSP SPITALUL RAIONAL SOLDANESTI" fld="229" baseField="0" baseItem="0"/>
    <dataField name=" IMSP SPITALUL RAIONAL STEFAN VODA" fld="231" baseField="0" baseItem="0"/>
    <dataField name=" IMSP SPITALUL RAIONAL STRASENI" fld="232" baseField="0" baseItem="0"/>
    <dataField name="Sum of IMSP SPITALUL RAIONAL TARACLIA" fld="233" baseField="0" baseItem="0"/>
    <dataField name="Sum of IMSP SPITALUL RAIONAL TELENESTI" fld="234" baseField="0" baseItem="0"/>
    <dataField name="Sum of IMSP SPITALUL RAIONAL UNGHENI" fld="235" baseField="0" baseItem="0"/>
    <dataField name="Sum of IMSP SPITALUL RAIONAL VULCANESTI" fld="236" baseField="0" baseItem="0"/>
    <dataField name="Sum of IP STOMATOLOGIE COMRAT" fld="237" baseField="0" baseItem="0"/>
    <dataField name="Sum of SERVICIUL DE INFORMATII SI SECURITATE AL REPUBLICII MOLDOVA" fld="238" baseField="0" baseItem="0"/>
    <dataField name="Sum of IMSP CENTRUL DE SANATATE RUSESTII NOI" fld="239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46CEBFF3-72F9-4030-A566-40E834B11DDF}" name="Table1" displayName="Table1" ref="A1:II14" totalsRowShown="0" headerRowBorderDxfId="244" tableBorderDxfId="245" totalsRowBorderDxfId="243">
  <autoFilter ref="A1:II14" xr:uid="{46CEBFF3-72F9-4030-A566-40E834B11DDF}"/>
  <tableColumns count="243">
    <tableColumn id="1" xr3:uid="{A3BFFFE8-0219-425A-8157-3B39224FBBE0}" name="Nr. Lot" dataDxfId="242"/>
    <tableColumn id="2" xr3:uid="{158FFF81-04FA-4F83-96A6-7C0028F1FEF1}" name="Nr lot procedură" dataDxfId="241"/>
    <tableColumn id="3" xr3:uid="{FE249ABC-69E6-4516-B0F0-09F8C1FAAFAF}" name="Denumire Lot" dataDxfId="240"/>
    <tableColumn id="4" xr3:uid="{D99C0002-B4B5-404E-8109-3911DE5565F7}" name="Specificația tehnică 05.06.2025" dataDxfId="239"/>
    <tableColumn id="5" xr3:uid="{A2EE77C2-A93F-4DE5-A173-7303C63DE746}" name="Unitatea de măsură" dataDxfId="238"/>
    <tableColumn id="6" xr3:uid="{75B4300A-DFD1-474E-95EC-9EC994DD0256}" name="ADMINISTRATIA NATIONALA A PENITENCIARELOR" dataDxfId="237"/>
    <tableColumn id="7" xr3:uid="{B8A83515-76C0-44DF-AE7F-BF1CA7D3CC3E}" name="CABINETUL INDIVIDUAL AL MEDICULUI DE FAMILIE CORCODEL GEORGETA" dataDxfId="236"/>
    <tableColumn id="8" xr3:uid="{5D366E4D-A27F-4809-838C-ADB243992FE8}" name="CABINETUL INDIVIDUAL AL MEDICULUI DE FAMILIE CORJAN VIORICA" dataDxfId="235"/>
    <tableColumn id="9" xr3:uid="{AABB183F-6BAA-42A0-852D-6AF20B94BD40}" name="CABINETUL INDIVIDUAL AL MEDICULUI DE FAMILIE PLESCA ELENA" dataDxfId="234"/>
    <tableColumn id="10" xr3:uid="{E4CEFA5D-CD60-4D53-9F80-C60416C9F490}" name="CABINETUL INDIVIDUAL AL MEDICULUI DE FAMILIE SAPTEFRATI LUDMILA" dataDxfId="233"/>
    <tableColumn id="11" xr3:uid="{69862A40-EFA2-4234-B9D3-A34828F9280F}" name="CENTRUL DE MEDICINA LEGALA" dataDxfId="232"/>
    <tableColumn id="12" xr3:uid="{A2941E06-4A46-4E4F-B9DB-A8658DF1508E}" name="CENTRUL DE PLASAMENT PENTRU PERSOANE VIRSTNICE SI PERSOANE CU DIZABILITATI COM COCIERI" dataDxfId="231"/>
    <tableColumn id="13" xr3:uid="{C5856CC1-F23A-420C-8076-AE476DA5C09C}" name="CENTRUL DE PLASAMENT SI REABILITARE PENTRU COPII DE VARSTA FRAGEDA MUN CHISINAU" dataDxfId="230"/>
    <tableColumn id="14" xr3:uid="{DB482E9C-3419-46AE-8243-AC792A039156}" name="CENTRUL DE PLASAMENT TEMPORAR PENTRU PERSOANE CU DIZABILITATI (ADULTE) BADICENI" dataDxfId="229"/>
    <tableColumn id="15" xr3:uid="{8057D1AD-19D9-443F-B068-125D8EC8BA3F}" name="CENTRUL DE PLASAMENT TEMPORAR PENTRU PERSOANE CU DIZABILITATI (ADULTE) BALTI" dataDxfId="228"/>
    <tableColumn id="16" xr3:uid="{5551F17A-B665-4646-9079-12CD859703F0}" name="CENTRUL DE PLASAMENT TEMPORAR PENTRU PERSOANE CU DIZABILITATI (ADULTE) BRINZENI" dataDxfId="227"/>
    <tableColumn id="17" xr3:uid="{4CC3FDE5-BE38-4885-B28B-4C9D873665FC}" name="CENTRUL DE PLASAMENT TEMPORAR PENTRU PERSOANE CU DIZABILITATI MUN HANCESTI" dataDxfId="226"/>
    <tableColumn id="18" xr3:uid="{30F59E81-A8A9-40E0-A8E3-71E3ACA1FFE1}" name="CENTRUL DE PLASAMENT TEMPORAR PENTRU PERSOANE CU DIZABILITATI MUN ORHEI" dataDxfId="225"/>
    <tableColumn id="19" xr3:uid="{AE0D1D50-EE5E-42C9-97F1-AEB9709C9D28}" name="CENTRUL DE PLASAMENT TEMPORAR SI REABILITARE PENTRU COPII MUN BALTI" dataDxfId="224"/>
    <tableColumn id="20" xr3:uid="{6A50828E-363C-41D9-AC9E-FDA12316DDEC}" name="CENTRUL DE REABILITARE A PERSOANELOR VIRSTNICE SI PERSOANELOR CU DIZABILITATI (ADULTE) “SPERANTA" dataDxfId="223"/>
    <tableColumn id="21" xr3:uid="{8C73B296-83D5-41A7-83C8-7E1894B65C0D}" name="CENTRUL DE REABILITARE SI PROTECTIE SOCIAL A COPIILOR IN SITUATIE DE RISC “ПЛАМЪЧЕ OR TARACLIA" dataDxfId="222"/>
    <tableColumn id="22" xr3:uid="{DE79285F-90FA-47F0-A2AD-ACE5CA71D191}" name="CENTRUL DE RECUPERARE PENTRU COPII CEADIR-LUNGA" dataDxfId="221"/>
    <tableColumn id="23" xr3:uid="{4B5150F3-1609-4FF4-98C1-22F76D776EA7}" name="CENTRUL NATIONAL DE TRANSFUZIE A SANGELUI" dataDxfId="220"/>
    <tableColumn id="24" xr3:uid="{F2C0D3EF-6BD0-4F12-96FC-D4DA7299A318}" name="CMF ZIMATI-MED" dataDxfId="219"/>
    <tableColumn id="25" xr3:uid="{E34FF2C5-613B-4B69-8A71-FDE3E47DFE16}" name="CMF ZUBCOV&amp;PETRACHI" dataDxfId="218"/>
    <tableColumn id="27" xr3:uid="{55A274D6-56BE-49C8-A902-A63C7A7BF847}" name="IM CENTRUL STOMATOLOGIC MUNICIPAL CHISINAU" dataDxfId="217"/>
    <tableColumn id="28" xr3:uid="{ED8CCBB7-29E2-413B-81C8-0EE19B4C5C57}" name="IM CENTRUL STOMATOLOGIC RAIONAL ANENII NOI" dataDxfId="216"/>
    <tableColumn id="29" xr3:uid="{EF7FBAE9-39EA-4C60-B9F6-BE677242A5D3}" name="IM CENTRUL STOMATOLOGIC RAIONAL CALARASI" dataDxfId="215"/>
    <tableColumn id="30" xr3:uid="{EFCC02CA-CCB5-4AB1-B309-BA9E327D3673}" name="IM CENTRUL STOMATOLOGIC RAIONAL CAUSENI" dataDxfId="214"/>
    <tableColumn id="31" xr3:uid="{55D0FE43-5BEF-4D24-9D11-3479D4579238}" name="IM CENTRUL STOMATOLOGIC RAIONAL CIMISLIA" dataDxfId="213"/>
    <tableColumn id="32" xr3:uid="{96552903-1223-44F9-82D7-11F47AAB1634}" name="IM CENTRUL STOMATOLOGIC RAIONAL CRIULENI" dataDxfId="212"/>
    <tableColumn id="33" xr3:uid="{C1538268-2ADE-442A-9891-3242D510AA36}" name="IM CENTRUL STOMATOLOGIC RAIONAL HANCESTI" dataDxfId="211"/>
    <tableColumn id="34" xr3:uid="{6E32398A-5C29-4339-9259-54DCA421C201}" name="IM CENTRUL STOMATOLOGIC RAIONAL IALOVENI" dataDxfId="210"/>
    <tableColumn id="35" xr3:uid="{EA593D84-1D63-44BB-806B-A16F0C9E7BE0}" name="IM CENTRUL STOMATOLOGIC RAIONAL LEOVA" dataDxfId="209"/>
    <tableColumn id="39" xr3:uid="{AF6F7546-3B91-412E-BAC5-BAF7AB2BD67A}" name="IM CENTRUL STOMATOLOGIC RAIONAL SOROCA" dataDxfId="208"/>
    <tableColumn id="40" xr3:uid="{0C59AE11-7BF4-4435-A940-4677A351AF97}" name="IM CENTRUL STOMATOLOGIC RAIONAL STEFAN VODA" dataDxfId="207"/>
    <tableColumn id="41" xr3:uid="{038E3CEF-3440-485E-BBC5-5FF545E54D76}" name="IM CENTRUL STOMATOLOGIC RAIONAL TELENESTI" dataDxfId="206"/>
    <tableColumn id="42" xr3:uid="{D41CB69F-5C49-420B-9E48-80CA8560DA43}" name="IM CLINICA STOMATOLOGICA DIN ORHEI" dataDxfId="205"/>
    <tableColumn id="43" xr3:uid="{41CA0849-FFD9-46FE-A7C5-F7D768AA87D5}" name="IMSP ASOCIATIA MEDICALA TERITORIALA BOTANICA" dataDxfId="204"/>
    <tableColumn id="44" xr3:uid="{BCF78077-CA13-4A1C-8C9E-E3D3A50B06B5}" name="IMSP ASOCIATIA MEDICALA TERITORIALA BUIUCANI" dataDxfId="203"/>
    <tableColumn id="45" xr3:uid="{BFF17BA3-3CD8-4CF6-ACFE-1A6A06D4CBB0}" name="IMSP ASOCIATIA MEDICALA TERITORIALA CENTRU" dataDxfId="202"/>
    <tableColumn id="46" xr3:uid="{D5108920-711D-4E9F-BC72-27D9987AB59F}" name="IMSP ASOCIATIA MEDICALA TERITORIALA CIOCANA" dataDxfId="201"/>
    <tableColumn id="47" xr3:uid="{F2ADC150-0418-4222-B898-9B835A95306F}" name="IMSP ASOCIATIA MEDICALA TERITORIALA RASCANI" dataDxfId="200"/>
    <tableColumn id="48" xr3:uid="{57C14483-3F0D-43E6-913D-6D7A829E49C7}" name="IMSP CENTRUL DE SANATATE BACIOI" dataDxfId="199"/>
    <tableColumn id="49" xr3:uid="{81B851DA-4738-4D32-A003-72DBB4BAFF93}" name="IMSP CENTRUL DE SANATATE BAIMACLIA" dataDxfId="198"/>
    <tableColumn id="50" xr3:uid="{A457E76D-AF45-4407-824E-48D67A227F40}" name="IMSP CENTRUL DE SANATATE BARDAR" dataDxfId="197"/>
    <tableColumn id="52" xr3:uid="{B8D8232C-0E35-4AB3-8911-BD84ABDE36F3}" name="IMSP CENTRUL DE SANATATE BIRUINTA" dataDxfId="196"/>
    <tableColumn id="53" xr3:uid="{FD49AC58-192A-4CA7-89BC-BCD521309263}" name="IMSP CENTRUL DE SANATATE BOBEICA" dataDxfId="195"/>
    <tableColumn id="54" xr3:uid="{381F9FF8-3A83-4EC7-B4B6-C967912E68E3}" name="IMSP CENTRUL DE SANATATE BOCSA" dataDxfId="194"/>
    <tableColumn id="56" xr3:uid="{B73E8BBA-9824-4449-B713-2CEEE5B2C11B}" name="IMSP CENTRUL DE SANATATE BRAVICEA" dataDxfId="193"/>
    <tableColumn id="57" xr3:uid="{E5B772C2-0B13-47A7-A30A-F9CE83349641}" name="IMSP CENTRUL DE SANATATE BRAVICENI" dataDxfId="192"/>
    <tableColumn id="58" xr3:uid="{B06FA327-1C76-4611-AD80-1C4D80A7968A}" name="IMSP CENTRUL DE SANATATE BRICENI" dataDxfId="191"/>
    <tableColumn id="60" xr3:uid="{053640E1-6541-465D-A8EB-DEC0F9F868B9}" name="IMSP CENTRUL DE SANATATE BUDESTI" dataDxfId="190"/>
    <tableColumn id="62" xr3:uid="{3D5267A4-69EC-4AF5-BDDC-30D68AB155B5}" name="IMSP CENTRUL DE SANATATE CAHUL" dataDxfId="189"/>
    <tableColumn id="63" xr3:uid="{A6100177-48F9-4AF8-B208-009B5F64F9FF}" name="IMSP CENTRUL DE SANATATE CALARASI" dataDxfId="188"/>
    <tableColumn id="64" xr3:uid="{0A8338A7-D265-43F7-BA46-D177033023BA}" name="IMSP CENTRUL DE SANATATE CANTEMIR" dataDxfId="187"/>
    <tableColumn id="65" xr3:uid="{4FD33D8E-E48A-48C4-A1AC-0BEAE573D6A7}" name="IMSP CENTRUL DE SANATATE CAUSENI" dataDxfId="186"/>
    <tableColumn id="67" xr3:uid="{716889CF-3E5C-4234-9FFD-038B68A325E6}" name="IMSP CENTRUL DE SANATATE CAZANESTI" dataDxfId="185"/>
    <tableColumn id="68" xr3:uid="{80B5EBB7-5130-4AF5-BED7-E9B7294988E4}" name="IMSP CENTRUL DE SANATATE CEADIR-LUNGA" dataDxfId="184"/>
    <tableColumn id="70" xr3:uid="{6922890D-B857-4258-84DF-2D114049F6F5}" name="IMSP CENTRUL DE SANATATE CHIRSOVA" dataDxfId="183"/>
    <tableColumn id="72" xr3:uid="{E859FE5B-7415-47F4-B75A-6765D1A09890}" name="IMSP CENTRUL DE SANATATE CIMISLIA" dataDxfId="182"/>
    <tableColumn id="73" xr3:uid="{CFFB678A-0E01-48DD-94FF-DF04C96AE04D}" name="IMSP CENTRUL DE SANATATE CIOBALACCIA" dataDxfId="181"/>
    <tableColumn id="74" xr3:uid="{1533285F-2A87-40D1-98F4-E8296C6DA6E5}" name="IMSP CENTRUL DE SANATATE CIOC MAIDAN" dataDxfId="180"/>
    <tableColumn id="75" xr3:uid="{5C0FA9EE-AB44-46D8-A4F8-F511FB320996}" name="IMSP CENTRUL DE SANATATE CIOCALTENI" dataDxfId="179"/>
    <tableColumn id="77" xr3:uid="{E02F2517-0FE1-481C-86E1-5915BDDAB158}" name="IMSP CENTRUL DE SANATATE CIORESCU" dataDxfId="178"/>
    <tableColumn id="78" xr3:uid="{EF198998-8384-4286-8082-34A2D5526F63}" name="IMSP CENTRUL DE SANATATE CIUCIULEA" dataDxfId="177"/>
    <tableColumn id="79" xr3:uid="{564625D5-60DE-4C15-B67B-520BEB912F35}" name="IMSP CENTRUL DE SANATATE CIUCIULENI" dataDxfId="176"/>
    <tableColumn id="81" xr3:uid="{E2BBFFA6-02A2-4554-8627-7A2E6472CE88}" name="IMSP CENTRUL DE SANATATE COLIBAS" dataDxfId="175"/>
    <tableColumn id="82" xr3:uid="{31F18761-FB1D-479A-AC4B-DC45199910BC}" name="IMSP CENTRUL DE SANATATE COLONITA" dataDxfId="174"/>
    <tableColumn id="83" xr3:uid="{30948634-A0B8-413D-A97B-D8E2842CE6BD}" name="IMSP CENTRUL DE SANATATE COMRAT" dataDxfId="173"/>
    <tableColumn id="84" xr3:uid="{7A546A29-D884-4687-A522-2C41C52F14F5}" name="IMSP CENTRUL DE SANATATE COPANCA" dataDxfId="172"/>
    <tableColumn id="86" xr3:uid="{A1AF64D2-FA8F-4680-BC9A-544B7A95B6A4}" name="IMSP CENTRUL DE SANATATE CORNESTI" dataDxfId="171"/>
    <tableColumn id="87" xr3:uid="{F1B17FAD-5D64-46CE-88A5-59B4CCC307F8}" name="IMSP CENTRUL DE SANATATE COSAUTI" dataDxfId="170"/>
    <tableColumn id="89" xr3:uid="{D28BB929-F0E2-4C4A-9873-3AF29D95FE33}" name="IMSP CENTRUL DE SANATATE COSTESTI RASCANI" dataDxfId="169"/>
    <tableColumn id="90" xr3:uid="{8C7FF3DE-2984-49CF-AA15-626AA2D31579}" name="IMSP CENTRUL DE SANATATE COTIUJENII MARI" dataDxfId="168"/>
    <tableColumn id="91" xr3:uid="{F7ABD3B9-3667-4B4E-A4EA-EAC2B972DCA0}" name="IMSP CENTRUL DE SANATATE COTIUJENII MICI" dataDxfId="167"/>
    <tableColumn id="92" xr3:uid="{FBFA6C4A-C0FD-4F88-8A84-EAF1129A0DD3}" name="IMSP CENTRUL DE SANATATE CRIULENI" dataDxfId="166"/>
    <tableColumn id="93" xr3:uid="{22E7A267-6689-4C5B-B006-82B0D3F4576F}" name="IMSP CENTRUL DE SANATATE CROCMAZ" dataDxfId="165"/>
    <tableColumn id="95" xr3:uid="{4EEA15E0-CB20-4741-8720-600D059A4B11}" name="IMSP CENTRUL DE SANATATE CUCURUZENI" dataDxfId="164"/>
    <tableColumn id="96" xr3:uid="{8D96B575-C871-4F30-AFDE-874D9556AE87}" name="IMSP CENTRUL DE SANATATE CUPCINI" dataDxfId="163"/>
    <tableColumn id="97" xr3:uid="{331CCC96-A5C6-4CE5-9E96-16EF67BEEA0B}" name="IMSP CENTRUL DE SANATATE DANUTENI" dataDxfId="162"/>
    <tableColumn id="98" xr3:uid="{9705A8A2-2714-4735-BF2F-7AB318B5AAAB}" name="IMSP CENTRUL DE SANATATE DEZGHINGEA" dataDxfId="161"/>
    <tableColumn id="99" xr3:uid="{97DD6FAC-D665-4376-BEA2-DC1417DAF98E}" name="IMSP CENTRUL DE SANATATE DONDUSENI" dataDxfId="160"/>
    <tableColumn id="100" xr3:uid="{DB7CB07F-FA8A-4B69-AD34-01E3E03AC822}" name="IMSP CENTRUL DE SANATATE DRAGANESTI" dataDxfId="159"/>
    <tableColumn id="101" xr3:uid="{247FA0F2-8247-4F03-8F20-A8ACA0C7B00E}" name="IMSP CENTRUL DE SANATATE DROCHIA A MANZIUC" dataDxfId="158"/>
    <tableColumn id="102" xr3:uid="{69DE4C2E-0DE8-4BC2-992E-3A5250FB83F4}" name="IMSP CENTRUL DE SANATATE DUBASARI" dataDxfId="157"/>
    <tableColumn id="103" xr3:uid="{C426BB2E-E113-4A0F-8C8B-263630A583DB}" name="IMSP CENTRUL DE SANATATE DURLESTI" dataDxfId="156"/>
    <tableColumn id="104" xr3:uid="{3E679C58-24D9-402D-A2F1-DA91FC455787}" name="IMSP CENTRUL DE SANATATE FALESTI" dataDxfId="155"/>
    <tableColumn id="105" xr3:uid="{C4D89413-D5F8-4617-BEA9-8E5BD7C126BB}" name="IMSP CENTRUL DE SANATATE FILIPENI" dataDxfId="154"/>
    <tableColumn id="106" xr3:uid="{481F78B8-980E-453F-8A12-4EEC56B32FAA}" name="IMSP CENTRUL DE SANATATE FLAMINZENI COSCODENI" dataDxfId="153"/>
    <tableColumn id="107" xr3:uid="{13D33BC5-C72D-4903-9C64-2B9BF5239587}" name="IMSP CENTRUL DE SANATATE FLORENI" dataDxfId="152"/>
    <tableColumn id="108" xr3:uid="{6A5DBCBE-DEDF-4E73-A9FF-3420D1125653}" name="IMSP CENTRUL DE SANATATE FRUNZA" dataDxfId="151"/>
    <tableColumn id="109" xr3:uid="{3DC78236-1D91-495E-88F3-15F144959739}" name="IMSP CENTRUL DE SANATATE FUNDURII VECHI" dataDxfId="150"/>
    <tableColumn id="110" xr3:uid="{6473C6C6-2C18-478D-BFF2-98CDE48AF2B9}" name="IMSP CENTRUL DE SANATATE GAVANOASA" dataDxfId="149"/>
    <tableColumn id="111" xr3:uid="{E6955908-ADAB-43A4-92A6-5E55E90B8DD3}" name="IMSP CENTRUL DE SANATATE GHINDESTI" dataDxfId="148"/>
    <tableColumn id="113" xr3:uid="{77952EC9-1687-45F5-88A0-2CCADFDA4C63}" name="IMSP CENTRUL DE SANATATE GRATIESTI" dataDxfId="147"/>
    <tableColumn id="114" xr3:uid="{1AFCD5B4-01DF-4D93-BFDF-33238286CE7C}" name="IMSP CENTRUL DE SANATATE GRIBOVA" dataDxfId="146"/>
    <tableColumn id="116" xr3:uid="{DB0BB2C2-D18F-4FE4-B8CA-CB13CB4C5A07}" name="IMSP CENTRUL DE SANATATE HANCESTI" dataDxfId="145"/>
    <tableColumn id="117" xr3:uid="{EB6C8E44-87C0-47EE-9333-704AF08D31CC}" name="IMSP CENTRUL DE SANATATE HARBOVAT" dataDxfId="144"/>
    <tableColumn id="118" xr3:uid="{A01712EB-D0BC-4B28-BE65-60460405AD57}" name="IMSP CENTRUL DE SANATATE HORESTI" dataDxfId="143"/>
    <tableColumn id="119" xr3:uid="{CE5A82F4-E71A-45CA-B0AB-8F44AAFCB37E}" name="IMSP CENTRUL DE SANATATE IABLOANA" dataDxfId="142"/>
    <tableColumn id="120" xr3:uid="{2B223777-EF14-424B-A27B-53F8A27DAD95}" name="IMSP CENTRUL DE SANATATE IALOVENI" dataDxfId="141"/>
    <tableColumn id="121" xr3:uid="{B480B86E-E1BA-4A76-B37B-E5C1ECB0442E}" name="IMSP CENTRUL DE SANATATE IARGARA" dataDxfId="140"/>
    <tableColumn id="122" xr3:uid="{B17399F4-D710-43EB-AD69-D78BECF0E10C}" name="IMSP CENTRUL DE SANATATE IVANCEA" dataDxfId="139"/>
    <tableColumn id="123" xr3:uid="{8C7C336A-09AD-46A9-AA01-A6525C504463}" name="IMSP CENTRUL DE SANATATE LAPUSNA PASCANI" dataDxfId="138"/>
    <tableColumn id="124" xr3:uid="{01FAB4FA-D025-49B2-AAA0-47DB64997A26}" name="IMSP CENTRUL DE SANATATE LARGA" dataDxfId="137"/>
    <tableColumn id="125" xr3:uid="{4304A971-E9C0-4532-B274-30AB95951B6A}" name="IMSP CENTRUL DE SANATATE LIMBENII VECHI" dataDxfId="136"/>
    <tableColumn id="126" xr3:uid="{4F1749BA-E7FA-430D-B5A9-8358D4111BEA}" name="IMSP CENTRUL DE SANATATE LIPCANI" dataDxfId="135"/>
    <tableColumn id="127" xr3:uid="{AB467B7B-875F-4389-AC62-E8BB123EBE93}" name="IMSP CENTRUL DE SANATATE LOZOVA" dataDxfId="134"/>
    <tableColumn id="129" xr3:uid="{F00840B2-9075-427C-9C68-ACA2B8DE69B0}" name="IMSP CENTRUL DE SANATATE MAGDACESTI" dataDxfId="133"/>
    <tableColumn id="130" xr3:uid="{F68BB4F4-C340-44AE-9684-649FD25D9A73}" name="IMSP CENTRUL DE SANATATE MANOILESTI" dataDxfId="132"/>
    <tableColumn id="131" xr3:uid="{66D89B1A-8022-41E1-A818-921A34DF874B}" name="IMSP CENTRUL DE SANATATE MARAMONOVCA" dataDxfId="131"/>
    <tableColumn id="132" xr3:uid="{21016CCA-9BBD-4E67-8117-3A593D5FD637}" name="IMSP CENTRUL DE SANATATE MARANDENI" dataDxfId="130"/>
    <tableColumn id="136" xr3:uid="{FDBA0EE7-051D-4B82-9561-FC527D77DFDF}" name="IMSP CENTRUL DE SANATATE MINDIC" dataDxfId="129"/>
    <tableColumn id="138" xr3:uid="{CE4D9F09-D884-4716-A7DE-4F42714D8D65}" name="IMSP CENTRUL DE SANATATE NISPORENI" dataDxfId="128"/>
    <tableColumn id="139" xr3:uid="{BF783CF4-21F1-4DC8-B320-25C3129FD4C8}" name="IMSP CENTRUL DE SANATATE OCNITA" dataDxfId="127"/>
    <tableColumn id="140" xr3:uid="{E0365D2D-B502-484F-80D3-B719ED314D04}" name="IMSP CENTRUL DE SANATATE OLANESTI" dataDxfId="126"/>
    <tableColumn id="141" xr3:uid="{70EAAD5E-DF91-4C81-B284-52E3FD85050C}" name="IMSP CENTRUL DE SANATATE ORHEI NR 1" dataDxfId="125"/>
    <tableColumn id="142" xr3:uid="{3099E9D9-05BC-41F1-95A8-68BEB9B2E7C9}" name="IMSP CENTRUL DE SANATATE ORHEI NR 2" dataDxfId="124"/>
    <tableColumn id="143" xr3:uid="{A1736981-9766-489F-8FD7-E13A0456E888}" name="IMSP CENTRUL DE SANATATE OTACI" dataDxfId="123"/>
    <tableColumn id="144" xr3:uid="{78B4F2D5-FFB6-458A-99C2-EEDBBCDABA9D}" name="IMSP CENTRUL DE SANATATE PANASESTI" dataDxfId="122"/>
    <tableColumn id="145" xr3:uid="{2FE60E92-8079-4315-AC26-D52165D532C7}" name="IMSP CENTRUL DE SANATATE PARCANI" dataDxfId="121"/>
    <tableColumn id="146" xr3:uid="{835F3FA5-9223-4F3B-BFB6-62BE87BC607C}" name="IMSP CENTRUL DE SANATATE PARJOLTENI" dataDxfId="120"/>
    <tableColumn id="147" xr3:uid="{0553F7C0-5C29-417B-8D91-10E7E74E946D}" name="IMSP CENTRUL DE SANATATE PELINIA" dataDxfId="119"/>
    <tableColumn id="148" xr3:uid="{9D2C18F2-57F5-4FB1-A5DF-F7975A9A093F}" name="IMSP CENTRUL DE SANATATE PEPENI" dataDxfId="118"/>
    <tableColumn id="149" xr3:uid="{13151E69-A400-400F-9832-E9C3DA816045}" name="IMSP CENTRUL DE SANATATE PERESECINA" dataDxfId="117"/>
    <tableColumn id="150" xr3:uid="{89207139-90EE-45E0-8196-30C1C5CA5415}" name="IMSP CENTRUL DE SANATATE PUHOI" dataDxfId="116"/>
    <tableColumn id="151" xr3:uid="{51A52870-B7C1-46E0-B175-C190066CFE6B}" name="IMSP CENTRUL DE SANATATE RADOAIA" dataDxfId="115"/>
    <tableColumn id="152" xr3:uid="{1E3F926A-54BD-4156-8EA0-51CEA4F26082}" name="IMSP CENTRUL DE SANATATE RASCANI" dataDxfId="114"/>
    <tableColumn id="154" xr3:uid="{070B3CD1-E73F-4697-8035-A070159E5782}" name="IMSP CENTRUL DE SANATATE RECEA" dataDxfId="113"/>
    <tableColumn id="155" xr3:uid="{148BDEE1-4E62-4767-9C3F-113CB7CF56CC}" name="IMSP CENTRUL DE SANATATE REZINA" dataDxfId="112"/>
    <tableColumn id="156" xr3:uid="{9B5F0EDE-902C-486C-B8AD-71C40532837D}" name="IMSP CENTRUL DE SANATATE ROSCANI" dataDxfId="111"/>
    <tableColumn id="157" xr3:uid="{D59CA5A5-185E-4FEF-BC64-9271CFF6E40A}" name="IMSP CENTRUL DE SANATATE SADACLIA" dataDxfId="110"/>
    <tableColumn id="158" xr3:uid="{B6E87264-04CF-4607-AD63-5A2B72C1EA22}" name="IMSP CENTRUL DE SANATATE SALCUTA" dataDxfId="109"/>
    <tableColumn id="159" xr3:uid="{2A81E89D-56A0-41B4-811E-36AA645FD267}" name="IMSP CENTRUL DE SANATATE SANATAUCA" dataDxfId="108"/>
    <tableColumn id="160" xr3:uid="{68CA11AB-04BC-4B23-A086-25F9F03A6E04}" name="IMSP CENTRUL DE SANATATE SANGEREI" dataDxfId="107"/>
    <tableColumn id="161" xr3:uid="{FF1F1D80-25AA-429D-A9BF-846E45118730}" name="IMSP CENTRUL DE SANATATE SANGEREII NOI" dataDxfId="106"/>
    <tableColumn id="162" xr3:uid="{4E874F8E-55F3-46B5-96BB-15FDC2D73532}" name="IMSP CENTRUL DE SANATATE SARATENII VECHI" dataDxfId="105"/>
    <tableColumn id="163" xr3:uid="{B19EBA5B-065B-4642-B050-D3BC37D27822}" name="IMSP CENTRUL DE SANATATE SIPOTENI" dataDxfId="104"/>
    <tableColumn id="164" xr3:uid="{57B9A29F-7098-448C-8257-2D3911FF4C53}" name="IMSP CENTRUL DE SANATATE SLOBOZIA CREMENE" dataDxfId="103"/>
    <tableColumn id="165" xr3:uid="{95971C35-F2CC-40FF-998F-566D50F3C757}" name="IMSP CENTRUL DE SANATATE SOFIA" dataDxfId="102"/>
    <tableColumn id="166" xr3:uid="{6F5F0755-718A-46E9-AA55-A7DF3FB6FC7B}" name="IMSP CENTRUL DE SANATATE SOLDANESTI" dataDxfId="101"/>
    <tableColumn id="167" xr3:uid="{798F64DE-D1C2-41A6-B28A-76DB26A8C259}" name="IMSP CENTRUL DE SANATATE SOROCA" dataDxfId="100"/>
    <tableColumn id="168" xr3:uid="{36671825-66FA-4AA0-9C8E-F176E489EE0A}" name="IMSP CENTRUL DE SANATATE SOROCA-NOUA" dataDxfId="99"/>
    <tableColumn id="169" xr3:uid="{28CE4580-EB11-45EC-8266-B9BB288D7D40}" name="IMSP CENTRUL DE SANATATE SPEIA" dataDxfId="98"/>
    <tableColumn id="170" xr3:uid="{3752C346-AE3A-422F-A99B-8D6A00F99B85}" name="IMSP CENTRUL DE SANATATE STAUCENI" dataDxfId="97"/>
    <tableColumn id="171" xr3:uid="{4B6E3100-5AA7-4E03-9D9B-248A08CF66D2}" name="IMSP CENTRUL DE SANATATE STEFAN VODA" dataDxfId="96"/>
    <tableColumn id="172" xr3:uid="{B81289B3-6928-471D-BF23-32643F0F604F}" name="IMSP CENTRUL DE SANATATE STRASENI" dataDxfId="95"/>
    <tableColumn id="173" xr3:uid="{42064C25-38FC-4CED-90FA-7ACF6F11A804}" name="IMSP CENTRUL DE SANATATE STURZOVCA" dataDxfId="94"/>
    <tableColumn id="174" xr3:uid="{54B5CF85-95D2-40F1-828E-62A314B0ACAC}" name="IMSP CENTRUL DE SANATATE SURI" dataDxfId="93"/>
    <tableColumn id="175" xr3:uid="{589125CB-E3AA-4641-8A97-EFDAF1AF94C9}" name="IMSP CENTRUL DE SANATATE SUSLENI" dataDxfId="92"/>
    <tableColumn id="176" xr3:uid="{701A4962-C619-4A9B-BA3D-7CD7F38410D5}" name="IMSP CENTRUL DE SANATATE TALMAZA" dataDxfId="91"/>
    <tableColumn id="177" xr3:uid="{894B3AB5-790D-40C3-95A1-C73CE9C591C7}" name="IMSP CENTRUL DE SANATATE TANATARI" dataDxfId="90"/>
    <tableColumn id="178" xr3:uid="{C74FE0D7-C733-48B9-9104-5123380CCD7F}" name="IMSP CENTRUL DE SANATATE TARACLIA" dataDxfId="89"/>
    <tableColumn id="179" xr3:uid="{1FB0C513-FB91-40B2-949C-39C1D1DA3F47}" name="IMSP CENTRUL DE SANATATE TARACLIA CAUSENI" dataDxfId="88"/>
    <tableColumn id="180" xr3:uid="{30AE5E21-0C6A-48B3-9B7D-FF96B446DE02}" name="IMSP CENTRUL DE SANATATE TARIGRAD" dataDxfId="87"/>
    <tableColumn id="181" xr3:uid="{B3274507-B09E-41C1-9396-FC920C272810}" name="IMSP CENTRUL DE SANATATE TELENESTI" dataDxfId="86"/>
    <tableColumn id="182" xr3:uid="{BC1EA367-1253-4214-AA9B-09DDD6FA5BC3}" name="IMSP CENTRUL DE SANATATE TIPALA" dataDxfId="85"/>
    <tableColumn id="183" xr3:uid="{8D63E0A3-971D-4C16-9547-23DDBF72917B}" name="IMSP CENTRUL DE SANATATE TOCUZ" dataDxfId="84"/>
    <tableColumn id="184" xr3:uid="{7CAA0380-74EE-4EA2-A00A-51158FB993CC}" name="IMSP CENTRUL DE SANATATE TRUSENI" dataDxfId="83"/>
    <tableColumn id="185" xr3:uid="{35F8DDC8-426D-47CC-A3BD-47B71D8A6BE6}" name="IMSP CENTRUL DE SANATATE UNGHENI" dataDxfId="82"/>
    <tableColumn id="186" xr3:uid="{80B0D2DF-F1D8-4BCF-877F-5041DB44BB30}" name="IMSP CENTRUL DE SANATATE VADUL RASCOV" dataDxfId="81"/>
    <tableColumn id="187" xr3:uid="{44401C7D-7D10-4656-A67B-A07C5435819B}" name="IMSP CENTRUL DE SANATATE VALEA MARE" dataDxfId="80"/>
    <tableColumn id="188" xr3:uid="{B87CD857-0C1A-4833-8615-C7E2B0BE6FA3}" name="IMSP CENTRUL DE SANATATE VARATIC" dataDxfId="79"/>
    <tableColumn id="190" xr3:uid="{75B8193B-9419-4698-A81F-15D4BB9F83A5}" name="IMSP CENTRUL DE SANATATE VASILEUTI" dataDxfId="78"/>
    <tableColumn id="191" xr3:uid="{7C7C4C90-2A1B-4417-87FA-EBE3FAACE54F}" name="IMSP CENTRUL DE SANATATE VATRA" dataDxfId="77"/>
    <tableColumn id="192" xr3:uid="{6A8F494D-CE83-4946-9A10-5D54F62DF349}" name="IMSP CENTRUL DE SANATATE VISOCA" dataDxfId="76"/>
    <tableColumn id="193" xr3:uid="{287EE32A-9F85-47E3-87BF-6EF85924635F}" name="IMSP CENTRUL DE SANATATE VORNICENI" dataDxfId="75"/>
    <tableColumn id="195" xr3:uid="{D23B6B40-79C4-49B5-A56B-F179BE08A6C9}" name="IMSP CENTRUL DE SANATATE ZARNESTI" dataDxfId="74"/>
    <tableColumn id="196" xr3:uid="{20F4E22E-5CEA-4531-9EA0-A4A5DC212BA5}" name="IMSP CENTRUL DE SANATATE ZGURITA" dataDxfId="73"/>
    <tableColumn id="197" xr3:uid="{1A7DBE5D-7E28-469E-9EC7-A7C5C33E38BC}" name="IMSP CENTRUL MEDICILOR DE FAMILIE FLORESTI" dataDxfId="72"/>
    <tableColumn id="198" xr3:uid="{678BAAA4-9843-43C7-B7F7-FC50E6350CDE}" name="IMSP CENTRUL MEDICILOR DE FAMILIE MUNICIPAL BALTI" dataDxfId="71"/>
    <tableColumn id="199" xr3:uid="{935AD940-1C9C-468A-843A-234B636C57F7}" name="IMSP CENTRUL NATIONAL DE ASISTENTA MEDICALA URGENTA PRESPITALICEASCA" dataDxfId="70"/>
    <tableColumn id="200" xr3:uid="{FB686B61-C691-4224-BDC2-D40C9A51A9FF}" name="IMSP CENTRUL REPUBLICAN DE DIAGNOSTICARE MEDICALA" dataDxfId="69"/>
    <tableColumn id="201" xr3:uid="{47A7A08B-9355-4408-AD14-B460F03D4621}" name="IMSP CENTRUL REPUBLICAN DE REABILITARE PENTRU COPII" dataDxfId="68"/>
    <tableColumn id="202" xr3:uid="{31BB54A1-4554-4C03-A3ED-96AEF815418B}" name="IMSP CENTRUL STOMATOLOGIC MUNICIPAL BALTI" dataDxfId="67"/>
    <tableColumn id="203" xr3:uid="{8214A414-FF91-4E16-86E7-F3A6B4068DD1}" name="IMSP CENTRUL STOMATOLOGIC MUNICIPAL DE COPII" dataDxfId="66"/>
    <tableColumn id="204" xr3:uid="{707F9B51-1EF3-4486-88A0-D7469A43952E}" name="IMSP CLINICA UNIVERSITARA DE ASISTENTA MEDICALA PRIMARA A USMF N TESTIMITANU" dataDxfId="65"/>
    <tableColumn id="206" xr3:uid="{4BCE332B-84EF-4900-816B-C412D756F0C2}" name="IMSP DISPENSARUL MUNICIPAL DERMATO‐VENEROLOGIC" dataDxfId="64"/>
    <tableColumn id="207" xr3:uid="{76C4D127-48EA-435C-AA1E-73B575B3D71F}" name="IMSP DISPENSARUL REPUBLICAN DE NARCOLOGIE" dataDxfId="63"/>
    <tableColumn id="208" xr3:uid="{6C7FC635-5023-48BF-B395-6545BE39B776}" name="IMSP INSTITUTUL DE CARDIOLOGIE" dataDxfId="62"/>
    <tableColumn id="209" xr3:uid="{9DCCD442-C005-4859-BA1B-D19DCCF10B40}" name="IMSP INSTITUTUL DE FTIZIOPNEUMOLOGIE CHIRIL DRAGANIUC" dataDxfId="61"/>
    <tableColumn id="210" xr3:uid="{215A6B15-6B13-443F-A443-E21977C13096}" name="IMSP INSTITUTUL DE MEDICINA URGENTA" dataDxfId="60"/>
    <tableColumn id="211" xr3:uid="{38235810-B3FF-4613-BE42-F645329FD725}" name="IMSP INSTITUTUL DE NEUROLOGIE SI NEUROCHIRURGIE DIOMID GHERMAN" dataDxfId="59"/>
    <tableColumn id="212" xr3:uid="{480B65C6-B5EE-48DA-B5BA-63D484E0CF82}" name="IMSP INSTITUTUL MAMEI SI COPILULUI" dataDxfId="58"/>
    <tableColumn id="213" xr3:uid="{7EB461C8-F594-41C7-9C7F-605B14845C96}" name="IMSP INSTITUTUL ONCOLOGIC" dataDxfId="57"/>
    <tableColumn id="214" xr3:uid="{4735A3B0-9362-4F8D-9B89-B9D8D8E9449F}" name="IMSP POLICLINICA DE STAT" dataDxfId="56"/>
    <tableColumn id="215" xr3:uid="{04FE8C14-D266-4E05-9F5C-2CE90DFA742E}" name="IMSP POLICLINICA STOMATOLOGICA REPUBLICANA" dataDxfId="55"/>
    <tableColumn id="216" xr3:uid="{669C26A8-E954-459A-8B9C-F4B9EA1100E3}" name="IMSP SPITALUL CARPINENI" dataDxfId="54"/>
    <tableColumn id="217" xr3:uid="{7B9E8A5A-7397-40A6-B746-0DA34C01937E}" name="IMSP SPITALUL CLINIC AL MINISTERULUI SANATATII" dataDxfId="53"/>
    <tableColumn id="218" xr3:uid="{E9871D49-E5C6-46E2-B368-CC85EF2C0029}" name="IMSP SPITALUL CLINIC BALTI" dataDxfId="52"/>
    <tableColumn id="219" xr3:uid="{5CE539D8-AE19-4B46-9ADE-ABEFE6044697}" name="IMSP SPITALUL CLINIC DE BOLI INFECTIOASE T CIORBA, locația de pe bd.Ștefan cel Mare și Sfânt, 163, mun.Chișinău" dataDxfId="51"/>
    <tableColumn id="220" xr3:uid="{A66C3CAD-8E4F-4E59-8958-A3E50720DC44}" name="IMSP SPITALUL CLINIC DE BOLI INFECTIOASE T CIORBA, locația de pe str.Costiujeni 51, or.Codru, mun.Chișinău" dataDxfId="50"/>
    <tableColumn id="221" xr3:uid="{D9639B14-A9AC-4F94-A278-ABA035AE50D0}" name="IMSP SPITALUL CLINIC DE PSIHIATRIE" dataDxfId="49"/>
    <tableColumn id="222" xr3:uid="{FEB19F40-8920-4FA5-A6A3-A83B7D93C3D4}" name="IMSP SPITALUL CLINIC DE TRAUMATOLOGIE SI ORTOPEDIE" dataDxfId="48"/>
    <tableColumn id="223" xr3:uid="{E1E22279-ECC1-489E-87AF-1FAD20589641}" name="IMSP SPITALUL CLINIC MUNICIPAL DE BOLI CONTAGIOASE DE COPII" dataDxfId="47"/>
    <tableColumn id="224" xr3:uid="{C5A1B6BD-467D-42FA-8399-98F83C75C90C}" name="IMSP SPITALUL CLINIC MUNICIPAL DE COPII NR 1" dataDxfId="46"/>
    <tableColumn id="225" xr3:uid="{0977A7CB-17A4-4CA8-B64F-982969733DB0}" name="IMSP SPITALUL CLINIC MUNICIPAL DE COPII V IGNATENCO" dataDxfId="45"/>
    <tableColumn id="227" xr3:uid="{579059A4-3A37-49A3-BD11-C0CF0C9801B5}" name="IMSP SPITALUL CLINIC MUNICIPAL GHEORGHE PALADI" dataDxfId="44"/>
    <tableColumn id="228" xr3:uid="{6F5EAB36-A570-4AD9-8D10-C8D7E994DECF}" name="IMSP SPITALUL CLINIC MUNICIPAL NR 4" dataDxfId="43"/>
    <tableColumn id="229" xr3:uid="{059AA7FF-D5A4-47ED-A804-F7E20516DD29}" name="IMSP SPITALUL CLINIC MUNICIPAL SFANTA TREIME" dataDxfId="42"/>
    <tableColumn id="230" xr3:uid="{11317158-351F-4DD9-B982-7583820BCF54}" name="IMSP SPITALUL CLINIC MUNICIPAL SFANTUL ARHANGHEL MIHAIL" dataDxfId="41"/>
    <tableColumn id="231" xr3:uid="{D12CFC3C-A7B9-4622-9135-64A2DC51CA7B}" name="IMSP SPITALUL CLINIC REPUBLICAN TIMOFEI MOSNEAGA" dataDxfId="40"/>
    <tableColumn id="232" xr3:uid="{50200328-D2FC-4CA2-9B0B-988215FF70A5}" name="IMSP SPITALUL DE PSIHIATRIE BALTI" dataDxfId="39"/>
    <tableColumn id="233" xr3:uid="{24A80945-8CE5-4788-9FDA-3B95DFC2F2AB}" name="IMSP SPITALUL DE STAT" dataDxfId="38"/>
    <tableColumn id="234" xr3:uid="{941E734F-31CF-469E-A7FD-D8FB8B82CF92}" name="IMSP SPITALUL RAIONAL ANENII NOI" dataDxfId="37"/>
    <tableColumn id="235" xr3:uid="{2240FEED-55E3-45FB-83D3-6C71C363FC76}" name="IMSP SPITALUL RAIONAL BASARABEASCA" dataDxfId="36"/>
    <tableColumn id="236" xr3:uid="{6E25E5E0-8230-4F5D-BA4B-5CDBFAFE3BB2}" name="IMSP SPITALUL RAIONAL BRICENI" dataDxfId="35"/>
    <tableColumn id="237" xr3:uid="{DA3836AD-805D-4256-90EA-2270E9CC1873}" name="IMSP SPITALUL RAIONAL CAHUL" dataDxfId="34"/>
    <tableColumn id="238" xr3:uid="{72268660-40F7-4F6F-B709-838CFB6FED91}" name="IMSP SPITALUL RAIONAL CANTEMIR" dataDxfId="33"/>
    <tableColumn id="239" xr3:uid="{9D8B433F-E277-4D1A-92EF-2E5A85128529}" name="IMSP SPITALUL RAIONAL CAUSENI ANA SI ALEXANDRU" dataDxfId="32"/>
    <tableColumn id="240" xr3:uid="{8DEF6A5A-271F-4E59-A68E-9272866E8091}" name="IMSP SPITALUL RAIONAL CEADIR-LUNGA" dataDxfId="31"/>
    <tableColumn id="241" xr3:uid="{B0AED2CC-BD2B-4131-B010-0E5FBDEA755D}" name="IMSP SPITALUL RAIONAL CIMISLIA" dataDxfId="30"/>
    <tableColumn id="242" xr3:uid="{71FA2E70-9414-48EB-BBAC-40063D787F09}" name="IMSP SPITALUL RAIONAL COMRAT ISAAC GURFINCHEL" dataDxfId="29"/>
    <tableColumn id="243" xr3:uid="{DD5E60ED-0EDD-47A0-889F-AE2D01185EF2}" name="IMSP SPITALUL RAIONAL CRIULENI" dataDxfId="28"/>
    <tableColumn id="244" xr3:uid="{3197CD85-DF2D-4E95-89BC-C81B0C40727C}" name="IMSP SPITALUL RAIONAL DONDUSENI" dataDxfId="27"/>
    <tableColumn id="245" xr3:uid="{455B3239-9B31-4EFB-B62F-FB53A3DBDD85}" name="IMSP SPITALUL RAIONAL DROCHIA NICOLAE TESTEMITANU" dataDxfId="26"/>
    <tableColumn id="246" xr3:uid="{04ACCB15-1D9B-40D1-87F9-5E9394BA207F}" name="IMSP SPITALUL RAIONAL EDINET" dataDxfId="25"/>
    <tableColumn id="247" xr3:uid="{0DF41266-CD8E-48BF-9E96-0528F3C572C3}" name="IMSP SPITALUL RAIONAL FALESTI" dataDxfId="24"/>
    <tableColumn id="248" xr3:uid="{B00334E8-C29F-4417-8C51-DF3EDB9BE376}" name="IMSP SPITALUL RAIONAL FLORESTI" dataDxfId="23"/>
    <tableColumn id="249" xr3:uid="{ABBFC858-7BF1-4A2D-BF3C-28A43CBE3D6E}" name="IMSP SPITALUL RAIONAL GLODENI" dataDxfId="22"/>
    <tableColumn id="250" xr3:uid="{5977C1C2-ADE1-4D04-B743-59802CB634B9}" name="IMSP SPITALUL RAIONAL HANCESTI" dataDxfId="21"/>
    <tableColumn id="251" xr3:uid="{F6D98BDE-BD3F-4FB8-9BC7-680936D28250}" name="IMSP SPITALUL RAIONAL IALOVENI" dataDxfId="20"/>
    <tableColumn id="252" xr3:uid="{6943832C-0476-48C1-BDCA-43A668ED5235}" name="IMSP SPITALUL RAIONAL NISPORENI" dataDxfId="19"/>
    <tableColumn id="253" xr3:uid="{AAE295B6-87F1-4893-A48A-7002F5940E2C}" name="IMSP SPITALUL RAIONAL OCNITA" dataDxfId="18"/>
    <tableColumn id="254" xr3:uid="{22D8CD93-99E1-46EA-8B93-C30ABC6E5566}" name="IMSP SPITALUL RAIONAL ORHEI" dataDxfId="17"/>
    <tableColumn id="255" xr3:uid="{F97C6DF8-8248-4097-8EB9-630AA7E8E2F7}" name="IMSP SPITALUL RAIONAL RASCANI" dataDxfId="16"/>
    <tableColumn id="256" xr3:uid="{0CD38F3D-A67D-48E6-BF64-D4FABAF4546F}" name="IMSP SPITALUL RAIONAL REZINA" dataDxfId="15"/>
    <tableColumn id="257" xr3:uid="{D393A598-8105-46EA-BA0E-4BC02E93B9D1}" name="IMSP SPITALUL RAIONAL SANGEREI" dataDxfId="14"/>
    <tableColumn id="258" xr3:uid="{D63F743A-218B-40EE-8D80-6D370C883CFA}" name="IMSP SPITALUL RAIONAL SOLDANESTI" dataDxfId="13"/>
    <tableColumn id="259" xr3:uid="{58FFD98B-E4EF-482E-86B7-B0B1FA012291}" name="IMSP SPITALUL RAIONAL SOROCA A PRISACARI" dataDxfId="12"/>
    <tableColumn id="260" xr3:uid="{E42A0D9A-58B6-42BB-A8D6-BCA3DDE50BEB}" name="IMSP SPITALUL RAIONAL STEFAN VODA" dataDxfId="11"/>
    <tableColumn id="261" xr3:uid="{E13D0DFB-FF90-47CB-BB73-347194B072C8}" name="IMSP SPITALUL RAIONAL STRASENI" dataDxfId="10"/>
    <tableColumn id="262" xr3:uid="{2EBA3750-2EF5-4CB6-B35F-C67195E715A9}" name="IMSP SPITALUL RAIONAL TARACLIA" dataDxfId="9"/>
    <tableColumn id="263" xr3:uid="{0F02B931-C2FB-474B-BC38-9CA375D0F03D}" name="IMSP SPITALUL RAIONAL TELENESTI" dataDxfId="8"/>
    <tableColumn id="264" xr3:uid="{D16D49BC-AD49-4CA2-8100-978DB75C33FA}" name="IMSP SPITALUL RAIONAL UNGHENI" dataDxfId="7"/>
    <tableColumn id="265" xr3:uid="{ADE96323-0C0F-4DA9-9FE1-BB4AF7F5811D}" name="IMSP SPITALUL RAIONAL VULCANESTI" dataDxfId="6"/>
    <tableColumn id="266" xr3:uid="{B93D00C1-822F-4DD9-BF15-9C26CFA66636}" name="IP STOMATOLOGIE COMRAT" dataDxfId="5"/>
    <tableColumn id="268" xr3:uid="{F384D492-280F-4593-909C-08FB03CD1336}" name="SERVICIUL DE INFORMATII SI SECURITATE AL REPUBLICII MOLDOVA" dataDxfId="4"/>
    <tableColumn id="271" xr3:uid="{E4064B1A-5F58-4C79-9D83-735314B619B7}" name="IMSP CENTRUL DE SANATATE RUSESTII NOI" dataDxfId="3"/>
    <tableColumn id="272" xr3:uid="{27AF0036-2C0A-4B69-BEF7-8B6BCD57B41D}" name="Grand Total" dataDxfId="2" dataCellStyle="Comma">
      <calculatedColumnFormula>SUM(F2:IF2)</calculatedColumnFormula>
    </tableColumn>
    <tableColumn id="273" xr3:uid="{F194F2F8-501B-45F5-BAE7-857DA53EB08D}" name="Preț fără TVA" dataDxfId="1"/>
    <tableColumn id="274" xr3:uid="{9B818C36-6830-4B37-A894-EAB5DB4FB1F6}" name="Suma fără TVA" dataDxfId="0" dataCellStyle="Comma">
      <calculatedColumnFormula>IH2*IG2</calculatedColumnFormula>
    </tableColumn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A55776-6EE6-4F3E-9D28-ADC462656A6C}">
  <dimension ref="A3:F3058"/>
  <sheetViews>
    <sheetView tabSelected="1" workbookViewId="0">
      <selection activeCell="A23" sqref="A23"/>
    </sheetView>
  </sheetViews>
  <sheetFormatPr defaultColWidth="21" defaultRowHeight="15" x14ac:dyDescent="0.25"/>
  <cols>
    <col min="1" max="1" width="54" customWidth="1"/>
    <col min="5" max="5" width="20.85546875" bestFit="1" customWidth="1"/>
    <col min="6" max="8" width="8" bestFit="1" customWidth="1"/>
    <col min="9" max="30" width="7" bestFit="1" customWidth="1"/>
  </cols>
  <sheetData>
    <row r="3" spans="1:6" x14ac:dyDescent="0.25">
      <c r="A3" s="25" t="s">
        <v>508</v>
      </c>
      <c r="B3" s="25" t="s">
        <v>1</v>
      </c>
      <c r="C3" s="25" t="s">
        <v>2</v>
      </c>
      <c r="D3" s="25" t="s">
        <v>3</v>
      </c>
      <c r="E3" s="25" t="s">
        <v>4</v>
      </c>
    </row>
    <row r="4" spans="1:6" x14ac:dyDescent="0.25">
      <c r="A4" t="s">
        <v>273</v>
      </c>
      <c r="B4">
        <v>1</v>
      </c>
      <c r="C4" t="s">
        <v>243</v>
      </c>
      <c r="D4" t="s">
        <v>244</v>
      </c>
      <c r="E4" t="s">
        <v>245</v>
      </c>
      <c r="F4" s="24">
        <v>0</v>
      </c>
    </row>
    <row r="5" spans="1:6" x14ac:dyDescent="0.25">
      <c r="C5" t="s">
        <v>246</v>
      </c>
      <c r="D5" t="s">
        <v>247</v>
      </c>
      <c r="E5" t="s">
        <v>245</v>
      </c>
      <c r="F5" s="24">
        <v>800</v>
      </c>
    </row>
    <row r="6" spans="1:6" x14ac:dyDescent="0.25">
      <c r="B6">
        <v>2</v>
      </c>
      <c r="C6" t="s">
        <v>248</v>
      </c>
      <c r="D6" t="s">
        <v>249</v>
      </c>
      <c r="E6" t="s">
        <v>245</v>
      </c>
      <c r="F6" s="24">
        <v>0</v>
      </c>
    </row>
    <row r="7" spans="1:6" x14ac:dyDescent="0.25">
      <c r="C7" t="s">
        <v>250</v>
      </c>
      <c r="D7" t="s">
        <v>251</v>
      </c>
      <c r="E7" t="s">
        <v>245</v>
      </c>
      <c r="F7" s="24">
        <v>0</v>
      </c>
    </row>
    <row r="8" spans="1:6" x14ac:dyDescent="0.25">
      <c r="B8">
        <v>3</v>
      </c>
      <c r="C8" t="s">
        <v>252</v>
      </c>
      <c r="D8" t="s">
        <v>253</v>
      </c>
      <c r="E8" t="s">
        <v>254</v>
      </c>
      <c r="F8" s="24">
        <v>0</v>
      </c>
    </row>
    <row r="9" spans="1:6" x14ac:dyDescent="0.25">
      <c r="B9">
        <v>4</v>
      </c>
      <c r="C9" t="s">
        <v>255</v>
      </c>
      <c r="D9" t="s">
        <v>256</v>
      </c>
      <c r="E9" t="s">
        <v>257</v>
      </c>
      <c r="F9" s="24">
        <v>0</v>
      </c>
    </row>
    <row r="10" spans="1:6" x14ac:dyDescent="0.25">
      <c r="C10" t="s">
        <v>258</v>
      </c>
      <c r="D10" t="s">
        <v>256</v>
      </c>
      <c r="E10" t="s">
        <v>257</v>
      </c>
      <c r="F10" s="24">
        <v>0</v>
      </c>
    </row>
    <row r="11" spans="1:6" x14ac:dyDescent="0.25">
      <c r="B11">
        <v>5</v>
      </c>
      <c r="C11" t="s">
        <v>259</v>
      </c>
      <c r="D11" t="s">
        <v>260</v>
      </c>
      <c r="E11" t="s">
        <v>257</v>
      </c>
      <c r="F11" s="24">
        <v>0</v>
      </c>
    </row>
    <row r="12" spans="1:6" x14ac:dyDescent="0.25">
      <c r="B12">
        <v>6</v>
      </c>
      <c r="C12" t="s">
        <v>261</v>
      </c>
      <c r="D12" t="s">
        <v>262</v>
      </c>
      <c r="E12" t="s">
        <v>263</v>
      </c>
      <c r="F12" s="24">
        <v>7000</v>
      </c>
    </row>
    <row r="13" spans="1:6" x14ac:dyDescent="0.25">
      <c r="B13">
        <v>7</v>
      </c>
      <c r="C13" t="s">
        <v>264</v>
      </c>
      <c r="D13" t="s">
        <v>265</v>
      </c>
      <c r="E13" t="s">
        <v>257</v>
      </c>
      <c r="F13" s="24">
        <v>0</v>
      </c>
    </row>
    <row r="14" spans="1:6" x14ac:dyDescent="0.25">
      <c r="B14">
        <v>8</v>
      </c>
      <c r="C14" t="s">
        <v>266</v>
      </c>
      <c r="D14" t="s">
        <v>267</v>
      </c>
      <c r="E14" t="s">
        <v>257</v>
      </c>
      <c r="F14" s="24">
        <v>0</v>
      </c>
    </row>
    <row r="15" spans="1:6" x14ac:dyDescent="0.25">
      <c r="B15">
        <v>9</v>
      </c>
      <c r="C15" t="s">
        <v>268</v>
      </c>
      <c r="D15" t="s">
        <v>269</v>
      </c>
      <c r="E15" t="s">
        <v>257</v>
      </c>
      <c r="F15" s="24">
        <v>0</v>
      </c>
    </row>
    <row r="16" spans="1:6" x14ac:dyDescent="0.25">
      <c r="B16">
        <v>10</v>
      </c>
      <c r="C16" t="s">
        <v>270</v>
      </c>
      <c r="D16" t="s">
        <v>271</v>
      </c>
      <c r="E16" t="s">
        <v>257</v>
      </c>
      <c r="F16" s="24"/>
    </row>
    <row r="17" spans="1:6" x14ac:dyDescent="0.25">
      <c r="A17" t="s">
        <v>274</v>
      </c>
      <c r="B17">
        <v>1</v>
      </c>
      <c r="C17" t="s">
        <v>243</v>
      </c>
      <c r="D17" t="s">
        <v>244</v>
      </c>
      <c r="E17" t="s">
        <v>245</v>
      </c>
      <c r="F17" s="24"/>
    </row>
    <row r="18" spans="1:6" x14ac:dyDescent="0.25">
      <c r="C18" t="s">
        <v>246</v>
      </c>
      <c r="D18" t="s">
        <v>247</v>
      </c>
      <c r="E18" t="s">
        <v>245</v>
      </c>
      <c r="F18" s="24">
        <v>2000</v>
      </c>
    </row>
    <row r="19" spans="1:6" x14ac:dyDescent="0.25">
      <c r="B19">
        <v>2</v>
      </c>
      <c r="C19" t="s">
        <v>248</v>
      </c>
      <c r="D19" t="s">
        <v>249</v>
      </c>
      <c r="E19" t="s">
        <v>245</v>
      </c>
      <c r="F19" s="24"/>
    </row>
    <row r="20" spans="1:6" x14ac:dyDescent="0.25">
      <c r="C20" t="s">
        <v>250</v>
      </c>
      <c r="D20" t="s">
        <v>251</v>
      </c>
      <c r="E20" t="s">
        <v>245</v>
      </c>
      <c r="F20" s="24"/>
    </row>
    <row r="21" spans="1:6" x14ac:dyDescent="0.25">
      <c r="B21">
        <v>3</v>
      </c>
      <c r="C21" t="s">
        <v>252</v>
      </c>
      <c r="D21" t="s">
        <v>253</v>
      </c>
      <c r="E21" t="s">
        <v>254</v>
      </c>
      <c r="F21" s="24">
        <v>150</v>
      </c>
    </row>
    <row r="22" spans="1:6" x14ac:dyDescent="0.25">
      <c r="B22">
        <v>4</v>
      </c>
      <c r="C22" t="s">
        <v>255</v>
      </c>
      <c r="D22" t="s">
        <v>256</v>
      </c>
      <c r="E22" t="s">
        <v>257</v>
      </c>
      <c r="F22" s="24"/>
    </row>
    <row r="23" spans="1:6" x14ac:dyDescent="0.25">
      <c r="C23" t="s">
        <v>258</v>
      </c>
      <c r="D23" t="s">
        <v>256</v>
      </c>
      <c r="E23" t="s">
        <v>257</v>
      </c>
      <c r="F23" s="24"/>
    </row>
    <row r="24" spans="1:6" x14ac:dyDescent="0.25">
      <c r="B24">
        <v>5</v>
      </c>
      <c r="C24" t="s">
        <v>259</v>
      </c>
      <c r="D24" t="s">
        <v>260</v>
      </c>
      <c r="E24" t="s">
        <v>257</v>
      </c>
      <c r="F24" s="24"/>
    </row>
    <row r="25" spans="1:6" x14ac:dyDescent="0.25">
      <c r="B25">
        <v>6</v>
      </c>
      <c r="C25" t="s">
        <v>261</v>
      </c>
      <c r="D25" t="s">
        <v>262</v>
      </c>
      <c r="E25" t="s">
        <v>263</v>
      </c>
      <c r="F25" s="24"/>
    </row>
    <row r="26" spans="1:6" x14ac:dyDescent="0.25">
      <c r="B26">
        <v>7</v>
      </c>
      <c r="C26" t="s">
        <v>264</v>
      </c>
      <c r="D26" t="s">
        <v>265</v>
      </c>
      <c r="E26" t="s">
        <v>257</v>
      </c>
      <c r="F26" s="24"/>
    </row>
    <row r="27" spans="1:6" x14ac:dyDescent="0.25">
      <c r="B27">
        <v>8</v>
      </c>
      <c r="C27" t="s">
        <v>266</v>
      </c>
      <c r="D27" t="s">
        <v>267</v>
      </c>
      <c r="E27" t="s">
        <v>257</v>
      </c>
      <c r="F27" s="24">
        <v>10</v>
      </c>
    </row>
    <row r="28" spans="1:6" x14ac:dyDescent="0.25">
      <c r="B28">
        <v>9</v>
      </c>
      <c r="C28" t="s">
        <v>268</v>
      </c>
      <c r="D28" t="s">
        <v>269</v>
      </c>
      <c r="E28" t="s">
        <v>257</v>
      </c>
      <c r="F28" s="24"/>
    </row>
    <row r="29" spans="1:6" x14ac:dyDescent="0.25">
      <c r="B29">
        <v>10</v>
      </c>
      <c r="C29" t="s">
        <v>270</v>
      </c>
      <c r="D29" t="s">
        <v>271</v>
      </c>
      <c r="E29" t="s">
        <v>257</v>
      </c>
      <c r="F29" s="24"/>
    </row>
    <row r="30" spans="1:6" x14ac:dyDescent="0.25">
      <c r="A30" t="s">
        <v>275</v>
      </c>
      <c r="B30">
        <v>1</v>
      </c>
      <c r="C30" t="s">
        <v>243</v>
      </c>
      <c r="D30" t="s">
        <v>244</v>
      </c>
      <c r="E30" t="s">
        <v>245</v>
      </c>
      <c r="F30" s="24">
        <v>2000</v>
      </c>
    </row>
    <row r="31" spans="1:6" x14ac:dyDescent="0.25">
      <c r="C31" t="s">
        <v>246</v>
      </c>
      <c r="D31" t="s">
        <v>247</v>
      </c>
      <c r="E31" t="s">
        <v>245</v>
      </c>
      <c r="F31" s="24">
        <v>400</v>
      </c>
    </row>
    <row r="32" spans="1:6" x14ac:dyDescent="0.25">
      <c r="B32">
        <v>2</v>
      </c>
      <c r="C32" t="s">
        <v>248</v>
      </c>
      <c r="D32" t="s">
        <v>249</v>
      </c>
      <c r="E32" t="s">
        <v>245</v>
      </c>
      <c r="F32" s="24">
        <v>2000</v>
      </c>
    </row>
    <row r="33" spans="1:6" x14ac:dyDescent="0.25">
      <c r="C33" t="s">
        <v>250</v>
      </c>
      <c r="D33" t="s">
        <v>251</v>
      </c>
      <c r="E33" t="s">
        <v>245</v>
      </c>
      <c r="F33" s="24"/>
    </row>
    <row r="34" spans="1:6" x14ac:dyDescent="0.25">
      <c r="B34">
        <v>3</v>
      </c>
      <c r="C34" t="s">
        <v>252</v>
      </c>
      <c r="D34" t="s">
        <v>253</v>
      </c>
      <c r="E34" t="s">
        <v>254</v>
      </c>
      <c r="F34" s="24">
        <v>200</v>
      </c>
    </row>
    <row r="35" spans="1:6" x14ac:dyDescent="0.25">
      <c r="B35">
        <v>4</v>
      </c>
      <c r="C35" t="s">
        <v>255</v>
      </c>
      <c r="D35" t="s">
        <v>256</v>
      </c>
      <c r="E35" t="s">
        <v>257</v>
      </c>
      <c r="F35" s="24"/>
    </row>
    <row r="36" spans="1:6" x14ac:dyDescent="0.25">
      <c r="C36" t="s">
        <v>258</v>
      </c>
      <c r="D36" t="s">
        <v>256</v>
      </c>
      <c r="E36" t="s">
        <v>257</v>
      </c>
      <c r="F36" s="24"/>
    </row>
    <row r="37" spans="1:6" x14ac:dyDescent="0.25">
      <c r="B37">
        <v>5</v>
      </c>
      <c r="C37" t="s">
        <v>259</v>
      </c>
      <c r="D37" t="s">
        <v>260</v>
      </c>
      <c r="E37" t="s">
        <v>257</v>
      </c>
      <c r="F37" s="24"/>
    </row>
    <row r="38" spans="1:6" x14ac:dyDescent="0.25">
      <c r="B38">
        <v>6</v>
      </c>
      <c r="C38" t="s">
        <v>261</v>
      </c>
      <c r="D38" t="s">
        <v>262</v>
      </c>
      <c r="E38" t="s">
        <v>263</v>
      </c>
      <c r="F38" s="24"/>
    </row>
    <row r="39" spans="1:6" x14ac:dyDescent="0.25">
      <c r="B39">
        <v>7</v>
      </c>
      <c r="C39" t="s">
        <v>264</v>
      </c>
      <c r="D39" t="s">
        <v>265</v>
      </c>
      <c r="E39" t="s">
        <v>257</v>
      </c>
      <c r="F39" s="24"/>
    </row>
    <row r="40" spans="1:6" x14ac:dyDescent="0.25">
      <c r="B40">
        <v>8</v>
      </c>
      <c r="C40" t="s">
        <v>266</v>
      </c>
      <c r="D40" t="s">
        <v>267</v>
      </c>
      <c r="E40" t="s">
        <v>257</v>
      </c>
      <c r="F40" s="24">
        <v>1</v>
      </c>
    </row>
    <row r="41" spans="1:6" x14ac:dyDescent="0.25">
      <c r="B41">
        <v>9</v>
      </c>
      <c r="C41" t="s">
        <v>268</v>
      </c>
      <c r="D41" t="s">
        <v>269</v>
      </c>
      <c r="E41" t="s">
        <v>257</v>
      </c>
      <c r="F41" s="24"/>
    </row>
    <row r="42" spans="1:6" x14ac:dyDescent="0.25">
      <c r="B42">
        <v>10</v>
      </c>
      <c r="C42" t="s">
        <v>270</v>
      </c>
      <c r="D42" t="s">
        <v>271</v>
      </c>
      <c r="E42" t="s">
        <v>257</v>
      </c>
      <c r="F42" s="24"/>
    </row>
    <row r="43" spans="1:6" x14ac:dyDescent="0.25">
      <c r="A43" t="s">
        <v>276</v>
      </c>
      <c r="B43">
        <v>1</v>
      </c>
      <c r="C43" t="s">
        <v>243</v>
      </c>
      <c r="D43" t="s">
        <v>244</v>
      </c>
      <c r="E43" t="s">
        <v>245</v>
      </c>
      <c r="F43" s="24"/>
    </row>
    <row r="44" spans="1:6" x14ac:dyDescent="0.25">
      <c r="C44" t="s">
        <v>246</v>
      </c>
      <c r="D44" t="s">
        <v>247</v>
      </c>
      <c r="E44" t="s">
        <v>245</v>
      </c>
      <c r="F44" s="24">
        <v>2000</v>
      </c>
    </row>
    <row r="45" spans="1:6" x14ac:dyDescent="0.25">
      <c r="B45">
        <v>2</v>
      </c>
      <c r="C45" t="s">
        <v>248</v>
      </c>
      <c r="D45" t="s">
        <v>249</v>
      </c>
      <c r="E45" t="s">
        <v>245</v>
      </c>
      <c r="F45" s="24"/>
    </row>
    <row r="46" spans="1:6" x14ac:dyDescent="0.25">
      <c r="C46" t="s">
        <v>250</v>
      </c>
      <c r="D46" t="s">
        <v>251</v>
      </c>
      <c r="E46" t="s">
        <v>245</v>
      </c>
      <c r="F46" s="24"/>
    </row>
    <row r="47" spans="1:6" x14ac:dyDescent="0.25">
      <c r="B47">
        <v>3</v>
      </c>
      <c r="C47" t="s">
        <v>252</v>
      </c>
      <c r="D47" t="s">
        <v>253</v>
      </c>
      <c r="E47" t="s">
        <v>254</v>
      </c>
      <c r="F47" s="24"/>
    </row>
    <row r="48" spans="1:6" x14ac:dyDescent="0.25">
      <c r="B48">
        <v>4</v>
      </c>
      <c r="C48" t="s">
        <v>255</v>
      </c>
      <c r="D48" t="s">
        <v>256</v>
      </c>
      <c r="E48" t="s">
        <v>257</v>
      </c>
      <c r="F48" s="24"/>
    </row>
    <row r="49" spans="1:6" x14ac:dyDescent="0.25">
      <c r="C49" t="s">
        <v>258</v>
      </c>
      <c r="D49" t="s">
        <v>256</v>
      </c>
      <c r="E49" t="s">
        <v>257</v>
      </c>
      <c r="F49" s="24"/>
    </row>
    <row r="50" spans="1:6" x14ac:dyDescent="0.25">
      <c r="B50">
        <v>5</v>
      </c>
      <c r="C50" t="s">
        <v>259</v>
      </c>
      <c r="D50" t="s">
        <v>260</v>
      </c>
      <c r="E50" t="s">
        <v>257</v>
      </c>
      <c r="F50" s="24"/>
    </row>
    <row r="51" spans="1:6" x14ac:dyDescent="0.25">
      <c r="B51">
        <v>6</v>
      </c>
      <c r="C51" t="s">
        <v>261</v>
      </c>
      <c r="D51" t="s">
        <v>262</v>
      </c>
      <c r="E51" t="s">
        <v>263</v>
      </c>
      <c r="F51" s="24"/>
    </row>
    <row r="52" spans="1:6" x14ac:dyDescent="0.25">
      <c r="B52">
        <v>7</v>
      </c>
      <c r="C52" t="s">
        <v>264</v>
      </c>
      <c r="D52" t="s">
        <v>265</v>
      </c>
      <c r="E52" t="s">
        <v>257</v>
      </c>
      <c r="F52" s="24"/>
    </row>
    <row r="53" spans="1:6" x14ac:dyDescent="0.25">
      <c r="B53">
        <v>8</v>
      </c>
      <c r="C53" t="s">
        <v>266</v>
      </c>
      <c r="D53" t="s">
        <v>267</v>
      </c>
      <c r="E53" t="s">
        <v>257</v>
      </c>
      <c r="F53" s="24">
        <v>10</v>
      </c>
    </row>
    <row r="54" spans="1:6" x14ac:dyDescent="0.25">
      <c r="B54">
        <v>9</v>
      </c>
      <c r="C54" t="s">
        <v>268</v>
      </c>
      <c r="D54" t="s">
        <v>269</v>
      </c>
      <c r="E54" t="s">
        <v>257</v>
      </c>
      <c r="F54" s="24"/>
    </row>
    <row r="55" spans="1:6" x14ac:dyDescent="0.25">
      <c r="B55">
        <v>10</v>
      </c>
      <c r="C55" t="s">
        <v>270</v>
      </c>
      <c r="D55" t="s">
        <v>271</v>
      </c>
      <c r="E55" t="s">
        <v>257</v>
      </c>
      <c r="F55" s="24"/>
    </row>
    <row r="56" spans="1:6" x14ac:dyDescent="0.25">
      <c r="A56" t="s">
        <v>277</v>
      </c>
      <c r="B56">
        <v>1</v>
      </c>
      <c r="C56" t="s">
        <v>243</v>
      </c>
      <c r="D56" t="s">
        <v>244</v>
      </c>
      <c r="E56" t="s">
        <v>245</v>
      </c>
      <c r="F56" s="24"/>
    </row>
    <row r="57" spans="1:6" x14ac:dyDescent="0.25">
      <c r="C57" t="s">
        <v>246</v>
      </c>
      <c r="D57" t="s">
        <v>247</v>
      </c>
      <c r="E57" t="s">
        <v>245</v>
      </c>
      <c r="F57" s="24"/>
    </row>
    <row r="58" spans="1:6" x14ac:dyDescent="0.25">
      <c r="B58">
        <v>2</v>
      </c>
      <c r="C58" t="s">
        <v>248</v>
      </c>
      <c r="D58" t="s">
        <v>249</v>
      </c>
      <c r="E58" t="s">
        <v>245</v>
      </c>
      <c r="F58" s="24"/>
    </row>
    <row r="59" spans="1:6" x14ac:dyDescent="0.25">
      <c r="C59" t="s">
        <v>250</v>
      </c>
      <c r="D59" t="s">
        <v>251</v>
      </c>
      <c r="E59" t="s">
        <v>245</v>
      </c>
      <c r="F59" s="24">
        <v>400</v>
      </c>
    </row>
    <row r="60" spans="1:6" x14ac:dyDescent="0.25">
      <c r="B60">
        <v>3</v>
      </c>
      <c r="C60" t="s">
        <v>252</v>
      </c>
      <c r="D60" t="s">
        <v>253</v>
      </c>
      <c r="E60" t="s">
        <v>254</v>
      </c>
      <c r="F60" s="24">
        <v>150</v>
      </c>
    </row>
    <row r="61" spans="1:6" x14ac:dyDescent="0.25">
      <c r="B61">
        <v>4</v>
      </c>
      <c r="C61" t="s">
        <v>255</v>
      </c>
      <c r="D61" t="s">
        <v>256</v>
      </c>
      <c r="E61" t="s">
        <v>257</v>
      </c>
      <c r="F61" s="24"/>
    </row>
    <row r="62" spans="1:6" x14ac:dyDescent="0.25">
      <c r="C62" t="s">
        <v>258</v>
      </c>
      <c r="D62" t="s">
        <v>256</v>
      </c>
      <c r="E62" t="s">
        <v>257</v>
      </c>
      <c r="F62" s="24"/>
    </row>
    <row r="63" spans="1:6" x14ac:dyDescent="0.25">
      <c r="B63">
        <v>5</v>
      </c>
      <c r="C63" t="s">
        <v>259</v>
      </c>
      <c r="D63" t="s">
        <v>260</v>
      </c>
      <c r="E63" t="s">
        <v>257</v>
      </c>
      <c r="F63" s="24"/>
    </row>
    <row r="64" spans="1:6" x14ac:dyDescent="0.25">
      <c r="B64">
        <v>6</v>
      </c>
      <c r="C64" t="s">
        <v>261</v>
      </c>
      <c r="D64" t="s">
        <v>262</v>
      </c>
      <c r="E64" t="s">
        <v>263</v>
      </c>
      <c r="F64" s="24">
        <v>25</v>
      </c>
    </row>
    <row r="65" spans="1:6" x14ac:dyDescent="0.25">
      <c r="B65">
        <v>7</v>
      </c>
      <c r="C65" t="s">
        <v>264</v>
      </c>
      <c r="D65" t="s">
        <v>265</v>
      </c>
      <c r="E65" t="s">
        <v>257</v>
      </c>
      <c r="F65" s="24"/>
    </row>
    <row r="66" spans="1:6" x14ac:dyDescent="0.25">
      <c r="B66">
        <v>8</v>
      </c>
      <c r="C66" t="s">
        <v>266</v>
      </c>
      <c r="D66" t="s">
        <v>267</v>
      </c>
      <c r="E66" t="s">
        <v>257</v>
      </c>
      <c r="F66" s="24">
        <v>2</v>
      </c>
    </row>
    <row r="67" spans="1:6" x14ac:dyDescent="0.25">
      <c r="B67">
        <v>9</v>
      </c>
      <c r="C67" t="s">
        <v>268</v>
      </c>
      <c r="D67" t="s">
        <v>269</v>
      </c>
      <c r="E67" t="s">
        <v>257</v>
      </c>
      <c r="F67" s="24"/>
    </row>
    <row r="68" spans="1:6" x14ac:dyDescent="0.25">
      <c r="B68">
        <v>10</v>
      </c>
      <c r="C68" t="s">
        <v>270</v>
      </c>
      <c r="D68" t="s">
        <v>271</v>
      </c>
      <c r="E68" t="s">
        <v>257</v>
      </c>
      <c r="F68" s="24"/>
    </row>
    <row r="69" spans="1:6" x14ac:dyDescent="0.25">
      <c r="A69" t="s">
        <v>278</v>
      </c>
      <c r="B69">
        <v>1</v>
      </c>
      <c r="C69" t="s">
        <v>243</v>
      </c>
      <c r="D69" t="s">
        <v>244</v>
      </c>
      <c r="E69" t="s">
        <v>245</v>
      </c>
      <c r="F69" s="24"/>
    </row>
    <row r="70" spans="1:6" x14ac:dyDescent="0.25">
      <c r="C70" t="s">
        <v>246</v>
      </c>
      <c r="D70" t="s">
        <v>247</v>
      </c>
      <c r="E70" t="s">
        <v>245</v>
      </c>
      <c r="F70" s="24"/>
    </row>
    <row r="71" spans="1:6" x14ac:dyDescent="0.25">
      <c r="B71">
        <v>2</v>
      </c>
      <c r="C71" t="s">
        <v>248</v>
      </c>
      <c r="D71" t="s">
        <v>249</v>
      </c>
      <c r="E71" t="s">
        <v>245</v>
      </c>
      <c r="F71" s="24"/>
    </row>
    <row r="72" spans="1:6" x14ac:dyDescent="0.25">
      <c r="C72" t="s">
        <v>250</v>
      </c>
      <c r="D72" t="s">
        <v>251</v>
      </c>
      <c r="E72" t="s">
        <v>245</v>
      </c>
      <c r="F72" s="24"/>
    </row>
    <row r="73" spans="1:6" x14ac:dyDescent="0.25">
      <c r="B73">
        <v>3</v>
      </c>
      <c r="C73" t="s">
        <v>252</v>
      </c>
      <c r="D73" t="s">
        <v>253</v>
      </c>
      <c r="E73" t="s">
        <v>254</v>
      </c>
      <c r="F73" s="24"/>
    </row>
    <row r="74" spans="1:6" x14ac:dyDescent="0.25">
      <c r="B74">
        <v>4</v>
      </c>
      <c r="C74" t="s">
        <v>255</v>
      </c>
      <c r="D74" t="s">
        <v>256</v>
      </c>
      <c r="E74" t="s">
        <v>257</v>
      </c>
      <c r="F74" s="24"/>
    </row>
    <row r="75" spans="1:6" x14ac:dyDescent="0.25">
      <c r="C75" t="s">
        <v>258</v>
      </c>
      <c r="D75" t="s">
        <v>256</v>
      </c>
      <c r="E75" t="s">
        <v>257</v>
      </c>
      <c r="F75" s="24"/>
    </row>
    <row r="76" spans="1:6" x14ac:dyDescent="0.25">
      <c r="B76">
        <v>5</v>
      </c>
      <c r="C76" t="s">
        <v>259</v>
      </c>
      <c r="D76" t="s">
        <v>260</v>
      </c>
      <c r="E76" t="s">
        <v>257</v>
      </c>
      <c r="F76" s="24"/>
    </row>
    <row r="77" spans="1:6" x14ac:dyDescent="0.25">
      <c r="B77">
        <v>6</v>
      </c>
      <c r="C77" t="s">
        <v>261</v>
      </c>
      <c r="D77" t="s">
        <v>262</v>
      </c>
      <c r="E77" t="s">
        <v>263</v>
      </c>
      <c r="F77" s="24">
        <v>25</v>
      </c>
    </row>
    <row r="78" spans="1:6" x14ac:dyDescent="0.25">
      <c r="B78">
        <v>7</v>
      </c>
      <c r="C78" t="s">
        <v>264</v>
      </c>
      <c r="D78" t="s">
        <v>265</v>
      </c>
      <c r="E78" t="s">
        <v>257</v>
      </c>
      <c r="F78" s="24">
        <v>100</v>
      </c>
    </row>
    <row r="79" spans="1:6" x14ac:dyDescent="0.25">
      <c r="B79">
        <v>8</v>
      </c>
      <c r="C79" t="s">
        <v>266</v>
      </c>
      <c r="D79" t="s">
        <v>267</v>
      </c>
      <c r="E79" t="s">
        <v>257</v>
      </c>
      <c r="F79" s="24"/>
    </row>
    <row r="80" spans="1:6" x14ac:dyDescent="0.25">
      <c r="B80">
        <v>9</v>
      </c>
      <c r="C80" t="s">
        <v>268</v>
      </c>
      <c r="D80" t="s">
        <v>269</v>
      </c>
      <c r="E80" t="s">
        <v>257</v>
      </c>
      <c r="F80" s="24"/>
    </row>
    <row r="81" spans="1:6" x14ac:dyDescent="0.25">
      <c r="B81">
        <v>10</v>
      </c>
      <c r="C81" t="s">
        <v>270</v>
      </c>
      <c r="D81" t="s">
        <v>271</v>
      </c>
      <c r="E81" t="s">
        <v>257</v>
      </c>
      <c r="F81" s="24"/>
    </row>
    <row r="82" spans="1:6" x14ac:dyDescent="0.25">
      <c r="A82" t="s">
        <v>279</v>
      </c>
      <c r="B82">
        <v>1</v>
      </c>
      <c r="C82" t="s">
        <v>243</v>
      </c>
      <c r="D82" t="s">
        <v>244</v>
      </c>
      <c r="E82" t="s">
        <v>245</v>
      </c>
      <c r="F82" s="24"/>
    </row>
    <row r="83" spans="1:6" x14ac:dyDescent="0.25">
      <c r="C83" t="s">
        <v>246</v>
      </c>
      <c r="D83" t="s">
        <v>247</v>
      </c>
      <c r="E83" t="s">
        <v>245</v>
      </c>
      <c r="F83" s="24"/>
    </row>
    <row r="84" spans="1:6" x14ac:dyDescent="0.25">
      <c r="B84">
        <v>2</v>
      </c>
      <c r="C84" t="s">
        <v>248</v>
      </c>
      <c r="D84" t="s">
        <v>249</v>
      </c>
      <c r="E84" t="s">
        <v>245</v>
      </c>
      <c r="F84" s="24"/>
    </row>
    <row r="85" spans="1:6" x14ac:dyDescent="0.25">
      <c r="C85" t="s">
        <v>250</v>
      </c>
      <c r="D85" t="s">
        <v>251</v>
      </c>
      <c r="E85" t="s">
        <v>245</v>
      </c>
      <c r="F85" s="24"/>
    </row>
    <row r="86" spans="1:6" x14ac:dyDescent="0.25">
      <c r="B86">
        <v>3</v>
      </c>
      <c r="C86" t="s">
        <v>252</v>
      </c>
      <c r="D86" t="s">
        <v>253</v>
      </c>
      <c r="E86" t="s">
        <v>254</v>
      </c>
      <c r="F86" s="24"/>
    </row>
    <row r="87" spans="1:6" x14ac:dyDescent="0.25">
      <c r="B87">
        <v>4</v>
      </c>
      <c r="C87" t="s">
        <v>255</v>
      </c>
      <c r="D87" t="s">
        <v>256</v>
      </c>
      <c r="E87" t="s">
        <v>257</v>
      </c>
      <c r="F87" s="24"/>
    </row>
    <row r="88" spans="1:6" x14ac:dyDescent="0.25">
      <c r="C88" t="s">
        <v>258</v>
      </c>
      <c r="D88" t="s">
        <v>256</v>
      </c>
      <c r="E88" t="s">
        <v>257</v>
      </c>
      <c r="F88" s="24"/>
    </row>
    <row r="89" spans="1:6" x14ac:dyDescent="0.25">
      <c r="B89">
        <v>5</v>
      </c>
      <c r="C89" t="s">
        <v>259</v>
      </c>
      <c r="D89" t="s">
        <v>260</v>
      </c>
      <c r="E89" t="s">
        <v>257</v>
      </c>
      <c r="F89" s="24"/>
    </row>
    <row r="90" spans="1:6" x14ac:dyDescent="0.25">
      <c r="B90">
        <v>6</v>
      </c>
      <c r="C90" t="s">
        <v>261</v>
      </c>
      <c r="D90" t="s">
        <v>262</v>
      </c>
      <c r="E90" t="s">
        <v>263</v>
      </c>
      <c r="F90" s="24"/>
    </row>
    <row r="91" spans="1:6" x14ac:dyDescent="0.25">
      <c r="B91">
        <v>7</v>
      </c>
      <c r="C91" t="s">
        <v>264</v>
      </c>
      <c r="D91" t="s">
        <v>265</v>
      </c>
      <c r="E91" t="s">
        <v>257</v>
      </c>
      <c r="F91" s="24"/>
    </row>
    <row r="92" spans="1:6" x14ac:dyDescent="0.25">
      <c r="B92">
        <v>8</v>
      </c>
      <c r="C92" t="s">
        <v>266</v>
      </c>
      <c r="D92" t="s">
        <v>267</v>
      </c>
      <c r="E92" t="s">
        <v>257</v>
      </c>
      <c r="F92" s="24">
        <v>20</v>
      </c>
    </row>
    <row r="93" spans="1:6" x14ac:dyDescent="0.25">
      <c r="B93">
        <v>9</v>
      </c>
      <c r="C93" t="s">
        <v>268</v>
      </c>
      <c r="D93" t="s">
        <v>269</v>
      </c>
      <c r="E93" t="s">
        <v>257</v>
      </c>
      <c r="F93" s="24"/>
    </row>
    <row r="94" spans="1:6" x14ac:dyDescent="0.25">
      <c r="B94">
        <v>10</v>
      </c>
      <c r="C94" t="s">
        <v>270</v>
      </c>
      <c r="D94" t="s">
        <v>271</v>
      </c>
      <c r="E94" t="s">
        <v>257</v>
      </c>
      <c r="F94" s="24"/>
    </row>
    <row r="95" spans="1:6" x14ac:dyDescent="0.25">
      <c r="A95" t="s">
        <v>280</v>
      </c>
      <c r="B95">
        <v>1</v>
      </c>
      <c r="C95" t="s">
        <v>243</v>
      </c>
      <c r="D95" t="s">
        <v>244</v>
      </c>
      <c r="E95" t="s">
        <v>245</v>
      </c>
      <c r="F95" s="24">
        <v>150000</v>
      </c>
    </row>
    <row r="96" spans="1:6" x14ac:dyDescent="0.25">
      <c r="C96" t="s">
        <v>246</v>
      </c>
      <c r="D96" t="s">
        <v>247</v>
      </c>
      <c r="E96" t="s">
        <v>245</v>
      </c>
      <c r="F96" s="24"/>
    </row>
    <row r="97" spans="1:6" x14ac:dyDescent="0.25">
      <c r="B97">
        <v>2</v>
      </c>
      <c r="C97" t="s">
        <v>248</v>
      </c>
      <c r="D97" t="s">
        <v>249</v>
      </c>
      <c r="E97" t="s">
        <v>245</v>
      </c>
      <c r="F97" s="24">
        <v>150000</v>
      </c>
    </row>
    <row r="98" spans="1:6" x14ac:dyDescent="0.25">
      <c r="C98" t="s">
        <v>250</v>
      </c>
      <c r="D98" t="s">
        <v>251</v>
      </c>
      <c r="E98" t="s">
        <v>245</v>
      </c>
      <c r="F98" s="24">
        <v>150000</v>
      </c>
    </row>
    <row r="99" spans="1:6" x14ac:dyDescent="0.25">
      <c r="B99">
        <v>3</v>
      </c>
      <c r="C99" t="s">
        <v>252</v>
      </c>
      <c r="D99" t="s">
        <v>253</v>
      </c>
      <c r="E99" t="s">
        <v>254</v>
      </c>
      <c r="F99" s="24"/>
    </row>
    <row r="100" spans="1:6" x14ac:dyDescent="0.25">
      <c r="B100">
        <v>4</v>
      </c>
      <c r="C100" t="s">
        <v>255</v>
      </c>
      <c r="D100" t="s">
        <v>256</v>
      </c>
      <c r="E100" t="s">
        <v>257</v>
      </c>
      <c r="F100" s="24"/>
    </row>
    <row r="101" spans="1:6" x14ac:dyDescent="0.25">
      <c r="C101" t="s">
        <v>258</v>
      </c>
      <c r="D101" t="s">
        <v>256</v>
      </c>
      <c r="E101" t="s">
        <v>257</v>
      </c>
      <c r="F101" s="24"/>
    </row>
    <row r="102" spans="1:6" x14ac:dyDescent="0.25">
      <c r="B102">
        <v>5</v>
      </c>
      <c r="C102" t="s">
        <v>259</v>
      </c>
      <c r="D102" t="s">
        <v>260</v>
      </c>
      <c r="E102" t="s">
        <v>257</v>
      </c>
      <c r="F102" s="24"/>
    </row>
    <row r="103" spans="1:6" x14ac:dyDescent="0.25">
      <c r="B103">
        <v>6</v>
      </c>
      <c r="C103" t="s">
        <v>261</v>
      </c>
      <c r="D103" t="s">
        <v>262</v>
      </c>
      <c r="E103" t="s">
        <v>263</v>
      </c>
      <c r="F103" s="24">
        <v>1000</v>
      </c>
    </row>
    <row r="104" spans="1:6" x14ac:dyDescent="0.25">
      <c r="B104">
        <v>7</v>
      </c>
      <c r="C104" t="s">
        <v>264</v>
      </c>
      <c r="D104" t="s">
        <v>265</v>
      </c>
      <c r="E104" t="s">
        <v>257</v>
      </c>
      <c r="F104" s="24">
        <v>25</v>
      </c>
    </row>
    <row r="105" spans="1:6" x14ac:dyDescent="0.25">
      <c r="B105">
        <v>8</v>
      </c>
      <c r="C105" t="s">
        <v>266</v>
      </c>
      <c r="D105" t="s">
        <v>267</v>
      </c>
      <c r="E105" t="s">
        <v>257</v>
      </c>
      <c r="F105" s="24"/>
    </row>
    <row r="106" spans="1:6" x14ac:dyDescent="0.25">
      <c r="B106">
        <v>9</v>
      </c>
      <c r="C106" t="s">
        <v>268</v>
      </c>
      <c r="D106" t="s">
        <v>269</v>
      </c>
      <c r="E106" t="s">
        <v>257</v>
      </c>
      <c r="F106" s="24">
        <v>54000</v>
      </c>
    </row>
    <row r="107" spans="1:6" x14ac:dyDescent="0.25">
      <c r="B107">
        <v>10</v>
      </c>
      <c r="C107" t="s">
        <v>270</v>
      </c>
      <c r="D107" t="s">
        <v>271</v>
      </c>
      <c r="E107" t="s">
        <v>257</v>
      </c>
      <c r="F107" s="24"/>
    </row>
    <row r="108" spans="1:6" x14ac:dyDescent="0.25">
      <c r="A108" t="s">
        <v>281</v>
      </c>
      <c r="B108">
        <v>1</v>
      </c>
      <c r="C108" t="s">
        <v>243</v>
      </c>
      <c r="D108" t="s">
        <v>244</v>
      </c>
      <c r="E108" t="s">
        <v>245</v>
      </c>
      <c r="F108" s="24"/>
    </row>
    <row r="109" spans="1:6" x14ac:dyDescent="0.25">
      <c r="C109" t="s">
        <v>246</v>
      </c>
      <c r="D109" t="s">
        <v>247</v>
      </c>
      <c r="E109" t="s">
        <v>245</v>
      </c>
      <c r="F109" s="24"/>
    </row>
    <row r="110" spans="1:6" x14ac:dyDescent="0.25">
      <c r="B110">
        <v>2</v>
      </c>
      <c r="C110" t="s">
        <v>248</v>
      </c>
      <c r="D110" t="s">
        <v>249</v>
      </c>
      <c r="E110" t="s">
        <v>245</v>
      </c>
      <c r="F110" s="24"/>
    </row>
    <row r="111" spans="1:6" x14ac:dyDescent="0.25">
      <c r="C111" t="s">
        <v>250</v>
      </c>
      <c r="D111" t="s">
        <v>251</v>
      </c>
      <c r="E111" t="s">
        <v>245</v>
      </c>
      <c r="F111" s="24"/>
    </row>
    <row r="112" spans="1:6" x14ac:dyDescent="0.25">
      <c r="B112">
        <v>3</v>
      </c>
      <c r="C112" t="s">
        <v>252</v>
      </c>
      <c r="D112" t="s">
        <v>253</v>
      </c>
      <c r="E112" t="s">
        <v>254</v>
      </c>
      <c r="F112" s="24"/>
    </row>
    <row r="113" spans="1:6" x14ac:dyDescent="0.25">
      <c r="B113">
        <v>4</v>
      </c>
      <c r="C113" t="s">
        <v>255</v>
      </c>
      <c r="D113" t="s">
        <v>256</v>
      </c>
      <c r="E113" t="s">
        <v>257</v>
      </c>
      <c r="F113" s="24"/>
    </row>
    <row r="114" spans="1:6" x14ac:dyDescent="0.25">
      <c r="C114" t="s">
        <v>258</v>
      </c>
      <c r="D114" t="s">
        <v>256</v>
      </c>
      <c r="E114" t="s">
        <v>257</v>
      </c>
      <c r="F114" s="24"/>
    </row>
    <row r="115" spans="1:6" x14ac:dyDescent="0.25">
      <c r="B115">
        <v>5</v>
      </c>
      <c r="C115" t="s">
        <v>259</v>
      </c>
      <c r="D115" t="s">
        <v>260</v>
      </c>
      <c r="E115" t="s">
        <v>257</v>
      </c>
      <c r="F115" s="24"/>
    </row>
    <row r="116" spans="1:6" x14ac:dyDescent="0.25">
      <c r="B116">
        <v>6</v>
      </c>
      <c r="C116" t="s">
        <v>261</v>
      </c>
      <c r="D116" t="s">
        <v>262</v>
      </c>
      <c r="E116" t="s">
        <v>263</v>
      </c>
      <c r="F116" s="24"/>
    </row>
    <row r="117" spans="1:6" x14ac:dyDescent="0.25">
      <c r="B117">
        <v>7</v>
      </c>
      <c r="C117" t="s">
        <v>264</v>
      </c>
      <c r="D117" t="s">
        <v>265</v>
      </c>
      <c r="E117" t="s">
        <v>257</v>
      </c>
      <c r="F117" s="24">
        <v>20</v>
      </c>
    </row>
    <row r="118" spans="1:6" x14ac:dyDescent="0.25">
      <c r="B118">
        <v>8</v>
      </c>
      <c r="C118" t="s">
        <v>266</v>
      </c>
      <c r="D118" t="s">
        <v>267</v>
      </c>
      <c r="E118" t="s">
        <v>257</v>
      </c>
      <c r="F118" s="24"/>
    </row>
    <row r="119" spans="1:6" x14ac:dyDescent="0.25">
      <c r="B119">
        <v>9</v>
      </c>
      <c r="C119" t="s">
        <v>268</v>
      </c>
      <c r="D119" t="s">
        <v>269</v>
      </c>
      <c r="E119" t="s">
        <v>257</v>
      </c>
      <c r="F119" s="24"/>
    </row>
    <row r="120" spans="1:6" x14ac:dyDescent="0.25">
      <c r="B120">
        <v>10</v>
      </c>
      <c r="C120" t="s">
        <v>270</v>
      </c>
      <c r="D120" t="s">
        <v>271</v>
      </c>
      <c r="E120" t="s">
        <v>257</v>
      </c>
      <c r="F120" s="24"/>
    </row>
    <row r="121" spans="1:6" x14ac:dyDescent="0.25">
      <c r="A121" t="s">
        <v>282</v>
      </c>
      <c r="B121">
        <v>1</v>
      </c>
      <c r="C121" t="s">
        <v>243</v>
      </c>
      <c r="D121" t="s">
        <v>244</v>
      </c>
      <c r="E121" t="s">
        <v>245</v>
      </c>
      <c r="F121" s="24"/>
    </row>
    <row r="122" spans="1:6" x14ac:dyDescent="0.25">
      <c r="C122" t="s">
        <v>246</v>
      </c>
      <c r="D122" t="s">
        <v>247</v>
      </c>
      <c r="E122" t="s">
        <v>245</v>
      </c>
      <c r="F122" s="24"/>
    </row>
    <row r="123" spans="1:6" x14ac:dyDescent="0.25">
      <c r="B123">
        <v>2</v>
      </c>
      <c r="C123" t="s">
        <v>248</v>
      </c>
      <c r="D123" t="s">
        <v>249</v>
      </c>
      <c r="E123" t="s">
        <v>245</v>
      </c>
      <c r="F123" s="24"/>
    </row>
    <row r="124" spans="1:6" x14ac:dyDescent="0.25">
      <c r="C124" t="s">
        <v>250</v>
      </c>
      <c r="D124" t="s">
        <v>251</v>
      </c>
      <c r="E124" t="s">
        <v>245</v>
      </c>
      <c r="F124" s="24">
        <v>400</v>
      </c>
    </row>
    <row r="125" spans="1:6" x14ac:dyDescent="0.25">
      <c r="B125">
        <v>3</v>
      </c>
      <c r="C125" t="s">
        <v>252</v>
      </c>
      <c r="D125" t="s">
        <v>253</v>
      </c>
      <c r="E125" t="s">
        <v>254</v>
      </c>
      <c r="F125" s="24"/>
    </row>
    <row r="126" spans="1:6" x14ac:dyDescent="0.25">
      <c r="B126">
        <v>4</v>
      </c>
      <c r="C126" t="s">
        <v>255</v>
      </c>
      <c r="D126" t="s">
        <v>256</v>
      </c>
      <c r="E126" t="s">
        <v>257</v>
      </c>
      <c r="F126" s="24"/>
    </row>
    <row r="127" spans="1:6" x14ac:dyDescent="0.25">
      <c r="C127" t="s">
        <v>258</v>
      </c>
      <c r="D127" t="s">
        <v>256</v>
      </c>
      <c r="E127" t="s">
        <v>257</v>
      </c>
      <c r="F127" s="24"/>
    </row>
    <row r="128" spans="1:6" x14ac:dyDescent="0.25">
      <c r="B128">
        <v>5</v>
      </c>
      <c r="C128" t="s">
        <v>259</v>
      </c>
      <c r="D128" t="s">
        <v>260</v>
      </c>
      <c r="E128" t="s">
        <v>257</v>
      </c>
      <c r="F128" s="24"/>
    </row>
    <row r="129" spans="1:6" x14ac:dyDescent="0.25">
      <c r="B129">
        <v>6</v>
      </c>
      <c r="C129" t="s">
        <v>261</v>
      </c>
      <c r="D129" t="s">
        <v>262</v>
      </c>
      <c r="E129" t="s">
        <v>263</v>
      </c>
      <c r="F129" s="24"/>
    </row>
    <row r="130" spans="1:6" x14ac:dyDescent="0.25">
      <c r="B130">
        <v>7</v>
      </c>
      <c r="C130" t="s">
        <v>264</v>
      </c>
      <c r="D130" t="s">
        <v>265</v>
      </c>
      <c r="E130" t="s">
        <v>257</v>
      </c>
      <c r="F130" s="24"/>
    </row>
    <row r="131" spans="1:6" x14ac:dyDescent="0.25">
      <c r="B131">
        <v>8</v>
      </c>
      <c r="C131" t="s">
        <v>266</v>
      </c>
      <c r="D131" t="s">
        <v>267</v>
      </c>
      <c r="E131" t="s">
        <v>257</v>
      </c>
      <c r="F131" s="24"/>
    </row>
    <row r="132" spans="1:6" x14ac:dyDescent="0.25">
      <c r="B132">
        <v>9</v>
      </c>
      <c r="C132" t="s">
        <v>268</v>
      </c>
      <c r="D132" t="s">
        <v>269</v>
      </c>
      <c r="E132" t="s">
        <v>257</v>
      </c>
      <c r="F132" s="24"/>
    </row>
    <row r="133" spans="1:6" x14ac:dyDescent="0.25">
      <c r="B133">
        <v>10</v>
      </c>
      <c r="C133" t="s">
        <v>270</v>
      </c>
      <c r="D133" t="s">
        <v>271</v>
      </c>
      <c r="E133" t="s">
        <v>257</v>
      </c>
      <c r="F133" s="24"/>
    </row>
    <row r="134" spans="1:6" x14ac:dyDescent="0.25">
      <c r="A134" t="s">
        <v>283</v>
      </c>
      <c r="B134">
        <v>1</v>
      </c>
      <c r="C134" t="s">
        <v>243</v>
      </c>
      <c r="D134" t="s">
        <v>244</v>
      </c>
      <c r="E134" t="s">
        <v>245</v>
      </c>
      <c r="F134" s="24"/>
    </row>
    <row r="135" spans="1:6" x14ac:dyDescent="0.25">
      <c r="C135" t="s">
        <v>246</v>
      </c>
      <c r="D135" t="s">
        <v>247</v>
      </c>
      <c r="E135" t="s">
        <v>245</v>
      </c>
      <c r="F135" s="24"/>
    </row>
    <row r="136" spans="1:6" x14ac:dyDescent="0.25">
      <c r="B136">
        <v>2</v>
      </c>
      <c r="C136" t="s">
        <v>248</v>
      </c>
      <c r="D136" t="s">
        <v>249</v>
      </c>
      <c r="E136" t="s">
        <v>245</v>
      </c>
      <c r="F136" s="24"/>
    </row>
    <row r="137" spans="1:6" x14ac:dyDescent="0.25">
      <c r="C137" t="s">
        <v>250</v>
      </c>
      <c r="D137" t="s">
        <v>251</v>
      </c>
      <c r="E137" t="s">
        <v>245</v>
      </c>
      <c r="F137" s="24"/>
    </row>
    <row r="138" spans="1:6" x14ac:dyDescent="0.25">
      <c r="B138">
        <v>3</v>
      </c>
      <c r="C138" t="s">
        <v>252</v>
      </c>
      <c r="D138" t="s">
        <v>253</v>
      </c>
      <c r="E138" t="s">
        <v>254</v>
      </c>
      <c r="F138" s="24"/>
    </row>
    <row r="139" spans="1:6" x14ac:dyDescent="0.25">
      <c r="B139">
        <v>4</v>
      </c>
      <c r="C139" t="s">
        <v>255</v>
      </c>
      <c r="D139" t="s">
        <v>256</v>
      </c>
      <c r="E139" t="s">
        <v>257</v>
      </c>
      <c r="F139" s="24"/>
    </row>
    <row r="140" spans="1:6" x14ac:dyDescent="0.25">
      <c r="C140" t="s">
        <v>258</v>
      </c>
      <c r="D140" t="s">
        <v>256</v>
      </c>
      <c r="E140" t="s">
        <v>257</v>
      </c>
      <c r="F140" s="24"/>
    </row>
    <row r="141" spans="1:6" x14ac:dyDescent="0.25">
      <c r="B141">
        <v>5</v>
      </c>
      <c r="C141" t="s">
        <v>259</v>
      </c>
      <c r="D141" t="s">
        <v>260</v>
      </c>
      <c r="E141" t="s">
        <v>257</v>
      </c>
      <c r="F141" s="24"/>
    </row>
    <row r="142" spans="1:6" x14ac:dyDescent="0.25">
      <c r="B142">
        <v>6</v>
      </c>
      <c r="C142" t="s">
        <v>261</v>
      </c>
      <c r="D142" t="s">
        <v>262</v>
      </c>
      <c r="E142" t="s">
        <v>263</v>
      </c>
      <c r="F142" s="24">
        <v>500</v>
      </c>
    </row>
    <row r="143" spans="1:6" x14ac:dyDescent="0.25">
      <c r="B143">
        <v>7</v>
      </c>
      <c r="C143" t="s">
        <v>264</v>
      </c>
      <c r="D143" t="s">
        <v>265</v>
      </c>
      <c r="E143" t="s">
        <v>257</v>
      </c>
      <c r="F143" s="24"/>
    </row>
    <row r="144" spans="1:6" x14ac:dyDescent="0.25">
      <c r="B144">
        <v>8</v>
      </c>
      <c r="C144" t="s">
        <v>266</v>
      </c>
      <c r="D144" t="s">
        <v>267</v>
      </c>
      <c r="E144" t="s">
        <v>257</v>
      </c>
      <c r="F144" s="24"/>
    </row>
    <row r="145" spans="1:6" x14ac:dyDescent="0.25">
      <c r="B145">
        <v>9</v>
      </c>
      <c r="C145" t="s">
        <v>268</v>
      </c>
      <c r="D145" t="s">
        <v>269</v>
      </c>
      <c r="E145" t="s">
        <v>257</v>
      </c>
      <c r="F145" s="24">
        <v>10000</v>
      </c>
    </row>
    <row r="146" spans="1:6" x14ac:dyDescent="0.25">
      <c r="B146">
        <v>10</v>
      </c>
      <c r="C146" t="s">
        <v>270</v>
      </c>
      <c r="D146" t="s">
        <v>271</v>
      </c>
      <c r="E146" t="s">
        <v>257</v>
      </c>
      <c r="F146" s="24"/>
    </row>
    <row r="147" spans="1:6" x14ac:dyDescent="0.25">
      <c r="A147" t="s">
        <v>284</v>
      </c>
      <c r="B147">
        <v>1</v>
      </c>
      <c r="C147" t="s">
        <v>243</v>
      </c>
      <c r="D147" t="s">
        <v>244</v>
      </c>
      <c r="E147" t="s">
        <v>245</v>
      </c>
      <c r="F147" s="24"/>
    </row>
    <row r="148" spans="1:6" x14ac:dyDescent="0.25">
      <c r="C148" t="s">
        <v>246</v>
      </c>
      <c r="D148" t="s">
        <v>247</v>
      </c>
      <c r="E148" t="s">
        <v>245</v>
      </c>
      <c r="F148" s="24"/>
    </row>
    <row r="149" spans="1:6" x14ac:dyDescent="0.25">
      <c r="B149">
        <v>2</v>
      </c>
      <c r="C149" t="s">
        <v>248</v>
      </c>
      <c r="D149" t="s">
        <v>249</v>
      </c>
      <c r="E149" t="s">
        <v>245</v>
      </c>
      <c r="F149" s="24"/>
    </row>
    <row r="150" spans="1:6" x14ac:dyDescent="0.25">
      <c r="C150" t="s">
        <v>250</v>
      </c>
      <c r="D150" t="s">
        <v>251</v>
      </c>
      <c r="E150" t="s">
        <v>245</v>
      </c>
      <c r="F150" s="24">
        <v>4000</v>
      </c>
    </row>
    <row r="151" spans="1:6" x14ac:dyDescent="0.25">
      <c r="B151">
        <v>3</v>
      </c>
      <c r="C151" t="s">
        <v>252</v>
      </c>
      <c r="D151" t="s">
        <v>253</v>
      </c>
      <c r="E151" t="s">
        <v>254</v>
      </c>
      <c r="F151" s="24"/>
    </row>
    <row r="152" spans="1:6" x14ac:dyDescent="0.25">
      <c r="B152">
        <v>4</v>
      </c>
      <c r="C152" t="s">
        <v>255</v>
      </c>
      <c r="D152" t="s">
        <v>256</v>
      </c>
      <c r="E152" t="s">
        <v>257</v>
      </c>
      <c r="F152" s="24"/>
    </row>
    <row r="153" spans="1:6" x14ac:dyDescent="0.25">
      <c r="C153" t="s">
        <v>258</v>
      </c>
      <c r="D153" t="s">
        <v>256</v>
      </c>
      <c r="E153" t="s">
        <v>257</v>
      </c>
      <c r="F153" s="24"/>
    </row>
    <row r="154" spans="1:6" x14ac:dyDescent="0.25">
      <c r="B154">
        <v>5</v>
      </c>
      <c r="C154" t="s">
        <v>259</v>
      </c>
      <c r="D154" t="s">
        <v>260</v>
      </c>
      <c r="E154" t="s">
        <v>257</v>
      </c>
      <c r="F154" s="24"/>
    </row>
    <row r="155" spans="1:6" x14ac:dyDescent="0.25">
      <c r="B155">
        <v>6</v>
      </c>
      <c r="C155" t="s">
        <v>261</v>
      </c>
      <c r="D155" t="s">
        <v>262</v>
      </c>
      <c r="E155" t="s">
        <v>263</v>
      </c>
      <c r="F155" s="24"/>
    </row>
    <row r="156" spans="1:6" x14ac:dyDescent="0.25">
      <c r="B156">
        <v>7</v>
      </c>
      <c r="C156" t="s">
        <v>264</v>
      </c>
      <c r="D156" t="s">
        <v>265</v>
      </c>
      <c r="E156" t="s">
        <v>257</v>
      </c>
      <c r="F156" s="24"/>
    </row>
    <row r="157" spans="1:6" x14ac:dyDescent="0.25">
      <c r="B157">
        <v>8</v>
      </c>
      <c r="C157" t="s">
        <v>266</v>
      </c>
      <c r="D157" t="s">
        <v>267</v>
      </c>
      <c r="E157" t="s">
        <v>257</v>
      </c>
      <c r="F157" s="24"/>
    </row>
    <row r="158" spans="1:6" x14ac:dyDescent="0.25">
      <c r="B158">
        <v>9</v>
      </c>
      <c r="C158" t="s">
        <v>268</v>
      </c>
      <c r="D158" t="s">
        <v>269</v>
      </c>
      <c r="E158" t="s">
        <v>257</v>
      </c>
      <c r="F158" s="24"/>
    </row>
    <row r="159" spans="1:6" x14ac:dyDescent="0.25">
      <c r="B159">
        <v>10</v>
      </c>
      <c r="C159" t="s">
        <v>270</v>
      </c>
      <c r="D159" t="s">
        <v>271</v>
      </c>
      <c r="E159" t="s">
        <v>257</v>
      </c>
      <c r="F159" s="24"/>
    </row>
    <row r="160" spans="1:6" x14ac:dyDescent="0.25">
      <c r="A160" t="s">
        <v>285</v>
      </c>
      <c r="B160">
        <v>1</v>
      </c>
      <c r="C160" t="s">
        <v>243</v>
      </c>
      <c r="D160" t="s">
        <v>244</v>
      </c>
      <c r="E160" t="s">
        <v>245</v>
      </c>
      <c r="F160" s="24"/>
    </row>
    <row r="161" spans="1:6" x14ac:dyDescent="0.25">
      <c r="C161" t="s">
        <v>246</v>
      </c>
      <c r="D161" t="s">
        <v>247</v>
      </c>
      <c r="E161" t="s">
        <v>245</v>
      </c>
      <c r="F161" s="24"/>
    </row>
    <row r="162" spans="1:6" x14ac:dyDescent="0.25">
      <c r="B162">
        <v>2</v>
      </c>
      <c r="C162" t="s">
        <v>248</v>
      </c>
      <c r="D162" t="s">
        <v>249</v>
      </c>
      <c r="E162" t="s">
        <v>245</v>
      </c>
      <c r="F162" s="24"/>
    </row>
    <row r="163" spans="1:6" x14ac:dyDescent="0.25">
      <c r="C163" t="s">
        <v>250</v>
      </c>
      <c r="D163" t="s">
        <v>251</v>
      </c>
      <c r="E163" t="s">
        <v>245</v>
      </c>
      <c r="F163" s="24">
        <v>20000</v>
      </c>
    </row>
    <row r="164" spans="1:6" x14ac:dyDescent="0.25">
      <c r="B164">
        <v>3</v>
      </c>
      <c r="C164" t="s">
        <v>252</v>
      </c>
      <c r="D164" t="s">
        <v>253</v>
      </c>
      <c r="E164" t="s">
        <v>254</v>
      </c>
      <c r="F164" s="24">
        <v>4000</v>
      </c>
    </row>
    <row r="165" spans="1:6" x14ac:dyDescent="0.25">
      <c r="B165">
        <v>4</v>
      </c>
      <c r="C165" t="s">
        <v>255</v>
      </c>
      <c r="D165" t="s">
        <v>256</v>
      </c>
      <c r="E165" t="s">
        <v>257</v>
      </c>
      <c r="F165" s="24"/>
    </row>
    <row r="166" spans="1:6" x14ac:dyDescent="0.25">
      <c r="C166" t="s">
        <v>258</v>
      </c>
      <c r="D166" t="s">
        <v>256</v>
      </c>
      <c r="E166" t="s">
        <v>257</v>
      </c>
      <c r="F166" s="24"/>
    </row>
    <row r="167" spans="1:6" x14ac:dyDescent="0.25">
      <c r="B167">
        <v>5</v>
      </c>
      <c r="C167" t="s">
        <v>259</v>
      </c>
      <c r="D167" t="s">
        <v>260</v>
      </c>
      <c r="E167" t="s">
        <v>257</v>
      </c>
      <c r="F167" s="24"/>
    </row>
    <row r="168" spans="1:6" x14ac:dyDescent="0.25">
      <c r="B168">
        <v>6</v>
      </c>
      <c r="C168" t="s">
        <v>261</v>
      </c>
      <c r="D168" t="s">
        <v>262</v>
      </c>
      <c r="E168" t="s">
        <v>263</v>
      </c>
      <c r="F168" s="24"/>
    </row>
    <row r="169" spans="1:6" x14ac:dyDescent="0.25">
      <c r="B169">
        <v>7</v>
      </c>
      <c r="C169" t="s">
        <v>264</v>
      </c>
      <c r="D169" t="s">
        <v>265</v>
      </c>
      <c r="E169" t="s">
        <v>257</v>
      </c>
      <c r="F169" s="24"/>
    </row>
    <row r="170" spans="1:6" x14ac:dyDescent="0.25">
      <c r="B170">
        <v>8</v>
      </c>
      <c r="C170" t="s">
        <v>266</v>
      </c>
      <c r="D170" t="s">
        <v>267</v>
      </c>
      <c r="E170" t="s">
        <v>257</v>
      </c>
      <c r="F170" s="24"/>
    </row>
    <row r="171" spans="1:6" x14ac:dyDescent="0.25">
      <c r="B171">
        <v>9</v>
      </c>
      <c r="C171" t="s">
        <v>268</v>
      </c>
      <c r="D171" t="s">
        <v>269</v>
      </c>
      <c r="E171" t="s">
        <v>257</v>
      </c>
      <c r="F171" s="24"/>
    </row>
    <row r="172" spans="1:6" x14ac:dyDescent="0.25">
      <c r="B172">
        <v>10</v>
      </c>
      <c r="C172" t="s">
        <v>270</v>
      </c>
      <c r="D172" t="s">
        <v>271</v>
      </c>
      <c r="E172" t="s">
        <v>257</v>
      </c>
      <c r="F172" s="24"/>
    </row>
    <row r="173" spans="1:6" x14ac:dyDescent="0.25">
      <c r="A173" t="s">
        <v>286</v>
      </c>
      <c r="B173">
        <v>1</v>
      </c>
      <c r="C173" t="s">
        <v>243</v>
      </c>
      <c r="D173" t="s">
        <v>244</v>
      </c>
      <c r="E173" t="s">
        <v>245</v>
      </c>
      <c r="F173" s="24"/>
    </row>
    <row r="174" spans="1:6" x14ac:dyDescent="0.25">
      <c r="C174" t="s">
        <v>246</v>
      </c>
      <c r="D174" t="s">
        <v>247</v>
      </c>
      <c r="E174" t="s">
        <v>245</v>
      </c>
      <c r="F174" s="24">
        <v>32000</v>
      </c>
    </row>
    <row r="175" spans="1:6" x14ac:dyDescent="0.25">
      <c r="B175">
        <v>2</v>
      </c>
      <c r="C175" t="s">
        <v>248</v>
      </c>
      <c r="D175" t="s">
        <v>249</v>
      </c>
      <c r="E175" t="s">
        <v>245</v>
      </c>
      <c r="F175" s="24"/>
    </row>
    <row r="176" spans="1:6" x14ac:dyDescent="0.25">
      <c r="C176" t="s">
        <v>250</v>
      </c>
      <c r="D176" t="s">
        <v>251</v>
      </c>
      <c r="E176" t="s">
        <v>245</v>
      </c>
      <c r="F176" s="24"/>
    </row>
    <row r="177" spans="1:6" x14ac:dyDescent="0.25">
      <c r="B177">
        <v>3</v>
      </c>
      <c r="C177" t="s">
        <v>252</v>
      </c>
      <c r="D177" t="s">
        <v>253</v>
      </c>
      <c r="E177" t="s">
        <v>254</v>
      </c>
      <c r="F177" s="24"/>
    </row>
    <row r="178" spans="1:6" x14ac:dyDescent="0.25">
      <c r="B178">
        <v>4</v>
      </c>
      <c r="C178" t="s">
        <v>255</v>
      </c>
      <c r="D178" t="s">
        <v>256</v>
      </c>
      <c r="E178" t="s">
        <v>257</v>
      </c>
      <c r="F178" s="24"/>
    </row>
    <row r="179" spans="1:6" x14ac:dyDescent="0.25">
      <c r="C179" t="s">
        <v>258</v>
      </c>
      <c r="D179" t="s">
        <v>256</v>
      </c>
      <c r="E179" t="s">
        <v>257</v>
      </c>
      <c r="F179" s="24"/>
    </row>
    <row r="180" spans="1:6" x14ac:dyDescent="0.25">
      <c r="B180">
        <v>5</v>
      </c>
      <c r="C180" t="s">
        <v>259</v>
      </c>
      <c r="D180" t="s">
        <v>260</v>
      </c>
      <c r="E180" t="s">
        <v>257</v>
      </c>
      <c r="F180" s="24"/>
    </row>
    <row r="181" spans="1:6" x14ac:dyDescent="0.25">
      <c r="B181">
        <v>6</v>
      </c>
      <c r="C181" t="s">
        <v>261</v>
      </c>
      <c r="D181" t="s">
        <v>262</v>
      </c>
      <c r="E181" t="s">
        <v>263</v>
      </c>
      <c r="F181" s="24"/>
    </row>
    <row r="182" spans="1:6" x14ac:dyDescent="0.25">
      <c r="B182">
        <v>7</v>
      </c>
      <c r="C182" t="s">
        <v>264</v>
      </c>
      <c r="D182" t="s">
        <v>265</v>
      </c>
      <c r="E182" t="s">
        <v>257</v>
      </c>
      <c r="F182" s="24">
        <v>25</v>
      </c>
    </row>
    <row r="183" spans="1:6" x14ac:dyDescent="0.25">
      <c r="B183">
        <v>8</v>
      </c>
      <c r="C183" t="s">
        <v>266</v>
      </c>
      <c r="D183" t="s">
        <v>267</v>
      </c>
      <c r="E183" t="s">
        <v>257</v>
      </c>
      <c r="F183" s="24"/>
    </row>
    <row r="184" spans="1:6" x14ac:dyDescent="0.25">
      <c r="B184">
        <v>9</v>
      </c>
      <c r="C184" t="s">
        <v>268</v>
      </c>
      <c r="D184" t="s">
        <v>269</v>
      </c>
      <c r="E184" t="s">
        <v>257</v>
      </c>
      <c r="F184" s="24">
        <v>32000</v>
      </c>
    </row>
    <row r="185" spans="1:6" x14ac:dyDescent="0.25">
      <c r="B185">
        <v>10</v>
      </c>
      <c r="C185" t="s">
        <v>270</v>
      </c>
      <c r="D185" t="s">
        <v>271</v>
      </c>
      <c r="E185" t="s">
        <v>257</v>
      </c>
      <c r="F185" s="24"/>
    </row>
    <row r="186" spans="1:6" x14ac:dyDescent="0.25">
      <c r="A186" t="s">
        <v>287</v>
      </c>
      <c r="B186">
        <v>1</v>
      </c>
      <c r="C186" t="s">
        <v>243</v>
      </c>
      <c r="D186" t="s">
        <v>244</v>
      </c>
      <c r="E186" t="s">
        <v>245</v>
      </c>
      <c r="F186" s="24">
        <v>13320</v>
      </c>
    </row>
    <row r="187" spans="1:6" x14ac:dyDescent="0.25">
      <c r="C187" t="s">
        <v>246</v>
      </c>
      <c r="D187" t="s">
        <v>247</v>
      </c>
      <c r="E187" t="s">
        <v>245</v>
      </c>
      <c r="F187" s="24"/>
    </row>
    <row r="188" spans="1:6" x14ac:dyDescent="0.25">
      <c r="B188">
        <v>2</v>
      </c>
      <c r="C188" t="s">
        <v>248</v>
      </c>
      <c r="D188" t="s">
        <v>249</v>
      </c>
      <c r="E188" t="s">
        <v>245</v>
      </c>
      <c r="F188" s="24"/>
    </row>
    <row r="189" spans="1:6" x14ac:dyDescent="0.25">
      <c r="C189" t="s">
        <v>250</v>
      </c>
      <c r="D189" t="s">
        <v>251</v>
      </c>
      <c r="E189" t="s">
        <v>245</v>
      </c>
      <c r="F189" s="24"/>
    </row>
    <row r="190" spans="1:6" x14ac:dyDescent="0.25">
      <c r="B190">
        <v>3</v>
      </c>
      <c r="C190" t="s">
        <v>252</v>
      </c>
      <c r="D190" t="s">
        <v>253</v>
      </c>
      <c r="E190" t="s">
        <v>254</v>
      </c>
      <c r="F190" s="24"/>
    </row>
    <row r="191" spans="1:6" x14ac:dyDescent="0.25">
      <c r="B191">
        <v>4</v>
      </c>
      <c r="C191" t="s">
        <v>255</v>
      </c>
      <c r="D191" t="s">
        <v>256</v>
      </c>
      <c r="E191" t="s">
        <v>257</v>
      </c>
      <c r="F191" s="24"/>
    </row>
    <row r="192" spans="1:6" x14ac:dyDescent="0.25">
      <c r="C192" t="s">
        <v>258</v>
      </c>
      <c r="D192" t="s">
        <v>256</v>
      </c>
      <c r="E192" t="s">
        <v>257</v>
      </c>
      <c r="F192" s="24"/>
    </row>
    <row r="193" spans="1:6" x14ac:dyDescent="0.25">
      <c r="B193">
        <v>5</v>
      </c>
      <c r="C193" t="s">
        <v>259</v>
      </c>
      <c r="D193" t="s">
        <v>260</v>
      </c>
      <c r="E193" t="s">
        <v>257</v>
      </c>
      <c r="F193" s="24"/>
    </row>
    <row r="194" spans="1:6" x14ac:dyDescent="0.25">
      <c r="B194">
        <v>6</v>
      </c>
      <c r="C194" t="s">
        <v>261</v>
      </c>
      <c r="D194" t="s">
        <v>262</v>
      </c>
      <c r="E194" t="s">
        <v>263</v>
      </c>
      <c r="F194" s="24"/>
    </row>
    <row r="195" spans="1:6" x14ac:dyDescent="0.25">
      <c r="B195">
        <v>7</v>
      </c>
      <c r="C195" t="s">
        <v>264</v>
      </c>
      <c r="D195" t="s">
        <v>265</v>
      </c>
      <c r="E195" t="s">
        <v>257</v>
      </c>
      <c r="F195" s="24">
        <v>100</v>
      </c>
    </row>
    <row r="196" spans="1:6" x14ac:dyDescent="0.25">
      <c r="B196">
        <v>8</v>
      </c>
      <c r="C196" t="s">
        <v>266</v>
      </c>
      <c r="D196" t="s">
        <v>267</v>
      </c>
      <c r="E196" t="s">
        <v>257</v>
      </c>
      <c r="F196" s="24"/>
    </row>
    <row r="197" spans="1:6" x14ac:dyDescent="0.25">
      <c r="B197">
        <v>9</v>
      </c>
      <c r="C197" t="s">
        <v>268</v>
      </c>
      <c r="D197" t="s">
        <v>269</v>
      </c>
      <c r="E197" t="s">
        <v>257</v>
      </c>
      <c r="F197" s="24">
        <v>16600</v>
      </c>
    </row>
    <row r="198" spans="1:6" x14ac:dyDescent="0.25">
      <c r="B198">
        <v>10</v>
      </c>
      <c r="C198" t="s">
        <v>270</v>
      </c>
      <c r="D198" t="s">
        <v>271</v>
      </c>
      <c r="E198" t="s">
        <v>257</v>
      </c>
      <c r="F198" s="24"/>
    </row>
    <row r="199" spans="1:6" x14ac:dyDescent="0.25">
      <c r="A199" t="s">
        <v>288</v>
      </c>
      <c r="B199">
        <v>1</v>
      </c>
      <c r="C199" t="s">
        <v>243</v>
      </c>
      <c r="D199" t="s">
        <v>244</v>
      </c>
      <c r="E199" t="s">
        <v>245</v>
      </c>
      <c r="F199" s="24"/>
    </row>
    <row r="200" spans="1:6" x14ac:dyDescent="0.25">
      <c r="C200" t="s">
        <v>246</v>
      </c>
      <c r="D200" t="s">
        <v>247</v>
      </c>
      <c r="E200" t="s">
        <v>245</v>
      </c>
      <c r="F200" s="24"/>
    </row>
    <row r="201" spans="1:6" x14ac:dyDescent="0.25">
      <c r="B201">
        <v>2</v>
      </c>
      <c r="C201" t="s">
        <v>248</v>
      </c>
      <c r="D201" t="s">
        <v>249</v>
      </c>
      <c r="E201" t="s">
        <v>245</v>
      </c>
      <c r="F201" s="24">
        <v>2000</v>
      </c>
    </row>
    <row r="202" spans="1:6" x14ac:dyDescent="0.25">
      <c r="C202" t="s">
        <v>250</v>
      </c>
      <c r="D202" t="s">
        <v>251</v>
      </c>
      <c r="E202" t="s">
        <v>245</v>
      </c>
      <c r="F202" s="24">
        <v>400</v>
      </c>
    </row>
    <row r="203" spans="1:6" x14ac:dyDescent="0.25">
      <c r="B203">
        <v>3</v>
      </c>
      <c r="C203" t="s">
        <v>252</v>
      </c>
      <c r="D203" t="s">
        <v>253</v>
      </c>
      <c r="E203" t="s">
        <v>254</v>
      </c>
      <c r="F203" s="24"/>
    </row>
    <row r="204" spans="1:6" x14ac:dyDescent="0.25">
      <c r="B204">
        <v>4</v>
      </c>
      <c r="C204" t="s">
        <v>255</v>
      </c>
      <c r="D204" t="s">
        <v>256</v>
      </c>
      <c r="E204" t="s">
        <v>257</v>
      </c>
      <c r="F204" s="24"/>
    </row>
    <row r="205" spans="1:6" x14ac:dyDescent="0.25">
      <c r="C205" t="s">
        <v>258</v>
      </c>
      <c r="D205" t="s">
        <v>256</v>
      </c>
      <c r="E205" t="s">
        <v>257</v>
      </c>
      <c r="F205" s="24"/>
    </row>
    <row r="206" spans="1:6" x14ac:dyDescent="0.25">
      <c r="B206">
        <v>5</v>
      </c>
      <c r="C206" t="s">
        <v>259</v>
      </c>
      <c r="D206" t="s">
        <v>260</v>
      </c>
      <c r="E206" t="s">
        <v>257</v>
      </c>
      <c r="F206" s="24"/>
    </row>
    <row r="207" spans="1:6" x14ac:dyDescent="0.25">
      <c r="B207">
        <v>6</v>
      </c>
      <c r="C207" t="s">
        <v>261</v>
      </c>
      <c r="D207" t="s">
        <v>262</v>
      </c>
      <c r="E207" t="s">
        <v>263</v>
      </c>
      <c r="F207" s="24">
        <v>25</v>
      </c>
    </row>
    <row r="208" spans="1:6" x14ac:dyDescent="0.25">
      <c r="B208">
        <v>7</v>
      </c>
      <c r="C208" t="s">
        <v>264</v>
      </c>
      <c r="D208" t="s">
        <v>265</v>
      </c>
      <c r="E208" t="s">
        <v>257</v>
      </c>
      <c r="F208" s="24"/>
    </row>
    <row r="209" spans="1:6" x14ac:dyDescent="0.25">
      <c r="B209">
        <v>8</v>
      </c>
      <c r="C209" t="s">
        <v>266</v>
      </c>
      <c r="D209" t="s">
        <v>267</v>
      </c>
      <c r="E209" t="s">
        <v>257</v>
      </c>
      <c r="F209" s="24"/>
    </row>
    <row r="210" spans="1:6" x14ac:dyDescent="0.25">
      <c r="B210">
        <v>9</v>
      </c>
      <c r="C210" t="s">
        <v>268</v>
      </c>
      <c r="D210" t="s">
        <v>269</v>
      </c>
      <c r="E210" t="s">
        <v>257</v>
      </c>
      <c r="F210" s="24"/>
    </row>
    <row r="211" spans="1:6" x14ac:dyDescent="0.25">
      <c r="B211">
        <v>10</v>
      </c>
      <c r="C211" t="s">
        <v>270</v>
      </c>
      <c r="D211" t="s">
        <v>271</v>
      </c>
      <c r="E211" t="s">
        <v>257</v>
      </c>
      <c r="F211" s="24"/>
    </row>
    <row r="212" spans="1:6" x14ac:dyDescent="0.25">
      <c r="A212" t="s">
        <v>289</v>
      </c>
      <c r="B212">
        <v>1</v>
      </c>
      <c r="C212" t="s">
        <v>243</v>
      </c>
      <c r="D212" t="s">
        <v>244</v>
      </c>
      <c r="E212" t="s">
        <v>245</v>
      </c>
      <c r="F212" s="24"/>
    </row>
    <row r="213" spans="1:6" x14ac:dyDescent="0.25">
      <c r="C213" t="s">
        <v>246</v>
      </c>
      <c r="D213" t="s">
        <v>247</v>
      </c>
      <c r="E213" t="s">
        <v>245</v>
      </c>
      <c r="F213" s="24"/>
    </row>
    <row r="214" spans="1:6" x14ac:dyDescent="0.25">
      <c r="B214">
        <v>2</v>
      </c>
      <c r="C214" t="s">
        <v>248</v>
      </c>
      <c r="D214" t="s">
        <v>249</v>
      </c>
      <c r="E214" t="s">
        <v>245</v>
      </c>
      <c r="F214" s="24"/>
    </row>
    <row r="215" spans="1:6" x14ac:dyDescent="0.25">
      <c r="C215" t="s">
        <v>250</v>
      </c>
      <c r="D215" t="s">
        <v>251</v>
      </c>
      <c r="E215" t="s">
        <v>245</v>
      </c>
      <c r="F215" s="24"/>
    </row>
    <row r="216" spans="1:6" x14ac:dyDescent="0.25">
      <c r="B216">
        <v>3</v>
      </c>
      <c r="C216" t="s">
        <v>252</v>
      </c>
      <c r="D216" t="s">
        <v>253</v>
      </c>
      <c r="E216" t="s">
        <v>254</v>
      </c>
      <c r="F216" s="24"/>
    </row>
    <row r="217" spans="1:6" x14ac:dyDescent="0.25">
      <c r="B217">
        <v>4</v>
      </c>
      <c r="C217" t="s">
        <v>255</v>
      </c>
      <c r="D217" t="s">
        <v>256</v>
      </c>
      <c r="E217" t="s">
        <v>257</v>
      </c>
      <c r="F217" s="24"/>
    </row>
    <row r="218" spans="1:6" x14ac:dyDescent="0.25">
      <c r="C218" t="s">
        <v>258</v>
      </c>
      <c r="D218" t="s">
        <v>256</v>
      </c>
      <c r="E218" t="s">
        <v>257</v>
      </c>
      <c r="F218" s="24"/>
    </row>
    <row r="219" spans="1:6" x14ac:dyDescent="0.25">
      <c r="B219">
        <v>5</v>
      </c>
      <c r="C219" t="s">
        <v>259</v>
      </c>
      <c r="D219" t="s">
        <v>260</v>
      </c>
      <c r="E219" t="s">
        <v>257</v>
      </c>
      <c r="F219" s="24"/>
    </row>
    <row r="220" spans="1:6" x14ac:dyDescent="0.25">
      <c r="B220">
        <v>6</v>
      </c>
      <c r="C220" t="s">
        <v>261</v>
      </c>
      <c r="D220" t="s">
        <v>262</v>
      </c>
      <c r="E220" t="s">
        <v>263</v>
      </c>
      <c r="F220" s="24"/>
    </row>
    <row r="221" spans="1:6" x14ac:dyDescent="0.25">
      <c r="B221">
        <v>7</v>
      </c>
      <c r="C221" t="s">
        <v>264</v>
      </c>
      <c r="D221" t="s">
        <v>265</v>
      </c>
      <c r="E221" t="s">
        <v>257</v>
      </c>
      <c r="F221" s="24">
        <v>25</v>
      </c>
    </row>
    <row r="222" spans="1:6" x14ac:dyDescent="0.25">
      <c r="B222">
        <v>8</v>
      </c>
      <c r="C222" t="s">
        <v>266</v>
      </c>
      <c r="D222" t="s">
        <v>267</v>
      </c>
      <c r="E222" t="s">
        <v>257</v>
      </c>
      <c r="F222" s="24">
        <v>100</v>
      </c>
    </row>
    <row r="223" spans="1:6" x14ac:dyDescent="0.25">
      <c r="B223">
        <v>9</v>
      </c>
      <c r="C223" t="s">
        <v>268</v>
      </c>
      <c r="D223" t="s">
        <v>269</v>
      </c>
      <c r="E223" t="s">
        <v>257</v>
      </c>
      <c r="F223" s="24"/>
    </row>
    <row r="224" spans="1:6" x14ac:dyDescent="0.25">
      <c r="B224">
        <v>10</v>
      </c>
      <c r="C224" t="s">
        <v>270</v>
      </c>
      <c r="D224" t="s">
        <v>271</v>
      </c>
      <c r="E224" t="s">
        <v>257</v>
      </c>
      <c r="F224" s="24"/>
    </row>
    <row r="225" spans="1:6" x14ac:dyDescent="0.25">
      <c r="A225" t="s">
        <v>290</v>
      </c>
      <c r="B225">
        <v>1</v>
      </c>
      <c r="C225" t="s">
        <v>243</v>
      </c>
      <c r="D225" t="s">
        <v>244</v>
      </c>
      <c r="E225" t="s">
        <v>245</v>
      </c>
      <c r="F225" s="24">
        <v>40000</v>
      </c>
    </row>
    <row r="226" spans="1:6" x14ac:dyDescent="0.25">
      <c r="C226" t="s">
        <v>246</v>
      </c>
      <c r="D226" t="s">
        <v>247</v>
      </c>
      <c r="E226" t="s">
        <v>245</v>
      </c>
      <c r="F226" s="24">
        <v>5000</v>
      </c>
    </row>
    <row r="227" spans="1:6" x14ac:dyDescent="0.25">
      <c r="B227">
        <v>2</v>
      </c>
      <c r="C227" t="s">
        <v>248</v>
      </c>
      <c r="D227" t="s">
        <v>249</v>
      </c>
      <c r="E227" t="s">
        <v>245</v>
      </c>
      <c r="F227" s="24"/>
    </row>
    <row r="228" spans="1:6" x14ac:dyDescent="0.25">
      <c r="C228" t="s">
        <v>250</v>
      </c>
      <c r="D228" t="s">
        <v>251</v>
      </c>
      <c r="E228" t="s">
        <v>245</v>
      </c>
      <c r="F228" s="24">
        <v>4800</v>
      </c>
    </row>
    <row r="229" spans="1:6" x14ac:dyDescent="0.25">
      <c r="B229">
        <v>3</v>
      </c>
      <c r="C229" t="s">
        <v>252</v>
      </c>
      <c r="D229" t="s">
        <v>253</v>
      </c>
      <c r="E229" t="s">
        <v>254</v>
      </c>
      <c r="F229" s="24"/>
    </row>
    <row r="230" spans="1:6" x14ac:dyDescent="0.25">
      <c r="B230">
        <v>4</v>
      </c>
      <c r="C230" t="s">
        <v>255</v>
      </c>
      <c r="D230" t="s">
        <v>256</v>
      </c>
      <c r="E230" t="s">
        <v>257</v>
      </c>
      <c r="F230" s="24"/>
    </row>
    <row r="231" spans="1:6" x14ac:dyDescent="0.25">
      <c r="C231" t="s">
        <v>258</v>
      </c>
      <c r="D231" t="s">
        <v>256</v>
      </c>
      <c r="E231" t="s">
        <v>257</v>
      </c>
      <c r="F231" s="24"/>
    </row>
    <row r="232" spans="1:6" x14ac:dyDescent="0.25">
      <c r="B232">
        <v>5</v>
      </c>
      <c r="C232" t="s">
        <v>259</v>
      </c>
      <c r="D232" t="s">
        <v>260</v>
      </c>
      <c r="E232" t="s">
        <v>257</v>
      </c>
      <c r="F232" s="24"/>
    </row>
    <row r="233" spans="1:6" x14ac:dyDescent="0.25">
      <c r="B233">
        <v>6</v>
      </c>
      <c r="C233" t="s">
        <v>261</v>
      </c>
      <c r="D233" t="s">
        <v>262</v>
      </c>
      <c r="E233" t="s">
        <v>263</v>
      </c>
      <c r="F233" s="24">
        <v>150</v>
      </c>
    </row>
    <row r="234" spans="1:6" x14ac:dyDescent="0.25">
      <c r="B234">
        <v>7</v>
      </c>
      <c r="C234" t="s">
        <v>264</v>
      </c>
      <c r="D234" t="s">
        <v>265</v>
      </c>
      <c r="E234" t="s">
        <v>257</v>
      </c>
      <c r="F234" s="24"/>
    </row>
    <row r="235" spans="1:6" x14ac:dyDescent="0.25">
      <c r="B235">
        <v>8</v>
      </c>
      <c r="C235" t="s">
        <v>266</v>
      </c>
      <c r="D235" t="s">
        <v>267</v>
      </c>
      <c r="E235" t="s">
        <v>257</v>
      </c>
      <c r="F235" s="24"/>
    </row>
    <row r="236" spans="1:6" x14ac:dyDescent="0.25">
      <c r="B236">
        <v>9</v>
      </c>
      <c r="C236" t="s">
        <v>268</v>
      </c>
      <c r="D236" t="s">
        <v>269</v>
      </c>
      <c r="E236" t="s">
        <v>257</v>
      </c>
      <c r="F236" s="24"/>
    </row>
    <row r="237" spans="1:6" x14ac:dyDescent="0.25">
      <c r="B237">
        <v>10</v>
      </c>
      <c r="C237" t="s">
        <v>270</v>
      </c>
      <c r="D237" t="s">
        <v>271</v>
      </c>
      <c r="E237" t="s">
        <v>257</v>
      </c>
      <c r="F237" s="24"/>
    </row>
    <row r="238" spans="1:6" x14ac:dyDescent="0.25">
      <c r="A238" t="s">
        <v>291</v>
      </c>
      <c r="B238">
        <v>1</v>
      </c>
      <c r="C238" t="s">
        <v>243</v>
      </c>
      <c r="D238" t="s">
        <v>244</v>
      </c>
      <c r="E238" t="s">
        <v>245</v>
      </c>
      <c r="F238" s="24">
        <v>6000</v>
      </c>
    </row>
    <row r="239" spans="1:6" x14ac:dyDescent="0.25">
      <c r="C239" t="s">
        <v>246</v>
      </c>
      <c r="D239" t="s">
        <v>247</v>
      </c>
      <c r="E239" t="s">
        <v>245</v>
      </c>
      <c r="F239" s="24"/>
    </row>
    <row r="240" spans="1:6" x14ac:dyDescent="0.25">
      <c r="B240">
        <v>2</v>
      </c>
      <c r="C240" t="s">
        <v>248</v>
      </c>
      <c r="D240" t="s">
        <v>249</v>
      </c>
      <c r="E240" t="s">
        <v>245</v>
      </c>
      <c r="F240" s="24">
        <v>2000</v>
      </c>
    </row>
    <row r="241" spans="1:6" x14ac:dyDescent="0.25">
      <c r="C241" t="s">
        <v>250</v>
      </c>
      <c r="D241" t="s">
        <v>251</v>
      </c>
      <c r="E241" t="s">
        <v>245</v>
      </c>
      <c r="F241" s="24"/>
    </row>
    <row r="242" spans="1:6" x14ac:dyDescent="0.25">
      <c r="B242">
        <v>3</v>
      </c>
      <c r="C242" t="s">
        <v>252</v>
      </c>
      <c r="D242" t="s">
        <v>253</v>
      </c>
      <c r="E242" t="s">
        <v>254</v>
      </c>
      <c r="F242" s="24"/>
    </row>
    <row r="243" spans="1:6" x14ac:dyDescent="0.25">
      <c r="B243">
        <v>4</v>
      </c>
      <c r="C243" t="s">
        <v>255</v>
      </c>
      <c r="D243" t="s">
        <v>256</v>
      </c>
      <c r="E243" t="s">
        <v>257</v>
      </c>
      <c r="F243" s="24"/>
    </row>
    <row r="244" spans="1:6" x14ac:dyDescent="0.25">
      <c r="C244" t="s">
        <v>258</v>
      </c>
      <c r="D244" t="s">
        <v>256</v>
      </c>
      <c r="E244" t="s">
        <v>257</v>
      </c>
      <c r="F244" s="24"/>
    </row>
    <row r="245" spans="1:6" x14ac:dyDescent="0.25">
      <c r="B245">
        <v>5</v>
      </c>
      <c r="C245" t="s">
        <v>259</v>
      </c>
      <c r="D245" t="s">
        <v>260</v>
      </c>
      <c r="E245" t="s">
        <v>257</v>
      </c>
      <c r="F245" s="24"/>
    </row>
    <row r="246" spans="1:6" x14ac:dyDescent="0.25">
      <c r="B246">
        <v>6</v>
      </c>
      <c r="C246" t="s">
        <v>261</v>
      </c>
      <c r="D246" t="s">
        <v>262</v>
      </c>
      <c r="E246" t="s">
        <v>263</v>
      </c>
      <c r="F246" s="24"/>
    </row>
    <row r="247" spans="1:6" x14ac:dyDescent="0.25">
      <c r="B247">
        <v>7</v>
      </c>
      <c r="C247" t="s">
        <v>264</v>
      </c>
      <c r="D247" t="s">
        <v>265</v>
      </c>
      <c r="E247" t="s">
        <v>257</v>
      </c>
      <c r="F247" s="24"/>
    </row>
    <row r="248" spans="1:6" x14ac:dyDescent="0.25">
      <c r="B248">
        <v>8</v>
      </c>
      <c r="C248" t="s">
        <v>266</v>
      </c>
      <c r="D248" t="s">
        <v>267</v>
      </c>
      <c r="E248" t="s">
        <v>257</v>
      </c>
      <c r="F248" s="24"/>
    </row>
    <row r="249" spans="1:6" x14ac:dyDescent="0.25">
      <c r="B249">
        <v>9</v>
      </c>
      <c r="C249" t="s">
        <v>268</v>
      </c>
      <c r="D249" t="s">
        <v>269</v>
      </c>
      <c r="E249" t="s">
        <v>257</v>
      </c>
      <c r="F249" s="24"/>
    </row>
    <row r="250" spans="1:6" x14ac:dyDescent="0.25">
      <c r="B250">
        <v>10</v>
      </c>
      <c r="C250" t="s">
        <v>270</v>
      </c>
      <c r="D250" t="s">
        <v>271</v>
      </c>
      <c r="E250" t="s">
        <v>257</v>
      </c>
      <c r="F250" s="24"/>
    </row>
    <row r="251" spans="1:6" x14ac:dyDescent="0.25">
      <c r="A251" t="s">
        <v>292</v>
      </c>
      <c r="B251">
        <v>1</v>
      </c>
      <c r="C251" t="s">
        <v>243</v>
      </c>
      <c r="D251" t="s">
        <v>244</v>
      </c>
      <c r="E251" t="s">
        <v>245</v>
      </c>
      <c r="F251" s="24"/>
    </row>
    <row r="252" spans="1:6" x14ac:dyDescent="0.25">
      <c r="C252" t="s">
        <v>246</v>
      </c>
      <c r="D252" t="s">
        <v>247</v>
      </c>
      <c r="E252" t="s">
        <v>245</v>
      </c>
      <c r="F252" s="24"/>
    </row>
    <row r="253" spans="1:6" x14ac:dyDescent="0.25">
      <c r="B253">
        <v>2</v>
      </c>
      <c r="C253" t="s">
        <v>248</v>
      </c>
      <c r="D253" t="s">
        <v>249</v>
      </c>
      <c r="E253" t="s">
        <v>245</v>
      </c>
      <c r="F253" s="24">
        <v>2000</v>
      </c>
    </row>
    <row r="254" spans="1:6" x14ac:dyDescent="0.25">
      <c r="C254" t="s">
        <v>250</v>
      </c>
      <c r="D254" t="s">
        <v>251</v>
      </c>
      <c r="E254" t="s">
        <v>245</v>
      </c>
      <c r="F254" s="24"/>
    </row>
    <row r="255" spans="1:6" x14ac:dyDescent="0.25">
      <c r="B255">
        <v>3</v>
      </c>
      <c r="C255" t="s">
        <v>252</v>
      </c>
      <c r="D255" t="s">
        <v>253</v>
      </c>
      <c r="E255" t="s">
        <v>254</v>
      </c>
      <c r="F255" s="24"/>
    </row>
    <row r="256" spans="1:6" x14ac:dyDescent="0.25">
      <c r="B256">
        <v>4</v>
      </c>
      <c r="C256" t="s">
        <v>255</v>
      </c>
      <c r="D256" t="s">
        <v>256</v>
      </c>
      <c r="E256" t="s">
        <v>257</v>
      </c>
      <c r="F256" s="24"/>
    </row>
    <row r="257" spans="1:6" x14ac:dyDescent="0.25">
      <c r="C257" t="s">
        <v>258</v>
      </c>
      <c r="D257" t="s">
        <v>256</v>
      </c>
      <c r="E257" t="s">
        <v>257</v>
      </c>
      <c r="F257" s="24"/>
    </row>
    <row r="258" spans="1:6" x14ac:dyDescent="0.25">
      <c r="B258">
        <v>5</v>
      </c>
      <c r="C258" t="s">
        <v>259</v>
      </c>
      <c r="D258" t="s">
        <v>260</v>
      </c>
      <c r="E258" t="s">
        <v>257</v>
      </c>
      <c r="F258" s="24"/>
    </row>
    <row r="259" spans="1:6" x14ac:dyDescent="0.25">
      <c r="B259">
        <v>6</v>
      </c>
      <c r="C259" t="s">
        <v>261</v>
      </c>
      <c r="D259" t="s">
        <v>262</v>
      </c>
      <c r="E259" t="s">
        <v>263</v>
      </c>
      <c r="F259" s="24"/>
    </row>
    <row r="260" spans="1:6" x14ac:dyDescent="0.25">
      <c r="B260">
        <v>7</v>
      </c>
      <c r="C260" t="s">
        <v>264</v>
      </c>
      <c r="D260" t="s">
        <v>265</v>
      </c>
      <c r="E260" t="s">
        <v>257</v>
      </c>
      <c r="F260" s="24"/>
    </row>
    <row r="261" spans="1:6" x14ac:dyDescent="0.25">
      <c r="B261">
        <v>8</v>
      </c>
      <c r="C261" t="s">
        <v>266</v>
      </c>
      <c r="D261" t="s">
        <v>267</v>
      </c>
      <c r="E261" t="s">
        <v>257</v>
      </c>
      <c r="F261" s="24"/>
    </row>
    <row r="262" spans="1:6" x14ac:dyDescent="0.25">
      <c r="B262">
        <v>9</v>
      </c>
      <c r="C262" t="s">
        <v>268</v>
      </c>
      <c r="D262" t="s">
        <v>269</v>
      </c>
      <c r="E262" t="s">
        <v>257</v>
      </c>
      <c r="F262" s="24"/>
    </row>
    <row r="263" spans="1:6" x14ac:dyDescent="0.25">
      <c r="B263">
        <v>10</v>
      </c>
      <c r="C263" t="s">
        <v>270</v>
      </c>
      <c r="D263" t="s">
        <v>271</v>
      </c>
      <c r="E263" t="s">
        <v>257</v>
      </c>
      <c r="F263" s="24"/>
    </row>
    <row r="264" spans="1:6" x14ac:dyDescent="0.25">
      <c r="A264" t="s">
        <v>293</v>
      </c>
      <c r="B264">
        <v>1</v>
      </c>
      <c r="C264" t="s">
        <v>243</v>
      </c>
      <c r="D264" t="s">
        <v>244</v>
      </c>
      <c r="E264" t="s">
        <v>245</v>
      </c>
      <c r="F264" s="24"/>
    </row>
    <row r="265" spans="1:6" x14ac:dyDescent="0.25">
      <c r="C265" t="s">
        <v>246</v>
      </c>
      <c r="D265" t="s">
        <v>247</v>
      </c>
      <c r="E265" t="s">
        <v>245</v>
      </c>
      <c r="F265" s="24"/>
    </row>
    <row r="266" spans="1:6" x14ac:dyDescent="0.25">
      <c r="B266">
        <v>2</v>
      </c>
      <c r="C266" t="s">
        <v>248</v>
      </c>
      <c r="D266" t="s">
        <v>249</v>
      </c>
      <c r="E266" t="s">
        <v>245</v>
      </c>
      <c r="F266" s="24">
        <v>40000</v>
      </c>
    </row>
    <row r="267" spans="1:6" x14ac:dyDescent="0.25">
      <c r="C267" t="s">
        <v>250</v>
      </c>
      <c r="D267" t="s">
        <v>251</v>
      </c>
      <c r="E267" t="s">
        <v>245</v>
      </c>
      <c r="F267" s="24"/>
    </row>
    <row r="268" spans="1:6" x14ac:dyDescent="0.25">
      <c r="B268">
        <v>3</v>
      </c>
      <c r="C268" t="s">
        <v>252</v>
      </c>
      <c r="D268" t="s">
        <v>253</v>
      </c>
      <c r="E268" t="s">
        <v>254</v>
      </c>
      <c r="F268" s="24"/>
    </row>
    <row r="269" spans="1:6" x14ac:dyDescent="0.25">
      <c r="B269">
        <v>4</v>
      </c>
      <c r="C269" t="s">
        <v>255</v>
      </c>
      <c r="D269" t="s">
        <v>256</v>
      </c>
      <c r="E269" t="s">
        <v>257</v>
      </c>
      <c r="F269" s="24"/>
    </row>
    <row r="270" spans="1:6" x14ac:dyDescent="0.25">
      <c r="C270" t="s">
        <v>258</v>
      </c>
      <c r="D270" t="s">
        <v>256</v>
      </c>
      <c r="E270" t="s">
        <v>257</v>
      </c>
      <c r="F270" s="24"/>
    </row>
    <row r="271" spans="1:6" x14ac:dyDescent="0.25">
      <c r="B271">
        <v>5</v>
      </c>
      <c r="C271" t="s">
        <v>259</v>
      </c>
      <c r="D271" t="s">
        <v>260</v>
      </c>
      <c r="E271" t="s">
        <v>257</v>
      </c>
      <c r="F271" s="24"/>
    </row>
    <row r="272" spans="1:6" x14ac:dyDescent="0.25">
      <c r="B272">
        <v>6</v>
      </c>
      <c r="C272" t="s">
        <v>261</v>
      </c>
      <c r="D272" t="s">
        <v>262</v>
      </c>
      <c r="E272" t="s">
        <v>263</v>
      </c>
      <c r="F272" s="24"/>
    </row>
    <row r="273" spans="1:6" x14ac:dyDescent="0.25">
      <c r="B273">
        <v>7</v>
      </c>
      <c r="C273" t="s">
        <v>264</v>
      </c>
      <c r="D273" t="s">
        <v>265</v>
      </c>
      <c r="E273" t="s">
        <v>257</v>
      </c>
      <c r="F273" s="24">
        <v>500</v>
      </c>
    </row>
    <row r="274" spans="1:6" x14ac:dyDescent="0.25">
      <c r="B274">
        <v>8</v>
      </c>
      <c r="C274" t="s">
        <v>266</v>
      </c>
      <c r="D274" t="s">
        <v>267</v>
      </c>
      <c r="E274" t="s">
        <v>257</v>
      </c>
      <c r="F274" s="24"/>
    </row>
    <row r="275" spans="1:6" x14ac:dyDescent="0.25">
      <c r="B275">
        <v>9</v>
      </c>
      <c r="C275" t="s">
        <v>268</v>
      </c>
      <c r="D275" t="s">
        <v>269</v>
      </c>
      <c r="E275" t="s">
        <v>257</v>
      </c>
      <c r="F275" s="24"/>
    </row>
    <row r="276" spans="1:6" x14ac:dyDescent="0.25">
      <c r="B276">
        <v>10</v>
      </c>
      <c r="C276" t="s">
        <v>270</v>
      </c>
      <c r="D276" t="s">
        <v>271</v>
      </c>
      <c r="E276" t="s">
        <v>257</v>
      </c>
      <c r="F276" s="24"/>
    </row>
    <row r="277" spans="1:6" x14ac:dyDescent="0.25">
      <c r="A277" t="s">
        <v>294</v>
      </c>
      <c r="B277">
        <v>1</v>
      </c>
      <c r="C277" t="s">
        <v>243</v>
      </c>
      <c r="D277" t="s">
        <v>244</v>
      </c>
      <c r="E277" t="s">
        <v>245</v>
      </c>
      <c r="F277" s="24">
        <v>2000</v>
      </c>
    </row>
    <row r="278" spans="1:6" x14ac:dyDescent="0.25">
      <c r="C278" t="s">
        <v>246</v>
      </c>
      <c r="D278" t="s">
        <v>247</v>
      </c>
      <c r="E278" t="s">
        <v>245</v>
      </c>
      <c r="F278" s="24"/>
    </row>
    <row r="279" spans="1:6" x14ac:dyDescent="0.25">
      <c r="B279">
        <v>2</v>
      </c>
      <c r="C279" t="s">
        <v>248</v>
      </c>
      <c r="D279" t="s">
        <v>249</v>
      </c>
      <c r="E279" t="s">
        <v>245</v>
      </c>
      <c r="F279" s="24"/>
    </row>
    <row r="280" spans="1:6" x14ac:dyDescent="0.25">
      <c r="C280" t="s">
        <v>250</v>
      </c>
      <c r="D280" t="s">
        <v>251</v>
      </c>
      <c r="E280" t="s">
        <v>245</v>
      </c>
      <c r="F280" s="24"/>
    </row>
    <row r="281" spans="1:6" x14ac:dyDescent="0.25">
      <c r="B281">
        <v>3</v>
      </c>
      <c r="C281" t="s">
        <v>252</v>
      </c>
      <c r="D281" t="s">
        <v>253</v>
      </c>
      <c r="E281" t="s">
        <v>254</v>
      </c>
      <c r="F281" s="24"/>
    </row>
    <row r="282" spans="1:6" x14ac:dyDescent="0.25">
      <c r="B282">
        <v>4</v>
      </c>
      <c r="C282" t="s">
        <v>255</v>
      </c>
      <c r="D282" t="s">
        <v>256</v>
      </c>
      <c r="E282" t="s">
        <v>257</v>
      </c>
      <c r="F282" s="24"/>
    </row>
    <row r="283" spans="1:6" x14ac:dyDescent="0.25">
      <c r="C283" t="s">
        <v>258</v>
      </c>
      <c r="D283" t="s">
        <v>256</v>
      </c>
      <c r="E283" t="s">
        <v>257</v>
      </c>
      <c r="F283" s="24"/>
    </row>
    <row r="284" spans="1:6" x14ac:dyDescent="0.25">
      <c r="B284">
        <v>5</v>
      </c>
      <c r="C284" t="s">
        <v>259</v>
      </c>
      <c r="D284" t="s">
        <v>260</v>
      </c>
      <c r="E284" t="s">
        <v>257</v>
      </c>
      <c r="F284" s="24"/>
    </row>
    <row r="285" spans="1:6" x14ac:dyDescent="0.25">
      <c r="B285">
        <v>6</v>
      </c>
      <c r="C285" t="s">
        <v>261</v>
      </c>
      <c r="D285" t="s">
        <v>262</v>
      </c>
      <c r="E285" t="s">
        <v>263</v>
      </c>
      <c r="F285" s="24"/>
    </row>
    <row r="286" spans="1:6" x14ac:dyDescent="0.25">
      <c r="B286">
        <v>7</v>
      </c>
      <c r="C286" t="s">
        <v>264</v>
      </c>
      <c r="D286" t="s">
        <v>265</v>
      </c>
      <c r="E286" t="s">
        <v>257</v>
      </c>
      <c r="F286" s="24">
        <v>50</v>
      </c>
    </row>
    <row r="287" spans="1:6" x14ac:dyDescent="0.25">
      <c r="B287">
        <v>8</v>
      </c>
      <c r="C287" t="s">
        <v>266</v>
      </c>
      <c r="D287" t="s">
        <v>267</v>
      </c>
      <c r="E287" t="s">
        <v>257</v>
      </c>
      <c r="F287" s="24">
        <v>200</v>
      </c>
    </row>
    <row r="288" spans="1:6" x14ac:dyDescent="0.25">
      <c r="B288">
        <v>9</v>
      </c>
      <c r="C288" t="s">
        <v>268</v>
      </c>
      <c r="D288" t="s">
        <v>269</v>
      </c>
      <c r="E288" t="s">
        <v>257</v>
      </c>
      <c r="F288" s="24"/>
    </row>
    <row r="289" spans="1:6" x14ac:dyDescent="0.25">
      <c r="B289">
        <v>10</v>
      </c>
      <c r="C289" t="s">
        <v>270</v>
      </c>
      <c r="D289" t="s">
        <v>271</v>
      </c>
      <c r="E289" t="s">
        <v>257</v>
      </c>
      <c r="F289" s="24"/>
    </row>
    <row r="290" spans="1:6" x14ac:dyDescent="0.25">
      <c r="A290" t="s">
        <v>295</v>
      </c>
      <c r="B290">
        <v>1</v>
      </c>
      <c r="C290" t="s">
        <v>243</v>
      </c>
      <c r="D290" t="s">
        <v>244</v>
      </c>
      <c r="E290" t="s">
        <v>245</v>
      </c>
      <c r="F290" s="24"/>
    </row>
    <row r="291" spans="1:6" x14ac:dyDescent="0.25">
      <c r="C291" t="s">
        <v>246</v>
      </c>
      <c r="D291" t="s">
        <v>247</v>
      </c>
      <c r="E291" t="s">
        <v>245</v>
      </c>
      <c r="F291" s="24"/>
    </row>
    <row r="292" spans="1:6" x14ac:dyDescent="0.25">
      <c r="B292">
        <v>2</v>
      </c>
      <c r="C292" t="s">
        <v>248</v>
      </c>
      <c r="D292" t="s">
        <v>249</v>
      </c>
      <c r="E292" t="s">
        <v>245</v>
      </c>
      <c r="F292" s="24"/>
    </row>
    <row r="293" spans="1:6" x14ac:dyDescent="0.25">
      <c r="C293" t="s">
        <v>250</v>
      </c>
      <c r="D293" t="s">
        <v>251</v>
      </c>
      <c r="E293" t="s">
        <v>245</v>
      </c>
      <c r="F293" s="24">
        <v>400</v>
      </c>
    </row>
    <row r="294" spans="1:6" x14ac:dyDescent="0.25">
      <c r="B294">
        <v>3</v>
      </c>
      <c r="C294" t="s">
        <v>252</v>
      </c>
      <c r="D294" t="s">
        <v>253</v>
      </c>
      <c r="E294" t="s">
        <v>254</v>
      </c>
      <c r="F294" s="24"/>
    </row>
    <row r="295" spans="1:6" x14ac:dyDescent="0.25">
      <c r="B295">
        <v>4</v>
      </c>
      <c r="C295" t="s">
        <v>255</v>
      </c>
      <c r="D295" t="s">
        <v>256</v>
      </c>
      <c r="E295" t="s">
        <v>257</v>
      </c>
      <c r="F295" s="24"/>
    </row>
    <row r="296" spans="1:6" x14ac:dyDescent="0.25">
      <c r="C296" t="s">
        <v>258</v>
      </c>
      <c r="D296" t="s">
        <v>256</v>
      </c>
      <c r="E296" t="s">
        <v>257</v>
      </c>
      <c r="F296" s="24"/>
    </row>
    <row r="297" spans="1:6" x14ac:dyDescent="0.25">
      <c r="B297">
        <v>5</v>
      </c>
      <c r="C297" t="s">
        <v>259</v>
      </c>
      <c r="D297" t="s">
        <v>260</v>
      </c>
      <c r="E297" t="s">
        <v>257</v>
      </c>
      <c r="F297" s="24"/>
    </row>
    <row r="298" spans="1:6" x14ac:dyDescent="0.25">
      <c r="B298">
        <v>6</v>
      </c>
      <c r="C298" t="s">
        <v>261</v>
      </c>
      <c r="D298" t="s">
        <v>262</v>
      </c>
      <c r="E298" t="s">
        <v>263</v>
      </c>
      <c r="F298" s="24"/>
    </row>
    <row r="299" spans="1:6" x14ac:dyDescent="0.25">
      <c r="B299">
        <v>7</v>
      </c>
      <c r="C299" t="s">
        <v>264</v>
      </c>
      <c r="D299" t="s">
        <v>265</v>
      </c>
      <c r="E299" t="s">
        <v>257</v>
      </c>
      <c r="F299" s="24"/>
    </row>
    <row r="300" spans="1:6" x14ac:dyDescent="0.25">
      <c r="B300">
        <v>8</v>
      </c>
      <c r="C300" t="s">
        <v>266</v>
      </c>
      <c r="D300" t="s">
        <v>267</v>
      </c>
      <c r="E300" t="s">
        <v>257</v>
      </c>
      <c r="F300" s="24"/>
    </row>
    <row r="301" spans="1:6" x14ac:dyDescent="0.25">
      <c r="B301">
        <v>9</v>
      </c>
      <c r="C301" t="s">
        <v>268</v>
      </c>
      <c r="D301" t="s">
        <v>269</v>
      </c>
      <c r="E301" t="s">
        <v>257</v>
      </c>
      <c r="F301" s="24"/>
    </row>
    <row r="302" spans="1:6" x14ac:dyDescent="0.25">
      <c r="B302">
        <v>10</v>
      </c>
      <c r="C302" t="s">
        <v>270</v>
      </c>
      <c r="D302" t="s">
        <v>271</v>
      </c>
      <c r="E302" t="s">
        <v>257</v>
      </c>
      <c r="F302" s="24"/>
    </row>
    <row r="303" spans="1:6" x14ac:dyDescent="0.25">
      <c r="A303" t="s">
        <v>296</v>
      </c>
      <c r="B303">
        <v>1</v>
      </c>
      <c r="C303" t="s">
        <v>243</v>
      </c>
      <c r="D303" t="s">
        <v>244</v>
      </c>
      <c r="E303" t="s">
        <v>245</v>
      </c>
      <c r="F303" s="24"/>
    </row>
    <row r="304" spans="1:6" x14ac:dyDescent="0.25">
      <c r="C304" t="s">
        <v>246</v>
      </c>
      <c r="D304" t="s">
        <v>247</v>
      </c>
      <c r="E304" t="s">
        <v>245</v>
      </c>
      <c r="F304" s="24"/>
    </row>
    <row r="305" spans="1:6" x14ac:dyDescent="0.25">
      <c r="B305">
        <v>2</v>
      </c>
      <c r="C305" t="s">
        <v>248</v>
      </c>
      <c r="D305" t="s">
        <v>249</v>
      </c>
      <c r="E305" t="s">
        <v>245</v>
      </c>
      <c r="F305" s="24"/>
    </row>
    <row r="306" spans="1:6" x14ac:dyDescent="0.25">
      <c r="C306" t="s">
        <v>250</v>
      </c>
      <c r="D306" t="s">
        <v>251</v>
      </c>
      <c r="E306" t="s">
        <v>245</v>
      </c>
      <c r="F306" s="24"/>
    </row>
    <row r="307" spans="1:6" x14ac:dyDescent="0.25">
      <c r="B307">
        <v>3</v>
      </c>
      <c r="C307" t="s">
        <v>252</v>
      </c>
      <c r="D307" t="s">
        <v>253</v>
      </c>
      <c r="E307" t="s">
        <v>254</v>
      </c>
      <c r="F307" s="24"/>
    </row>
    <row r="308" spans="1:6" x14ac:dyDescent="0.25">
      <c r="B308">
        <v>4</v>
      </c>
      <c r="C308" t="s">
        <v>255</v>
      </c>
      <c r="D308" t="s">
        <v>256</v>
      </c>
      <c r="E308" t="s">
        <v>257</v>
      </c>
      <c r="F308" s="24"/>
    </row>
    <row r="309" spans="1:6" x14ac:dyDescent="0.25">
      <c r="C309" t="s">
        <v>258</v>
      </c>
      <c r="D309" t="s">
        <v>256</v>
      </c>
      <c r="E309" t="s">
        <v>257</v>
      </c>
      <c r="F309" s="24"/>
    </row>
    <row r="310" spans="1:6" x14ac:dyDescent="0.25">
      <c r="B310">
        <v>5</v>
      </c>
      <c r="C310" t="s">
        <v>259</v>
      </c>
      <c r="D310" t="s">
        <v>260</v>
      </c>
      <c r="E310" t="s">
        <v>257</v>
      </c>
      <c r="F310" s="24"/>
    </row>
    <row r="311" spans="1:6" x14ac:dyDescent="0.25">
      <c r="B311">
        <v>6</v>
      </c>
      <c r="C311" t="s">
        <v>261</v>
      </c>
      <c r="D311" t="s">
        <v>262</v>
      </c>
      <c r="E311" t="s">
        <v>263</v>
      </c>
      <c r="F311" s="24"/>
    </row>
    <row r="312" spans="1:6" x14ac:dyDescent="0.25">
      <c r="B312">
        <v>7</v>
      </c>
      <c r="C312" t="s">
        <v>264</v>
      </c>
      <c r="D312" t="s">
        <v>265</v>
      </c>
      <c r="E312" t="s">
        <v>257</v>
      </c>
      <c r="F312" s="24"/>
    </row>
    <row r="313" spans="1:6" x14ac:dyDescent="0.25">
      <c r="B313">
        <v>8</v>
      </c>
      <c r="C313" t="s">
        <v>266</v>
      </c>
      <c r="D313" t="s">
        <v>267</v>
      </c>
      <c r="E313" t="s">
        <v>257</v>
      </c>
      <c r="F313" s="24">
        <v>100</v>
      </c>
    </row>
    <row r="314" spans="1:6" x14ac:dyDescent="0.25">
      <c r="B314">
        <v>9</v>
      </c>
      <c r="C314" t="s">
        <v>268</v>
      </c>
      <c r="D314" t="s">
        <v>269</v>
      </c>
      <c r="E314" t="s">
        <v>257</v>
      </c>
      <c r="F314" s="24"/>
    </row>
    <row r="315" spans="1:6" x14ac:dyDescent="0.25">
      <c r="B315">
        <v>10</v>
      </c>
      <c r="C315" t="s">
        <v>270</v>
      </c>
      <c r="D315" t="s">
        <v>271</v>
      </c>
      <c r="E315" t="s">
        <v>257</v>
      </c>
      <c r="F315" s="24"/>
    </row>
    <row r="316" spans="1:6" x14ac:dyDescent="0.25">
      <c r="A316" t="s">
        <v>297</v>
      </c>
      <c r="B316">
        <v>1</v>
      </c>
      <c r="C316" t="s">
        <v>243</v>
      </c>
      <c r="D316" t="s">
        <v>244</v>
      </c>
      <c r="E316" t="s">
        <v>245</v>
      </c>
      <c r="F316" s="24"/>
    </row>
    <row r="317" spans="1:6" x14ac:dyDescent="0.25">
      <c r="C317" t="s">
        <v>246</v>
      </c>
      <c r="D317" t="s">
        <v>247</v>
      </c>
      <c r="E317" t="s">
        <v>245</v>
      </c>
      <c r="F317" s="24"/>
    </row>
    <row r="318" spans="1:6" x14ac:dyDescent="0.25">
      <c r="B318">
        <v>2</v>
      </c>
      <c r="C318" t="s">
        <v>248</v>
      </c>
      <c r="D318" t="s">
        <v>249</v>
      </c>
      <c r="E318" t="s">
        <v>245</v>
      </c>
      <c r="F318" s="24"/>
    </row>
    <row r="319" spans="1:6" x14ac:dyDescent="0.25">
      <c r="C319" t="s">
        <v>250</v>
      </c>
      <c r="D319" t="s">
        <v>251</v>
      </c>
      <c r="E319" t="s">
        <v>245</v>
      </c>
      <c r="F319" s="24">
        <v>500</v>
      </c>
    </row>
    <row r="320" spans="1:6" x14ac:dyDescent="0.25">
      <c r="B320">
        <v>3</v>
      </c>
      <c r="C320" t="s">
        <v>252</v>
      </c>
      <c r="D320" t="s">
        <v>253</v>
      </c>
      <c r="E320" t="s">
        <v>254</v>
      </c>
      <c r="F320" s="24">
        <v>6000</v>
      </c>
    </row>
    <row r="321" spans="1:6" x14ac:dyDescent="0.25">
      <c r="B321">
        <v>4</v>
      </c>
      <c r="C321" t="s">
        <v>255</v>
      </c>
      <c r="D321" t="s">
        <v>256</v>
      </c>
      <c r="E321" t="s">
        <v>257</v>
      </c>
      <c r="F321" s="24"/>
    </row>
    <row r="322" spans="1:6" x14ac:dyDescent="0.25">
      <c r="C322" t="s">
        <v>258</v>
      </c>
      <c r="D322" t="s">
        <v>256</v>
      </c>
      <c r="E322" t="s">
        <v>257</v>
      </c>
      <c r="F322" s="24"/>
    </row>
    <row r="323" spans="1:6" x14ac:dyDescent="0.25">
      <c r="B323">
        <v>5</v>
      </c>
      <c r="C323" t="s">
        <v>259</v>
      </c>
      <c r="D323" t="s">
        <v>260</v>
      </c>
      <c r="E323" t="s">
        <v>257</v>
      </c>
      <c r="F323" s="24"/>
    </row>
    <row r="324" spans="1:6" x14ac:dyDescent="0.25">
      <c r="B324">
        <v>6</v>
      </c>
      <c r="C324" t="s">
        <v>261</v>
      </c>
      <c r="D324" t="s">
        <v>262</v>
      </c>
      <c r="E324" t="s">
        <v>263</v>
      </c>
      <c r="F324" s="24"/>
    </row>
    <row r="325" spans="1:6" x14ac:dyDescent="0.25">
      <c r="B325">
        <v>7</v>
      </c>
      <c r="C325" t="s">
        <v>264</v>
      </c>
      <c r="D325" t="s">
        <v>265</v>
      </c>
      <c r="E325" t="s">
        <v>257</v>
      </c>
      <c r="F325" s="24"/>
    </row>
    <row r="326" spans="1:6" x14ac:dyDescent="0.25">
      <c r="B326">
        <v>8</v>
      </c>
      <c r="C326" t="s">
        <v>266</v>
      </c>
      <c r="D326" t="s">
        <v>267</v>
      </c>
      <c r="E326" t="s">
        <v>257</v>
      </c>
      <c r="F326" s="24"/>
    </row>
    <row r="327" spans="1:6" x14ac:dyDescent="0.25">
      <c r="B327">
        <v>9</v>
      </c>
      <c r="C327" t="s">
        <v>268</v>
      </c>
      <c r="D327" t="s">
        <v>269</v>
      </c>
      <c r="E327" t="s">
        <v>257</v>
      </c>
      <c r="F327" s="24"/>
    </row>
    <row r="328" spans="1:6" x14ac:dyDescent="0.25">
      <c r="B328">
        <v>10</v>
      </c>
      <c r="C328" t="s">
        <v>270</v>
      </c>
      <c r="D328" t="s">
        <v>271</v>
      </c>
      <c r="E328" t="s">
        <v>257</v>
      </c>
      <c r="F328" s="24"/>
    </row>
    <row r="329" spans="1:6" x14ac:dyDescent="0.25">
      <c r="A329" t="s">
        <v>298</v>
      </c>
      <c r="B329">
        <v>1</v>
      </c>
      <c r="C329" t="s">
        <v>243</v>
      </c>
      <c r="D329" t="s">
        <v>244</v>
      </c>
      <c r="E329" t="s">
        <v>245</v>
      </c>
      <c r="F329" s="24"/>
    </row>
    <row r="330" spans="1:6" x14ac:dyDescent="0.25">
      <c r="C330" t="s">
        <v>246</v>
      </c>
      <c r="D330" t="s">
        <v>247</v>
      </c>
      <c r="E330" t="s">
        <v>245</v>
      </c>
      <c r="F330" s="24"/>
    </row>
    <row r="331" spans="1:6" x14ac:dyDescent="0.25">
      <c r="B331">
        <v>2</v>
      </c>
      <c r="C331" t="s">
        <v>248</v>
      </c>
      <c r="D331" t="s">
        <v>249</v>
      </c>
      <c r="E331" t="s">
        <v>245</v>
      </c>
      <c r="F331" s="24"/>
    </row>
    <row r="332" spans="1:6" x14ac:dyDescent="0.25">
      <c r="C332" t="s">
        <v>250</v>
      </c>
      <c r="D332" t="s">
        <v>251</v>
      </c>
      <c r="E332" t="s">
        <v>245</v>
      </c>
      <c r="F332" s="24"/>
    </row>
    <row r="333" spans="1:6" x14ac:dyDescent="0.25">
      <c r="B333">
        <v>3</v>
      </c>
      <c r="C333" t="s">
        <v>252</v>
      </c>
      <c r="D333" t="s">
        <v>253</v>
      </c>
      <c r="E333" t="s">
        <v>254</v>
      </c>
      <c r="F333" s="24"/>
    </row>
    <row r="334" spans="1:6" x14ac:dyDescent="0.25">
      <c r="B334">
        <v>4</v>
      </c>
      <c r="C334" t="s">
        <v>255</v>
      </c>
      <c r="D334" t="s">
        <v>256</v>
      </c>
      <c r="E334" t="s">
        <v>257</v>
      </c>
      <c r="F334" s="24"/>
    </row>
    <row r="335" spans="1:6" x14ac:dyDescent="0.25">
      <c r="C335" t="s">
        <v>258</v>
      </c>
      <c r="D335" t="s">
        <v>256</v>
      </c>
      <c r="E335" t="s">
        <v>257</v>
      </c>
      <c r="F335" s="24"/>
    </row>
    <row r="336" spans="1:6" x14ac:dyDescent="0.25">
      <c r="B336">
        <v>5</v>
      </c>
      <c r="C336" t="s">
        <v>259</v>
      </c>
      <c r="D336" t="s">
        <v>260</v>
      </c>
      <c r="E336" t="s">
        <v>257</v>
      </c>
      <c r="F336" s="24"/>
    </row>
    <row r="337" spans="1:6" x14ac:dyDescent="0.25">
      <c r="B337">
        <v>6</v>
      </c>
      <c r="C337" t="s">
        <v>261</v>
      </c>
      <c r="D337" t="s">
        <v>262</v>
      </c>
      <c r="E337" t="s">
        <v>263</v>
      </c>
      <c r="F337" s="24"/>
    </row>
    <row r="338" spans="1:6" x14ac:dyDescent="0.25">
      <c r="B338">
        <v>7</v>
      </c>
      <c r="C338" t="s">
        <v>264</v>
      </c>
      <c r="D338" t="s">
        <v>265</v>
      </c>
      <c r="E338" t="s">
        <v>257</v>
      </c>
      <c r="F338" s="24">
        <v>5</v>
      </c>
    </row>
    <row r="339" spans="1:6" x14ac:dyDescent="0.25">
      <c r="B339">
        <v>8</v>
      </c>
      <c r="C339" t="s">
        <v>266</v>
      </c>
      <c r="D339" t="s">
        <v>267</v>
      </c>
      <c r="E339" t="s">
        <v>257</v>
      </c>
      <c r="F339" s="24">
        <v>15</v>
      </c>
    </row>
    <row r="340" spans="1:6" x14ac:dyDescent="0.25">
      <c r="B340">
        <v>9</v>
      </c>
      <c r="C340" t="s">
        <v>268</v>
      </c>
      <c r="D340" t="s">
        <v>269</v>
      </c>
      <c r="E340" t="s">
        <v>257</v>
      </c>
      <c r="F340" s="24"/>
    </row>
    <row r="341" spans="1:6" x14ac:dyDescent="0.25">
      <c r="B341">
        <v>10</v>
      </c>
      <c r="C341" t="s">
        <v>270</v>
      </c>
      <c r="D341" t="s">
        <v>271</v>
      </c>
      <c r="E341" t="s">
        <v>257</v>
      </c>
      <c r="F341" s="24"/>
    </row>
    <row r="342" spans="1:6" x14ac:dyDescent="0.25">
      <c r="A342" t="s">
        <v>299</v>
      </c>
      <c r="B342">
        <v>1</v>
      </c>
      <c r="C342" t="s">
        <v>243</v>
      </c>
      <c r="D342" t="s">
        <v>244</v>
      </c>
      <c r="E342" t="s">
        <v>245</v>
      </c>
      <c r="F342" s="24">
        <v>4000</v>
      </c>
    </row>
    <row r="343" spans="1:6" x14ac:dyDescent="0.25">
      <c r="C343" t="s">
        <v>246</v>
      </c>
      <c r="D343" t="s">
        <v>247</v>
      </c>
      <c r="E343" t="s">
        <v>245</v>
      </c>
      <c r="F343" s="24"/>
    </row>
    <row r="344" spans="1:6" x14ac:dyDescent="0.25">
      <c r="B344">
        <v>2</v>
      </c>
      <c r="C344" t="s">
        <v>248</v>
      </c>
      <c r="D344" t="s">
        <v>249</v>
      </c>
      <c r="E344" t="s">
        <v>245</v>
      </c>
      <c r="F344" s="24"/>
    </row>
    <row r="345" spans="1:6" x14ac:dyDescent="0.25">
      <c r="C345" t="s">
        <v>250</v>
      </c>
      <c r="D345" t="s">
        <v>251</v>
      </c>
      <c r="E345" t="s">
        <v>245</v>
      </c>
      <c r="F345" s="24"/>
    </row>
    <row r="346" spans="1:6" x14ac:dyDescent="0.25">
      <c r="B346">
        <v>3</v>
      </c>
      <c r="C346" t="s">
        <v>252</v>
      </c>
      <c r="D346" t="s">
        <v>253</v>
      </c>
      <c r="E346" t="s">
        <v>254</v>
      </c>
      <c r="F346" s="24">
        <v>10000</v>
      </c>
    </row>
    <row r="347" spans="1:6" x14ac:dyDescent="0.25">
      <c r="B347">
        <v>4</v>
      </c>
      <c r="C347" t="s">
        <v>255</v>
      </c>
      <c r="D347" t="s">
        <v>256</v>
      </c>
      <c r="E347" t="s">
        <v>257</v>
      </c>
      <c r="F347" s="24"/>
    </row>
    <row r="348" spans="1:6" x14ac:dyDescent="0.25">
      <c r="C348" t="s">
        <v>258</v>
      </c>
      <c r="D348" t="s">
        <v>256</v>
      </c>
      <c r="E348" t="s">
        <v>257</v>
      </c>
      <c r="F348" s="24"/>
    </row>
    <row r="349" spans="1:6" x14ac:dyDescent="0.25">
      <c r="B349">
        <v>5</v>
      </c>
      <c r="C349" t="s">
        <v>259</v>
      </c>
      <c r="D349" t="s">
        <v>260</v>
      </c>
      <c r="E349" t="s">
        <v>257</v>
      </c>
      <c r="F349" s="24"/>
    </row>
    <row r="350" spans="1:6" x14ac:dyDescent="0.25">
      <c r="B350">
        <v>6</v>
      </c>
      <c r="C350" t="s">
        <v>261</v>
      </c>
      <c r="D350" t="s">
        <v>262</v>
      </c>
      <c r="E350" t="s">
        <v>263</v>
      </c>
      <c r="F350" s="24">
        <v>100</v>
      </c>
    </row>
    <row r="351" spans="1:6" x14ac:dyDescent="0.25">
      <c r="B351">
        <v>7</v>
      </c>
      <c r="C351" t="s">
        <v>264</v>
      </c>
      <c r="D351" t="s">
        <v>265</v>
      </c>
      <c r="E351" t="s">
        <v>257</v>
      </c>
      <c r="F351" s="24"/>
    </row>
    <row r="352" spans="1:6" x14ac:dyDescent="0.25">
      <c r="B352">
        <v>8</v>
      </c>
      <c r="C352" t="s">
        <v>266</v>
      </c>
      <c r="D352" t="s">
        <v>267</v>
      </c>
      <c r="E352" t="s">
        <v>257</v>
      </c>
      <c r="F352" s="24"/>
    </row>
    <row r="353" spans="1:6" x14ac:dyDescent="0.25">
      <c r="B353">
        <v>9</v>
      </c>
      <c r="C353" t="s">
        <v>268</v>
      </c>
      <c r="D353" t="s">
        <v>269</v>
      </c>
      <c r="E353" t="s">
        <v>257</v>
      </c>
      <c r="F353" s="24"/>
    </row>
    <row r="354" spans="1:6" x14ac:dyDescent="0.25">
      <c r="B354">
        <v>10</v>
      </c>
      <c r="C354" t="s">
        <v>270</v>
      </c>
      <c r="D354" t="s">
        <v>271</v>
      </c>
      <c r="E354" t="s">
        <v>257</v>
      </c>
      <c r="F354" s="24"/>
    </row>
    <row r="355" spans="1:6" x14ac:dyDescent="0.25">
      <c r="A355" t="s">
        <v>300</v>
      </c>
      <c r="B355">
        <v>1</v>
      </c>
      <c r="C355" t="s">
        <v>243</v>
      </c>
      <c r="D355" t="s">
        <v>244</v>
      </c>
      <c r="E355" t="s">
        <v>245</v>
      </c>
      <c r="F355" s="24"/>
    </row>
    <row r="356" spans="1:6" x14ac:dyDescent="0.25">
      <c r="C356" t="s">
        <v>246</v>
      </c>
      <c r="D356" t="s">
        <v>247</v>
      </c>
      <c r="E356" t="s">
        <v>245</v>
      </c>
      <c r="F356" s="24"/>
    </row>
    <row r="357" spans="1:6" x14ac:dyDescent="0.25">
      <c r="B357">
        <v>2</v>
      </c>
      <c r="C357" t="s">
        <v>248</v>
      </c>
      <c r="D357" t="s">
        <v>249</v>
      </c>
      <c r="E357" t="s">
        <v>245</v>
      </c>
      <c r="F357" s="24"/>
    </row>
    <row r="358" spans="1:6" x14ac:dyDescent="0.25">
      <c r="C358" t="s">
        <v>250</v>
      </c>
      <c r="D358" t="s">
        <v>251</v>
      </c>
      <c r="E358" t="s">
        <v>245</v>
      </c>
      <c r="F358" s="24">
        <v>40000</v>
      </c>
    </row>
    <row r="359" spans="1:6" x14ac:dyDescent="0.25">
      <c r="B359">
        <v>3</v>
      </c>
      <c r="C359" t="s">
        <v>252</v>
      </c>
      <c r="D359" t="s">
        <v>253</v>
      </c>
      <c r="E359" t="s">
        <v>254</v>
      </c>
      <c r="F359" s="24">
        <v>4000</v>
      </c>
    </row>
    <row r="360" spans="1:6" x14ac:dyDescent="0.25">
      <c r="B360">
        <v>4</v>
      </c>
      <c r="C360" t="s">
        <v>255</v>
      </c>
      <c r="D360" t="s">
        <v>256</v>
      </c>
      <c r="E360" t="s">
        <v>257</v>
      </c>
      <c r="F360" s="24"/>
    </row>
    <row r="361" spans="1:6" x14ac:dyDescent="0.25">
      <c r="C361" t="s">
        <v>258</v>
      </c>
      <c r="D361" t="s">
        <v>256</v>
      </c>
      <c r="E361" t="s">
        <v>257</v>
      </c>
      <c r="F361" s="24"/>
    </row>
    <row r="362" spans="1:6" x14ac:dyDescent="0.25">
      <c r="B362">
        <v>5</v>
      </c>
      <c r="C362" t="s">
        <v>259</v>
      </c>
      <c r="D362" t="s">
        <v>260</v>
      </c>
      <c r="E362" t="s">
        <v>257</v>
      </c>
      <c r="F362" s="24"/>
    </row>
    <row r="363" spans="1:6" x14ac:dyDescent="0.25">
      <c r="B363">
        <v>6</v>
      </c>
      <c r="C363" t="s">
        <v>261</v>
      </c>
      <c r="D363" t="s">
        <v>262</v>
      </c>
      <c r="E363" t="s">
        <v>263</v>
      </c>
      <c r="F363" s="24"/>
    </row>
    <row r="364" spans="1:6" x14ac:dyDescent="0.25">
      <c r="B364">
        <v>7</v>
      </c>
      <c r="C364" t="s">
        <v>264</v>
      </c>
      <c r="D364" t="s">
        <v>265</v>
      </c>
      <c r="E364" t="s">
        <v>257</v>
      </c>
      <c r="F364" s="24"/>
    </row>
    <row r="365" spans="1:6" x14ac:dyDescent="0.25">
      <c r="B365">
        <v>8</v>
      </c>
      <c r="C365" t="s">
        <v>266</v>
      </c>
      <c r="D365" t="s">
        <v>267</v>
      </c>
      <c r="E365" t="s">
        <v>257</v>
      </c>
      <c r="F365" s="24"/>
    </row>
    <row r="366" spans="1:6" x14ac:dyDescent="0.25">
      <c r="B366">
        <v>9</v>
      </c>
      <c r="C366" t="s">
        <v>268</v>
      </c>
      <c r="D366" t="s">
        <v>269</v>
      </c>
      <c r="E366" t="s">
        <v>257</v>
      </c>
      <c r="F366" s="24"/>
    </row>
    <row r="367" spans="1:6" x14ac:dyDescent="0.25">
      <c r="B367">
        <v>10</v>
      </c>
      <c r="C367" t="s">
        <v>270</v>
      </c>
      <c r="D367" t="s">
        <v>271</v>
      </c>
      <c r="E367" t="s">
        <v>257</v>
      </c>
      <c r="F367" s="24"/>
    </row>
    <row r="368" spans="1:6" x14ac:dyDescent="0.25">
      <c r="A368" t="s">
        <v>301</v>
      </c>
      <c r="B368">
        <v>1</v>
      </c>
      <c r="C368" t="s">
        <v>243</v>
      </c>
      <c r="D368" t="s">
        <v>244</v>
      </c>
      <c r="E368" t="s">
        <v>245</v>
      </c>
      <c r="F368" s="24"/>
    </row>
    <row r="369" spans="1:6" x14ac:dyDescent="0.25">
      <c r="C369" t="s">
        <v>246</v>
      </c>
      <c r="D369" t="s">
        <v>247</v>
      </c>
      <c r="E369" t="s">
        <v>245</v>
      </c>
      <c r="F369" s="24"/>
    </row>
    <row r="370" spans="1:6" x14ac:dyDescent="0.25">
      <c r="B370">
        <v>2</v>
      </c>
      <c r="C370" t="s">
        <v>248</v>
      </c>
      <c r="D370" t="s">
        <v>249</v>
      </c>
      <c r="E370" t="s">
        <v>245</v>
      </c>
      <c r="F370" s="24"/>
    </row>
    <row r="371" spans="1:6" x14ac:dyDescent="0.25">
      <c r="C371" t="s">
        <v>250</v>
      </c>
      <c r="D371" t="s">
        <v>251</v>
      </c>
      <c r="E371" t="s">
        <v>245</v>
      </c>
      <c r="F371" s="24"/>
    </row>
    <row r="372" spans="1:6" x14ac:dyDescent="0.25">
      <c r="B372">
        <v>3</v>
      </c>
      <c r="C372" t="s">
        <v>252</v>
      </c>
      <c r="D372" t="s">
        <v>253</v>
      </c>
      <c r="E372" t="s">
        <v>254</v>
      </c>
      <c r="F372" s="24">
        <v>1500</v>
      </c>
    </row>
    <row r="373" spans="1:6" x14ac:dyDescent="0.25">
      <c r="B373">
        <v>4</v>
      </c>
      <c r="C373" t="s">
        <v>255</v>
      </c>
      <c r="D373" t="s">
        <v>256</v>
      </c>
      <c r="E373" t="s">
        <v>257</v>
      </c>
      <c r="F373" s="24"/>
    </row>
    <row r="374" spans="1:6" x14ac:dyDescent="0.25">
      <c r="C374" t="s">
        <v>258</v>
      </c>
      <c r="D374" t="s">
        <v>256</v>
      </c>
      <c r="E374" t="s">
        <v>257</v>
      </c>
      <c r="F374" s="24"/>
    </row>
    <row r="375" spans="1:6" x14ac:dyDescent="0.25">
      <c r="B375">
        <v>5</v>
      </c>
      <c r="C375" t="s">
        <v>259</v>
      </c>
      <c r="D375" t="s">
        <v>260</v>
      </c>
      <c r="E375" t="s">
        <v>257</v>
      </c>
      <c r="F375" s="24"/>
    </row>
    <row r="376" spans="1:6" x14ac:dyDescent="0.25">
      <c r="B376">
        <v>6</v>
      </c>
      <c r="C376" t="s">
        <v>261</v>
      </c>
      <c r="D376" t="s">
        <v>262</v>
      </c>
      <c r="E376" t="s">
        <v>263</v>
      </c>
      <c r="F376" s="24"/>
    </row>
    <row r="377" spans="1:6" x14ac:dyDescent="0.25">
      <c r="B377">
        <v>7</v>
      </c>
      <c r="C377" t="s">
        <v>264</v>
      </c>
      <c r="D377" t="s">
        <v>265</v>
      </c>
      <c r="E377" t="s">
        <v>257</v>
      </c>
      <c r="F377" s="24"/>
    </row>
    <row r="378" spans="1:6" x14ac:dyDescent="0.25">
      <c r="B378">
        <v>8</v>
      </c>
      <c r="C378" t="s">
        <v>266</v>
      </c>
      <c r="D378" t="s">
        <v>267</v>
      </c>
      <c r="E378" t="s">
        <v>257</v>
      </c>
      <c r="F378" s="24">
        <v>25</v>
      </c>
    </row>
    <row r="379" spans="1:6" x14ac:dyDescent="0.25">
      <c r="B379">
        <v>9</v>
      </c>
      <c r="C379" t="s">
        <v>268</v>
      </c>
      <c r="D379" t="s">
        <v>269</v>
      </c>
      <c r="E379" t="s">
        <v>257</v>
      </c>
      <c r="F379" s="24"/>
    </row>
    <row r="380" spans="1:6" x14ac:dyDescent="0.25">
      <c r="B380">
        <v>10</v>
      </c>
      <c r="C380" t="s">
        <v>270</v>
      </c>
      <c r="D380" t="s">
        <v>271</v>
      </c>
      <c r="E380" t="s">
        <v>257</v>
      </c>
      <c r="F380" s="24"/>
    </row>
    <row r="381" spans="1:6" x14ac:dyDescent="0.25">
      <c r="A381" t="s">
        <v>302</v>
      </c>
      <c r="B381">
        <v>1</v>
      </c>
      <c r="C381" t="s">
        <v>243</v>
      </c>
      <c r="D381" t="s">
        <v>244</v>
      </c>
      <c r="E381" t="s">
        <v>245</v>
      </c>
      <c r="F381" s="24"/>
    </row>
    <row r="382" spans="1:6" x14ac:dyDescent="0.25">
      <c r="C382" t="s">
        <v>246</v>
      </c>
      <c r="D382" t="s">
        <v>247</v>
      </c>
      <c r="E382" t="s">
        <v>245</v>
      </c>
      <c r="F382" s="24"/>
    </row>
    <row r="383" spans="1:6" x14ac:dyDescent="0.25">
      <c r="B383">
        <v>2</v>
      </c>
      <c r="C383" t="s">
        <v>248</v>
      </c>
      <c r="D383" t="s">
        <v>249</v>
      </c>
      <c r="E383" t="s">
        <v>245</v>
      </c>
      <c r="F383" s="24"/>
    </row>
    <row r="384" spans="1:6" x14ac:dyDescent="0.25">
      <c r="C384" t="s">
        <v>250</v>
      </c>
      <c r="D384" t="s">
        <v>251</v>
      </c>
      <c r="E384" t="s">
        <v>245</v>
      </c>
      <c r="F384" s="24"/>
    </row>
    <row r="385" spans="1:6" x14ac:dyDescent="0.25">
      <c r="B385">
        <v>3</v>
      </c>
      <c r="C385" t="s">
        <v>252</v>
      </c>
      <c r="D385" t="s">
        <v>253</v>
      </c>
      <c r="E385" t="s">
        <v>254</v>
      </c>
      <c r="F385" s="24"/>
    </row>
    <row r="386" spans="1:6" x14ac:dyDescent="0.25">
      <c r="B386">
        <v>4</v>
      </c>
      <c r="C386" t="s">
        <v>255</v>
      </c>
      <c r="D386" t="s">
        <v>256</v>
      </c>
      <c r="E386" t="s">
        <v>257</v>
      </c>
      <c r="F386" s="24"/>
    </row>
    <row r="387" spans="1:6" x14ac:dyDescent="0.25">
      <c r="C387" t="s">
        <v>258</v>
      </c>
      <c r="D387" t="s">
        <v>256</v>
      </c>
      <c r="E387" t="s">
        <v>257</v>
      </c>
      <c r="F387" s="24"/>
    </row>
    <row r="388" spans="1:6" x14ac:dyDescent="0.25">
      <c r="B388">
        <v>5</v>
      </c>
      <c r="C388" t="s">
        <v>259</v>
      </c>
      <c r="D388" t="s">
        <v>260</v>
      </c>
      <c r="E388" t="s">
        <v>257</v>
      </c>
      <c r="F388" s="24"/>
    </row>
    <row r="389" spans="1:6" x14ac:dyDescent="0.25">
      <c r="B389">
        <v>6</v>
      </c>
      <c r="C389" t="s">
        <v>261</v>
      </c>
      <c r="D389" t="s">
        <v>262</v>
      </c>
      <c r="E389" t="s">
        <v>263</v>
      </c>
      <c r="F389" s="24">
        <v>50</v>
      </c>
    </row>
    <row r="390" spans="1:6" x14ac:dyDescent="0.25">
      <c r="B390">
        <v>7</v>
      </c>
      <c r="C390" t="s">
        <v>264</v>
      </c>
      <c r="D390" t="s">
        <v>265</v>
      </c>
      <c r="E390" t="s">
        <v>257</v>
      </c>
      <c r="F390" s="24"/>
    </row>
    <row r="391" spans="1:6" x14ac:dyDescent="0.25">
      <c r="B391">
        <v>8</v>
      </c>
      <c r="C391" t="s">
        <v>266</v>
      </c>
      <c r="D391" t="s">
        <v>267</v>
      </c>
      <c r="E391" t="s">
        <v>257</v>
      </c>
      <c r="F391" s="24"/>
    </row>
    <row r="392" spans="1:6" x14ac:dyDescent="0.25">
      <c r="B392">
        <v>9</v>
      </c>
      <c r="C392" t="s">
        <v>268</v>
      </c>
      <c r="D392" t="s">
        <v>269</v>
      </c>
      <c r="E392" t="s">
        <v>257</v>
      </c>
      <c r="F392" s="24"/>
    </row>
    <row r="393" spans="1:6" x14ac:dyDescent="0.25">
      <c r="B393">
        <v>10</v>
      </c>
      <c r="C393" t="s">
        <v>270</v>
      </c>
      <c r="D393" t="s">
        <v>271</v>
      </c>
      <c r="E393" t="s">
        <v>257</v>
      </c>
      <c r="F393" s="24"/>
    </row>
    <row r="394" spans="1:6" x14ac:dyDescent="0.25">
      <c r="A394" t="s">
        <v>303</v>
      </c>
      <c r="B394">
        <v>1</v>
      </c>
      <c r="C394" t="s">
        <v>243</v>
      </c>
      <c r="D394" t="s">
        <v>244</v>
      </c>
      <c r="E394" t="s">
        <v>245</v>
      </c>
      <c r="F394" s="24"/>
    </row>
    <row r="395" spans="1:6" x14ac:dyDescent="0.25">
      <c r="C395" t="s">
        <v>246</v>
      </c>
      <c r="D395" t="s">
        <v>247</v>
      </c>
      <c r="E395" t="s">
        <v>245</v>
      </c>
      <c r="F395" s="24">
        <v>4000</v>
      </c>
    </row>
    <row r="396" spans="1:6" x14ac:dyDescent="0.25">
      <c r="B396">
        <v>2</v>
      </c>
      <c r="C396" t="s">
        <v>248</v>
      </c>
      <c r="D396" t="s">
        <v>249</v>
      </c>
      <c r="E396" t="s">
        <v>245</v>
      </c>
      <c r="F396" s="24"/>
    </row>
    <row r="397" spans="1:6" x14ac:dyDescent="0.25">
      <c r="C397" t="s">
        <v>250</v>
      </c>
      <c r="D397" t="s">
        <v>251</v>
      </c>
      <c r="E397" t="s">
        <v>245</v>
      </c>
      <c r="F397" s="24">
        <v>800</v>
      </c>
    </row>
    <row r="398" spans="1:6" x14ac:dyDescent="0.25">
      <c r="B398">
        <v>3</v>
      </c>
      <c r="C398" t="s">
        <v>252</v>
      </c>
      <c r="D398" t="s">
        <v>253</v>
      </c>
      <c r="E398" t="s">
        <v>254</v>
      </c>
      <c r="F398" s="24"/>
    </row>
    <row r="399" spans="1:6" x14ac:dyDescent="0.25">
      <c r="B399">
        <v>4</v>
      </c>
      <c r="C399" t="s">
        <v>255</v>
      </c>
      <c r="D399" t="s">
        <v>256</v>
      </c>
      <c r="E399" t="s">
        <v>257</v>
      </c>
      <c r="F399" s="24"/>
    </row>
    <row r="400" spans="1:6" x14ac:dyDescent="0.25">
      <c r="C400" t="s">
        <v>258</v>
      </c>
      <c r="D400" t="s">
        <v>256</v>
      </c>
      <c r="E400" t="s">
        <v>257</v>
      </c>
      <c r="F400" s="24"/>
    </row>
    <row r="401" spans="1:6" x14ac:dyDescent="0.25">
      <c r="B401">
        <v>5</v>
      </c>
      <c r="C401" t="s">
        <v>259</v>
      </c>
      <c r="D401" t="s">
        <v>260</v>
      </c>
      <c r="E401" t="s">
        <v>257</v>
      </c>
      <c r="F401" s="24"/>
    </row>
    <row r="402" spans="1:6" x14ac:dyDescent="0.25">
      <c r="B402">
        <v>6</v>
      </c>
      <c r="C402" t="s">
        <v>261</v>
      </c>
      <c r="D402" t="s">
        <v>262</v>
      </c>
      <c r="E402" t="s">
        <v>263</v>
      </c>
      <c r="F402" s="24"/>
    </row>
    <row r="403" spans="1:6" x14ac:dyDescent="0.25">
      <c r="B403">
        <v>7</v>
      </c>
      <c r="C403" t="s">
        <v>264</v>
      </c>
      <c r="D403" t="s">
        <v>265</v>
      </c>
      <c r="E403" t="s">
        <v>257</v>
      </c>
      <c r="F403" s="24"/>
    </row>
    <row r="404" spans="1:6" x14ac:dyDescent="0.25">
      <c r="B404">
        <v>8</v>
      </c>
      <c r="C404" t="s">
        <v>266</v>
      </c>
      <c r="D404" t="s">
        <v>267</v>
      </c>
      <c r="E404" t="s">
        <v>257</v>
      </c>
      <c r="F404" s="24">
        <v>10</v>
      </c>
    </row>
    <row r="405" spans="1:6" x14ac:dyDescent="0.25">
      <c r="B405">
        <v>9</v>
      </c>
      <c r="C405" t="s">
        <v>268</v>
      </c>
      <c r="D405" t="s">
        <v>269</v>
      </c>
      <c r="E405" t="s">
        <v>257</v>
      </c>
      <c r="F405" s="24"/>
    </row>
    <row r="406" spans="1:6" x14ac:dyDescent="0.25">
      <c r="B406">
        <v>10</v>
      </c>
      <c r="C406" t="s">
        <v>270</v>
      </c>
      <c r="D406" t="s">
        <v>271</v>
      </c>
      <c r="E406" t="s">
        <v>257</v>
      </c>
      <c r="F406" s="24"/>
    </row>
    <row r="407" spans="1:6" x14ac:dyDescent="0.25">
      <c r="A407" t="s">
        <v>304</v>
      </c>
      <c r="B407">
        <v>1</v>
      </c>
      <c r="C407" t="s">
        <v>243</v>
      </c>
      <c r="D407" t="s">
        <v>244</v>
      </c>
      <c r="E407" t="s">
        <v>245</v>
      </c>
      <c r="F407" s="24"/>
    </row>
    <row r="408" spans="1:6" x14ac:dyDescent="0.25">
      <c r="C408" t="s">
        <v>246</v>
      </c>
      <c r="D408" t="s">
        <v>247</v>
      </c>
      <c r="E408" t="s">
        <v>245</v>
      </c>
      <c r="F408" s="24"/>
    </row>
    <row r="409" spans="1:6" x14ac:dyDescent="0.25">
      <c r="B409">
        <v>2</v>
      </c>
      <c r="C409" t="s">
        <v>248</v>
      </c>
      <c r="D409" t="s">
        <v>249</v>
      </c>
      <c r="E409" t="s">
        <v>245</v>
      </c>
      <c r="F409" s="24"/>
    </row>
    <row r="410" spans="1:6" x14ac:dyDescent="0.25">
      <c r="C410" t="s">
        <v>250</v>
      </c>
      <c r="D410" t="s">
        <v>251</v>
      </c>
      <c r="E410" t="s">
        <v>245</v>
      </c>
      <c r="F410" s="24">
        <v>400</v>
      </c>
    </row>
    <row r="411" spans="1:6" x14ac:dyDescent="0.25">
      <c r="B411">
        <v>3</v>
      </c>
      <c r="C411" t="s">
        <v>252</v>
      </c>
      <c r="D411" t="s">
        <v>253</v>
      </c>
      <c r="E411" t="s">
        <v>254</v>
      </c>
      <c r="F411" s="24"/>
    </row>
    <row r="412" spans="1:6" x14ac:dyDescent="0.25">
      <c r="B412">
        <v>4</v>
      </c>
      <c r="C412" t="s">
        <v>255</v>
      </c>
      <c r="D412" t="s">
        <v>256</v>
      </c>
      <c r="E412" t="s">
        <v>257</v>
      </c>
      <c r="F412" s="24"/>
    </row>
    <row r="413" spans="1:6" x14ac:dyDescent="0.25">
      <c r="C413" t="s">
        <v>258</v>
      </c>
      <c r="D413" t="s">
        <v>256</v>
      </c>
      <c r="E413" t="s">
        <v>257</v>
      </c>
      <c r="F413" s="24"/>
    </row>
    <row r="414" spans="1:6" x14ac:dyDescent="0.25">
      <c r="B414">
        <v>5</v>
      </c>
      <c r="C414" t="s">
        <v>259</v>
      </c>
      <c r="D414" t="s">
        <v>260</v>
      </c>
      <c r="E414" t="s">
        <v>257</v>
      </c>
      <c r="F414" s="24"/>
    </row>
    <row r="415" spans="1:6" x14ac:dyDescent="0.25">
      <c r="B415">
        <v>6</v>
      </c>
      <c r="C415" t="s">
        <v>261</v>
      </c>
      <c r="D415" t="s">
        <v>262</v>
      </c>
      <c r="E415" t="s">
        <v>263</v>
      </c>
      <c r="F415" s="24">
        <v>25</v>
      </c>
    </row>
    <row r="416" spans="1:6" x14ac:dyDescent="0.25">
      <c r="B416">
        <v>7</v>
      </c>
      <c r="C416" t="s">
        <v>264</v>
      </c>
      <c r="D416" t="s">
        <v>265</v>
      </c>
      <c r="E416" t="s">
        <v>257</v>
      </c>
      <c r="F416" s="24"/>
    </row>
    <row r="417" spans="1:6" x14ac:dyDescent="0.25">
      <c r="B417">
        <v>8</v>
      </c>
      <c r="C417" t="s">
        <v>266</v>
      </c>
      <c r="D417" t="s">
        <v>267</v>
      </c>
      <c r="E417" t="s">
        <v>257</v>
      </c>
      <c r="F417" s="24"/>
    </row>
    <row r="418" spans="1:6" x14ac:dyDescent="0.25">
      <c r="B418">
        <v>9</v>
      </c>
      <c r="C418" t="s">
        <v>268</v>
      </c>
      <c r="D418" t="s">
        <v>269</v>
      </c>
      <c r="E418" t="s">
        <v>257</v>
      </c>
      <c r="F418" s="24"/>
    </row>
    <row r="419" spans="1:6" x14ac:dyDescent="0.25">
      <c r="B419">
        <v>10</v>
      </c>
      <c r="C419" t="s">
        <v>270</v>
      </c>
      <c r="D419" t="s">
        <v>271</v>
      </c>
      <c r="E419" t="s">
        <v>257</v>
      </c>
      <c r="F419" s="24"/>
    </row>
    <row r="420" spans="1:6" x14ac:dyDescent="0.25">
      <c r="A420" t="s">
        <v>305</v>
      </c>
      <c r="B420">
        <v>1</v>
      </c>
      <c r="C420" t="s">
        <v>243</v>
      </c>
      <c r="D420" t="s">
        <v>244</v>
      </c>
      <c r="E420" t="s">
        <v>245</v>
      </c>
      <c r="F420" s="24"/>
    </row>
    <row r="421" spans="1:6" x14ac:dyDescent="0.25">
      <c r="C421" t="s">
        <v>246</v>
      </c>
      <c r="D421" t="s">
        <v>247</v>
      </c>
      <c r="E421" t="s">
        <v>245</v>
      </c>
      <c r="F421" s="24"/>
    </row>
    <row r="422" spans="1:6" x14ac:dyDescent="0.25">
      <c r="B422">
        <v>2</v>
      </c>
      <c r="C422" t="s">
        <v>248</v>
      </c>
      <c r="D422" t="s">
        <v>249</v>
      </c>
      <c r="E422" t="s">
        <v>245</v>
      </c>
      <c r="F422" s="24"/>
    </row>
    <row r="423" spans="1:6" x14ac:dyDescent="0.25">
      <c r="C423" t="s">
        <v>250</v>
      </c>
      <c r="D423" t="s">
        <v>251</v>
      </c>
      <c r="E423" t="s">
        <v>245</v>
      </c>
      <c r="F423" s="24">
        <v>500</v>
      </c>
    </row>
    <row r="424" spans="1:6" x14ac:dyDescent="0.25">
      <c r="B424">
        <v>3</v>
      </c>
      <c r="C424" t="s">
        <v>252</v>
      </c>
      <c r="D424" t="s">
        <v>253</v>
      </c>
      <c r="E424" t="s">
        <v>254</v>
      </c>
      <c r="F424" s="24">
        <v>2000</v>
      </c>
    </row>
    <row r="425" spans="1:6" x14ac:dyDescent="0.25">
      <c r="B425">
        <v>4</v>
      </c>
      <c r="C425" t="s">
        <v>255</v>
      </c>
      <c r="D425" t="s">
        <v>256</v>
      </c>
      <c r="E425" t="s">
        <v>257</v>
      </c>
      <c r="F425" s="24"/>
    </row>
    <row r="426" spans="1:6" x14ac:dyDescent="0.25">
      <c r="C426" t="s">
        <v>258</v>
      </c>
      <c r="D426" t="s">
        <v>256</v>
      </c>
      <c r="E426" t="s">
        <v>257</v>
      </c>
      <c r="F426" s="24">
        <v>20</v>
      </c>
    </row>
    <row r="427" spans="1:6" x14ac:dyDescent="0.25">
      <c r="B427">
        <v>5</v>
      </c>
      <c r="C427" t="s">
        <v>259</v>
      </c>
      <c r="D427" t="s">
        <v>260</v>
      </c>
      <c r="E427" t="s">
        <v>257</v>
      </c>
      <c r="F427" s="24"/>
    </row>
    <row r="428" spans="1:6" x14ac:dyDescent="0.25">
      <c r="B428">
        <v>6</v>
      </c>
      <c r="C428" t="s">
        <v>261</v>
      </c>
      <c r="D428" t="s">
        <v>262</v>
      </c>
      <c r="E428" t="s">
        <v>263</v>
      </c>
      <c r="F428" s="24"/>
    </row>
    <row r="429" spans="1:6" x14ac:dyDescent="0.25">
      <c r="B429">
        <v>7</v>
      </c>
      <c r="C429" t="s">
        <v>264</v>
      </c>
      <c r="D429" t="s">
        <v>265</v>
      </c>
      <c r="E429" t="s">
        <v>257</v>
      </c>
      <c r="F429" s="24">
        <v>500</v>
      </c>
    </row>
    <row r="430" spans="1:6" x14ac:dyDescent="0.25">
      <c r="B430">
        <v>8</v>
      </c>
      <c r="C430" t="s">
        <v>266</v>
      </c>
      <c r="D430" t="s">
        <v>267</v>
      </c>
      <c r="E430" t="s">
        <v>257</v>
      </c>
      <c r="F430" s="24"/>
    </row>
    <row r="431" spans="1:6" x14ac:dyDescent="0.25">
      <c r="B431">
        <v>9</v>
      </c>
      <c r="C431" t="s">
        <v>268</v>
      </c>
      <c r="D431" t="s">
        <v>269</v>
      </c>
      <c r="E431" t="s">
        <v>257</v>
      </c>
      <c r="F431" s="24"/>
    </row>
    <row r="432" spans="1:6" x14ac:dyDescent="0.25">
      <c r="B432">
        <v>10</v>
      </c>
      <c r="C432" t="s">
        <v>270</v>
      </c>
      <c r="D432" t="s">
        <v>271</v>
      </c>
      <c r="E432" t="s">
        <v>257</v>
      </c>
      <c r="F432" s="24"/>
    </row>
    <row r="433" spans="1:6" x14ac:dyDescent="0.25">
      <c r="A433" t="s">
        <v>306</v>
      </c>
      <c r="B433">
        <v>1</v>
      </c>
      <c r="C433" t="s">
        <v>243</v>
      </c>
      <c r="D433" t="s">
        <v>244</v>
      </c>
      <c r="E433" t="s">
        <v>245</v>
      </c>
      <c r="F433" s="24"/>
    </row>
    <row r="434" spans="1:6" x14ac:dyDescent="0.25">
      <c r="C434" t="s">
        <v>246</v>
      </c>
      <c r="D434" t="s">
        <v>247</v>
      </c>
      <c r="E434" t="s">
        <v>245</v>
      </c>
      <c r="F434" s="24"/>
    </row>
    <row r="435" spans="1:6" x14ac:dyDescent="0.25">
      <c r="B435">
        <v>2</v>
      </c>
      <c r="C435" t="s">
        <v>248</v>
      </c>
      <c r="D435" t="s">
        <v>249</v>
      </c>
      <c r="E435" t="s">
        <v>245</v>
      </c>
      <c r="F435" s="24"/>
    </row>
    <row r="436" spans="1:6" x14ac:dyDescent="0.25">
      <c r="C436" t="s">
        <v>250</v>
      </c>
      <c r="D436" t="s">
        <v>251</v>
      </c>
      <c r="E436" t="s">
        <v>245</v>
      </c>
      <c r="F436" s="24"/>
    </row>
    <row r="437" spans="1:6" x14ac:dyDescent="0.25">
      <c r="B437">
        <v>3</v>
      </c>
      <c r="C437" t="s">
        <v>252</v>
      </c>
      <c r="D437" t="s">
        <v>253</v>
      </c>
      <c r="E437" t="s">
        <v>254</v>
      </c>
      <c r="F437" s="24"/>
    </row>
    <row r="438" spans="1:6" x14ac:dyDescent="0.25">
      <c r="B438">
        <v>4</v>
      </c>
      <c r="C438" t="s">
        <v>255</v>
      </c>
      <c r="D438" t="s">
        <v>256</v>
      </c>
      <c r="E438" t="s">
        <v>257</v>
      </c>
      <c r="F438" s="24"/>
    </row>
    <row r="439" spans="1:6" x14ac:dyDescent="0.25">
      <c r="C439" t="s">
        <v>258</v>
      </c>
      <c r="D439" t="s">
        <v>256</v>
      </c>
      <c r="E439" t="s">
        <v>257</v>
      </c>
      <c r="F439" s="24"/>
    </row>
    <row r="440" spans="1:6" x14ac:dyDescent="0.25">
      <c r="B440">
        <v>5</v>
      </c>
      <c r="C440" t="s">
        <v>259</v>
      </c>
      <c r="D440" t="s">
        <v>260</v>
      </c>
      <c r="E440" t="s">
        <v>257</v>
      </c>
      <c r="F440" s="24"/>
    </row>
    <row r="441" spans="1:6" x14ac:dyDescent="0.25">
      <c r="B441">
        <v>6</v>
      </c>
      <c r="C441" t="s">
        <v>261</v>
      </c>
      <c r="D441" t="s">
        <v>262</v>
      </c>
      <c r="E441" t="s">
        <v>263</v>
      </c>
      <c r="F441" s="24"/>
    </row>
    <row r="442" spans="1:6" x14ac:dyDescent="0.25">
      <c r="B442">
        <v>7</v>
      </c>
      <c r="C442" t="s">
        <v>264</v>
      </c>
      <c r="D442" t="s">
        <v>265</v>
      </c>
      <c r="E442" t="s">
        <v>257</v>
      </c>
      <c r="F442" s="24">
        <v>3000</v>
      </c>
    </row>
    <row r="443" spans="1:6" x14ac:dyDescent="0.25">
      <c r="B443">
        <v>8</v>
      </c>
      <c r="C443" t="s">
        <v>266</v>
      </c>
      <c r="D443" t="s">
        <v>267</v>
      </c>
      <c r="E443" t="s">
        <v>257</v>
      </c>
      <c r="F443" s="24"/>
    </row>
    <row r="444" spans="1:6" x14ac:dyDescent="0.25">
      <c r="B444">
        <v>9</v>
      </c>
      <c r="C444" t="s">
        <v>268</v>
      </c>
      <c r="D444" t="s">
        <v>269</v>
      </c>
      <c r="E444" t="s">
        <v>257</v>
      </c>
      <c r="F444" s="24"/>
    </row>
    <row r="445" spans="1:6" x14ac:dyDescent="0.25">
      <c r="B445">
        <v>10</v>
      </c>
      <c r="C445" t="s">
        <v>270</v>
      </c>
      <c r="D445" t="s">
        <v>271</v>
      </c>
      <c r="E445" t="s">
        <v>257</v>
      </c>
      <c r="F445" s="24"/>
    </row>
    <row r="446" spans="1:6" x14ac:dyDescent="0.25">
      <c r="A446" t="s">
        <v>307</v>
      </c>
      <c r="B446">
        <v>1</v>
      </c>
      <c r="C446" t="s">
        <v>243</v>
      </c>
      <c r="D446" t="s">
        <v>244</v>
      </c>
      <c r="E446" t="s">
        <v>245</v>
      </c>
      <c r="F446" s="24"/>
    </row>
    <row r="447" spans="1:6" x14ac:dyDescent="0.25">
      <c r="C447" t="s">
        <v>246</v>
      </c>
      <c r="D447" t="s">
        <v>247</v>
      </c>
      <c r="E447" t="s">
        <v>245</v>
      </c>
      <c r="F447" s="24"/>
    </row>
    <row r="448" spans="1:6" x14ac:dyDescent="0.25">
      <c r="B448">
        <v>2</v>
      </c>
      <c r="C448" t="s">
        <v>248</v>
      </c>
      <c r="D448" t="s">
        <v>249</v>
      </c>
      <c r="E448" t="s">
        <v>245</v>
      </c>
      <c r="F448" s="24"/>
    </row>
    <row r="449" spans="1:6" x14ac:dyDescent="0.25">
      <c r="C449" t="s">
        <v>250</v>
      </c>
      <c r="D449" t="s">
        <v>251</v>
      </c>
      <c r="E449" t="s">
        <v>245</v>
      </c>
      <c r="F449" s="24"/>
    </row>
    <row r="450" spans="1:6" x14ac:dyDescent="0.25">
      <c r="B450">
        <v>3</v>
      </c>
      <c r="C450" t="s">
        <v>252</v>
      </c>
      <c r="D450" t="s">
        <v>253</v>
      </c>
      <c r="E450" t="s">
        <v>254</v>
      </c>
      <c r="F450" s="24"/>
    </row>
    <row r="451" spans="1:6" x14ac:dyDescent="0.25">
      <c r="B451">
        <v>4</v>
      </c>
      <c r="C451" t="s">
        <v>255</v>
      </c>
      <c r="D451" t="s">
        <v>256</v>
      </c>
      <c r="E451" t="s">
        <v>257</v>
      </c>
      <c r="F451" s="24"/>
    </row>
    <row r="452" spans="1:6" x14ac:dyDescent="0.25">
      <c r="C452" t="s">
        <v>258</v>
      </c>
      <c r="D452" t="s">
        <v>256</v>
      </c>
      <c r="E452" t="s">
        <v>257</v>
      </c>
      <c r="F452" s="24"/>
    </row>
    <row r="453" spans="1:6" x14ac:dyDescent="0.25">
      <c r="B453">
        <v>5</v>
      </c>
      <c r="C453" t="s">
        <v>259</v>
      </c>
      <c r="D453" t="s">
        <v>260</v>
      </c>
      <c r="E453" t="s">
        <v>257</v>
      </c>
      <c r="F453" s="24"/>
    </row>
    <row r="454" spans="1:6" x14ac:dyDescent="0.25">
      <c r="B454">
        <v>6</v>
      </c>
      <c r="C454" t="s">
        <v>261</v>
      </c>
      <c r="D454" t="s">
        <v>262</v>
      </c>
      <c r="E454" t="s">
        <v>263</v>
      </c>
      <c r="F454" s="24"/>
    </row>
    <row r="455" spans="1:6" x14ac:dyDescent="0.25">
      <c r="B455">
        <v>7</v>
      </c>
      <c r="C455" t="s">
        <v>264</v>
      </c>
      <c r="D455" t="s">
        <v>265</v>
      </c>
      <c r="E455" t="s">
        <v>257</v>
      </c>
      <c r="F455" s="24">
        <v>330</v>
      </c>
    </row>
    <row r="456" spans="1:6" x14ac:dyDescent="0.25">
      <c r="B456">
        <v>8</v>
      </c>
      <c r="C456" t="s">
        <v>266</v>
      </c>
      <c r="D456" t="s">
        <v>267</v>
      </c>
      <c r="E456" t="s">
        <v>257</v>
      </c>
      <c r="F456" s="24"/>
    </row>
    <row r="457" spans="1:6" x14ac:dyDescent="0.25">
      <c r="B457">
        <v>9</v>
      </c>
      <c r="C457" t="s">
        <v>268</v>
      </c>
      <c r="D457" t="s">
        <v>269</v>
      </c>
      <c r="E457" t="s">
        <v>257</v>
      </c>
      <c r="F457" s="24"/>
    </row>
    <row r="458" spans="1:6" x14ac:dyDescent="0.25">
      <c r="B458">
        <v>10</v>
      </c>
      <c r="C458" t="s">
        <v>270</v>
      </c>
      <c r="D458" t="s">
        <v>271</v>
      </c>
      <c r="E458" t="s">
        <v>257</v>
      </c>
      <c r="F458" s="24"/>
    </row>
    <row r="459" spans="1:6" x14ac:dyDescent="0.25">
      <c r="A459" t="s">
        <v>308</v>
      </c>
      <c r="B459">
        <v>1</v>
      </c>
      <c r="C459" t="s">
        <v>243</v>
      </c>
      <c r="D459" t="s">
        <v>244</v>
      </c>
      <c r="E459" t="s">
        <v>245</v>
      </c>
      <c r="F459" s="24">
        <v>2000</v>
      </c>
    </row>
    <row r="460" spans="1:6" x14ac:dyDescent="0.25">
      <c r="C460" t="s">
        <v>246</v>
      </c>
      <c r="D460" t="s">
        <v>247</v>
      </c>
      <c r="E460" t="s">
        <v>245</v>
      </c>
      <c r="F460" s="24">
        <v>1000</v>
      </c>
    </row>
    <row r="461" spans="1:6" x14ac:dyDescent="0.25">
      <c r="B461">
        <v>2</v>
      </c>
      <c r="C461" t="s">
        <v>248</v>
      </c>
      <c r="D461" t="s">
        <v>249</v>
      </c>
      <c r="E461" t="s">
        <v>245</v>
      </c>
      <c r="F461" s="24">
        <v>2000</v>
      </c>
    </row>
    <row r="462" spans="1:6" x14ac:dyDescent="0.25">
      <c r="C462" t="s">
        <v>250</v>
      </c>
      <c r="D462" t="s">
        <v>251</v>
      </c>
      <c r="E462" t="s">
        <v>245</v>
      </c>
      <c r="F462" s="24"/>
    </row>
    <row r="463" spans="1:6" x14ac:dyDescent="0.25">
      <c r="B463">
        <v>3</v>
      </c>
      <c r="C463" t="s">
        <v>252</v>
      </c>
      <c r="D463" t="s">
        <v>253</v>
      </c>
      <c r="E463" t="s">
        <v>254</v>
      </c>
      <c r="F463" s="24">
        <v>2000</v>
      </c>
    </row>
    <row r="464" spans="1:6" x14ac:dyDescent="0.25">
      <c r="B464">
        <v>4</v>
      </c>
      <c r="C464" t="s">
        <v>255</v>
      </c>
      <c r="D464" t="s">
        <v>256</v>
      </c>
      <c r="E464" t="s">
        <v>257</v>
      </c>
      <c r="F464" s="24">
        <v>30</v>
      </c>
    </row>
    <row r="465" spans="1:6" x14ac:dyDescent="0.25">
      <c r="C465" t="s">
        <v>258</v>
      </c>
      <c r="D465" t="s">
        <v>256</v>
      </c>
      <c r="E465" t="s">
        <v>257</v>
      </c>
      <c r="F465" s="24"/>
    </row>
    <row r="466" spans="1:6" x14ac:dyDescent="0.25">
      <c r="B466">
        <v>5</v>
      </c>
      <c r="C466" t="s">
        <v>259</v>
      </c>
      <c r="D466" t="s">
        <v>260</v>
      </c>
      <c r="E466" t="s">
        <v>257</v>
      </c>
      <c r="F466" s="24">
        <v>2</v>
      </c>
    </row>
    <row r="467" spans="1:6" x14ac:dyDescent="0.25">
      <c r="B467">
        <v>6</v>
      </c>
      <c r="C467" t="s">
        <v>261</v>
      </c>
      <c r="D467" t="s">
        <v>262</v>
      </c>
      <c r="E467" t="s">
        <v>263</v>
      </c>
      <c r="F467" s="24"/>
    </row>
    <row r="468" spans="1:6" x14ac:dyDescent="0.25">
      <c r="B468">
        <v>7</v>
      </c>
      <c r="C468" t="s">
        <v>264</v>
      </c>
      <c r="D468" t="s">
        <v>265</v>
      </c>
      <c r="E468" t="s">
        <v>257</v>
      </c>
      <c r="F468" s="24"/>
    </row>
    <row r="469" spans="1:6" x14ac:dyDescent="0.25">
      <c r="B469">
        <v>8</v>
      </c>
      <c r="C469" t="s">
        <v>266</v>
      </c>
      <c r="D469" t="s">
        <v>267</v>
      </c>
      <c r="E469" t="s">
        <v>257</v>
      </c>
      <c r="F469" s="24">
        <v>140</v>
      </c>
    </row>
    <row r="470" spans="1:6" x14ac:dyDescent="0.25">
      <c r="B470">
        <v>9</v>
      </c>
      <c r="C470" t="s">
        <v>268</v>
      </c>
      <c r="D470" t="s">
        <v>269</v>
      </c>
      <c r="E470" t="s">
        <v>257</v>
      </c>
      <c r="F470" s="24">
        <v>2000</v>
      </c>
    </row>
    <row r="471" spans="1:6" x14ac:dyDescent="0.25">
      <c r="B471">
        <v>10</v>
      </c>
      <c r="C471" t="s">
        <v>270</v>
      </c>
      <c r="D471" t="s">
        <v>271</v>
      </c>
      <c r="E471" t="s">
        <v>257</v>
      </c>
      <c r="F471" s="24"/>
    </row>
    <row r="472" spans="1:6" x14ac:dyDescent="0.25">
      <c r="A472" t="s">
        <v>309</v>
      </c>
      <c r="B472">
        <v>1</v>
      </c>
      <c r="C472" t="s">
        <v>243</v>
      </c>
      <c r="D472" t="s">
        <v>244</v>
      </c>
      <c r="E472" t="s">
        <v>245</v>
      </c>
      <c r="F472" s="24">
        <v>2000</v>
      </c>
    </row>
    <row r="473" spans="1:6" x14ac:dyDescent="0.25">
      <c r="C473" t="s">
        <v>246</v>
      </c>
      <c r="D473" t="s">
        <v>247</v>
      </c>
      <c r="E473" t="s">
        <v>245</v>
      </c>
      <c r="F473" s="24">
        <v>1000</v>
      </c>
    </row>
    <row r="474" spans="1:6" x14ac:dyDescent="0.25">
      <c r="B474">
        <v>2</v>
      </c>
      <c r="C474" t="s">
        <v>248</v>
      </c>
      <c r="D474" t="s">
        <v>249</v>
      </c>
      <c r="E474" t="s">
        <v>245</v>
      </c>
      <c r="F474" s="24"/>
    </row>
    <row r="475" spans="1:6" x14ac:dyDescent="0.25">
      <c r="C475" t="s">
        <v>250</v>
      </c>
      <c r="D475" t="s">
        <v>251</v>
      </c>
      <c r="E475" t="s">
        <v>245</v>
      </c>
      <c r="F475" s="24"/>
    </row>
    <row r="476" spans="1:6" x14ac:dyDescent="0.25">
      <c r="B476">
        <v>3</v>
      </c>
      <c r="C476" t="s">
        <v>252</v>
      </c>
      <c r="D476" t="s">
        <v>253</v>
      </c>
      <c r="E476" t="s">
        <v>254</v>
      </c>
      <c r="F476" s="24">
        <v>2000</v>
      </c>
    </row>
    <row r="477" spans="1:6" x14ac:dyDescent="0.25">
      <c r="B477">
        <v>4</v>
      </c>
      <c r="C477" t="s">
        <v>255</v>
      </c>
      <c r="D477" t="s">
        <v>256</v>
      </c>
      <c r="E477" t="s">
        <v>257</v>
      </c>
      <c r="F477" s="24"/>
    </row>
    <row r="478" spans="1:6" x14ac:dyDescent="0.25">
      <c r="C478" t="s">
        <v>258</v>
      </c>
      <c r="D478" t="s">
        <v>256</v>
      </c>
      <c r="E478" t="s">
        <v>257</v>
      </c>
      <c r="F478" s="24"/>
    </row>
    <row r="479" spans="1:6" x14ac:dyDescent="0.25">
      <c r="B479">
        <v>5</v>
      </c>
      <c r="C479" t="s">
        <v>259</v>
      </c>
      <c r="D479" t="s">
        <v>260</v>
      </c>
      <c r="E479" t="s">
        <v>257</v>
      </c>
      <c r="F479" s="24">
        <v>20</v>
      </c>
    </row>
    <row r="480" spans="1:6" x14ac:dyDescent="0.25">
      <c r="B480">
        <v>6</v>
      </c>
      <c r="C480" t="s">
        <v>261</v>
      </c>
      <c r="D480" t="s">
        <v>262</v>
      </c>
      <c r="E480" t="s">
        <v>263</v>
      </c>
      <c r="F480" s="24">
        <v>100</v>
      </c>
    </row>
    <row r="481" spans="1:6" x14ac:dyDescent="0.25">
      <c r="B481">
        <v>7</v>
      </c>
      <c r="C481" t="s">
        <v>264</v>
      </c>
      <c r="D481" t="s">
        <v>265</v>
      </c>
      <c r="E481" t="s">
        <v>257</v>
      </c>
      <c r="F481" s="24"/>
    </row>
    <row r="482" spans="1:6" x14ac:dyDescent="0.25">
      <c r="B482">
        <v>8</v>
      </c>
      <c r="C482" t="s">
        <v>266</v>
      </c>
      <c r="D482" t="s">
        <v>267</v>
      </c>
      <c r="E482" t="s">
        <v>257</v>
      </c>
      <c r="F482" s="24">
        <v>100</v>
      </c>
    </row>
    <row r="483" spans="1:6" x14ac:dyDescent="0.25">
      <c r="B483">
        <v>9</v>
      </c>
      <c r="C483" t="s">
        <v>268</v>
      </c>
      <c r="D483" t="s">
        <v>269</v>
      </c>
      <c r="E483" t="s">
        <v>257</v>
      </c>
      <c r="F483" s="24">
        <v>15000</v>
      </c>
    </row>
    <row r="484" spans="1:6" x14ac:dyDescent="0.25">
      <c r="B484">
        <v>10</v>
      </c>
      <c r="C484" t="s">
        <v>270</v>
      </c>
      <c r="D484" t="s">
        <v>271</v>
      </c>
      <c r="E484" t="s">
        <v>257</v>
      </c>
      <c r="F484" s="24"/>
    </row>
    <row r="485" spans="1:6" x14ac:dyDescent="0.25">
      <c r="A485" t="s">
        <v>310</v>
      </c>
      <c r="B485">
        <v>1</v>
      </c>
      <c r="C485" t="s">
        <v>243</v>
      </c>
      <c r="D485" t="s">
        <v>244</v>
      </c>
      <c r="E485" t="s">
        <v>245</v>
      </c>
      <c r="F485" s="24"/>
    </row>
    <row r="486" spans="1:6" x14ac:dyDescent="0.25">
      <c r="C486" t="s">
        <v>246</v>
      </c>
      <c r="D486" t="s">
        <v>247</v>
      </c>
      <c r="E486" t="s">
        <v>245</v>
      </c>
      <c r="F486" s="24"/>
    </row>
    <row r="487" spans="1:6" x14ac:dyDescent="0.25">
      <c r="B487">
        <v>2</v>
      </c>
      <c r="C487" t="s">
        <v>248</v>
      </c>
      <c r="D487" t="s">
        <v>249</v>
      </c>
      <c r="E487" t="s">
        <v>245</v>
      </c>
      <c r="F487" s="24"/>
    </row>
    <row r="488" spans="1:6" x14ac:dyDescent="0.25">
      <c r="C488" t="s">
        <v>250</v>
      </c>
      <c r="D488" t="s">
        <v>251</v>
      </c>
      <c r="E488" t="s">
        <v>245</v>
      </c>
      <c r="F488" s="24"/>
    </row>
    <row r="489" spans="1:6" x14ac:dyDescent="0.25">
      <c r="B489">
        <v>3</v>
      </c>
      <c r="C489" t="s">
        <v>252</v>
      </c>
      <c r="D489" t="s">
        <v>253</v>
      </c>
      <c r="E489" t="s">
        <v>254</v>
      </c>
      <c r="F489" s="24">
        <v>28000</v>
      </c>
    </row>
    <row r="490" spans="1:6" x14ac:dyDescent="0.25">
      <c r="B490">
        <v>4</v>
      </c>
      <c r="C490" t="s">
        <v>255</v>
      </c>
      <c r="D490" t="s">
        <v>256</v>
      </c>
      <c r="E490" t="s">
        <v>257</v>
      </c>
      <c r="F490" s="24"/>
    </row>
    <row r="491" spans="1:6" x14ac:dyDescent="0.25">
      <c r="C491" t="s">
        <v>258</v>
      </c>
      <c r="D491" t="s">
        <v>256</v>
      </c>
      <c r="E491" t="s">
        <v>257</v>
      </c>
      <c r="F491" s="24"/>
    </row>
    <row r="492" spans="1:6" x14ac:dyDescent="0.25">
      <c r="B492">
        <v>5</v>
      </c>
      <c r="C492" t="s">
        <v>259</v>
      </c>
      <c r="D492" t="s">
        <v>260</v>
      </c>
      <c r="E492" t="s">
        <v>257</v>
      </c>
      <c r="F492" s="24"/>
    </row>
    <row r="493" spans="1:6" x14ac:dyDescent="0.25">
      <c r="B493">
        <v>6</v>
      </c>
      <c r="C493" t="s">
        <v>261</v>
      </c>
      <c r="D493" t="s">
        <v>262</v>
      </c>
      <c r="E493" t="s">
        <v>263</v>
      </c>
      <c r="F493" s="24"/>
    </row>
    <row r="494" spans="1:6" x14ac:dyDescent="0.25">
      <c r="B494">
        <v>7</v>
      </c>
      <c r="C494" t="s">
        <v>264</v>
      </c>
      <c r="D494" t="s">
        <v>265</v>
      </c>
      <c r="E494" t="s">
        <v>257</v>
      </c>
      <c r="F494" s="24">
        <v>2200</v>
      </c>
    </row>
    <row r="495" spans="1:6" x14ac:dyDescent="0.25">
      <c r="B495">
        <v>8</v>
      </c>
      <c r="C495" t="s">
        <v>266</v>
      </c>
      <c r="D495" t="s">
        <v>267</v>
      </c>
      <c r="E495" t="s">
        <v>257</v>
      </c>
      <c r="F495" s="24">
        <v>390</v>
      </c>
    </row>
    <row r="496" spans="1:6" x14ac:dyDescent="0.25">
      <c r="B496">
        <v>9</v>
      </c>
      <c r="C496" t="s">
        <v>268</v>
      </c>
      <c r="D496" t="s">
        <v>269</v>
      </c>
      <c r="E496" t="s">
        <v>257</v>
      </c>
      <c r="F496" s="24"/>
    </row>
    <row r="497" spans="1:6" x14ac:dyDescent="0.25">
      <c r="B497">
        <v>10</v>
      </c>
      <c r="C497" t="s">
        <v>270</v>
      </c>
      <c r="D497" t="s">
        <v>271</v>
      </c>
      <c r="E497" t="s">
        <v>257</v>
      </c>
      <c r="F497" s="24"/>
    </row>
    <row r="498" spans="1:6" x14ac:dyDescent="0.25">
      <c r="A498" t="s">
        <v>311</v>
      </c>
      <c r="B498">
        <v>1</v>
      </c>
      <c r="C498" t="s">
        <v>243</v>
      </c>
      <c r="D498" t="s">
        <v>244</v>
      </c>
      <c r="E498" t="s">
        <v>245</v>
      </c>
      <c r="F498" s="24"/>
    </row>
    <row r="499" spans="1:6" x14ac:dyDescent="0.25">
      <c r="C499" t="s">
        <v>246</v>
      </c>
      <c r="D499" t="s">
        <v>247</v>
      </c>
      <c r="E499" t="s">
        <v>245</v>
      </c>
      <c r="F499" s="24">
        <v>400</v>
      </c>
    </row>
    <row r="500" spans="1:6" x14ac:dyDescent="0.25">
      <c r="B500">
        <v>2</v>
      </c>
      <c r="C500" t="s">
        <v>248</v>
      </c>
      <c r="D500" t="s">
        <v>249</v>
      </c>
      <c r="E500" t="s">
        <v>245</v>
      </c>
      <c r="F500" s="24"/>
    </row>
    <row r="501" spans="1:6" x14ac:dyDescent="0.25">
      <c r="C501" t="s">
        <v>250</v>
      </c>
      <c r="D501" t="s">
        <v>251</v>
      </c>
      <c r="E501" t="s">
        <v>245</v>
      </c>
      <c r="F501" s="24"/>
    </row>
    <row r="502" spans="1:6" x14ac:dyDescent="0.25">
      <c r="B502">
        <v>3</v>
      </c>
      <c r="C502" t="s">
        <v>252</v>
      </c>
      <c r="D502" t="s">
        <v>253</v>
      </c>
      <c r="E502" t="s">
        <v>254</v>
      </c>
      <c r="F502" s="24"/>
    </row>
    <row r="503" spans="1:6" x14ac:dyDescent="0.25">
      <c r="B503">
        <v>4</v>
      </c>
      <c r="C503" t="s">
        <v>255</v>
      </c>
      <c r="D503" t="s">
        <v>256</v>
      </c>
      <c r="E503" t="s">
        <v>257</v>
      </c>
      <c r="F503" s="24"/>
    </row>
    <row r="504" spans="1:6" x14ac:dyDescent="0.25">
      <c r="C504" t="s">
        <v>258</v>
      </c>
      <c r="D504" t="s">
        <v>256</v>
      </c>
      <c r="E504" t="s">
        <v>257</v>
      </c>
      <c r="F504" s="24"/>
    </row>
    <row r="505" spans="1:6" x14ac:dyDescent="0.25">
      <c r="B505">
        <v>5</v>
      </c>
      <c r="C505" t="s">
        <v>259</v>
      </c>
      <c r="D505" t="s">
        <v>260</v>
      </c>
      <c r="E505" t="s">
        <v>257</v>
      </c>
      <c r="F505" s="24"/>
    </row>
    <row r="506" spans="1:6" x14ac:dyDescent="0.25">
      <c r="B506">
        <v>6</v>
      </c>
      <c r="C506" t="s">
        <v>261</v>
      </c>
      <c r="D506" t="s">
        <v>262</v>
      </c>
      <c r="E506" t="s">
        <v>263</v>
      </c>
      <c r="F506" s="24"/>
    </row>
    <row r="507" spans="1:6" x14ac:dyDescent="0.25">
      <c r="B507">
        <v>7</v>
      </c>
      <c r="C507" t="s">
        <v>264</v>
      </c>
      <c r="D507" t="s">
        <v>265</v>
      </c>
      <c r="E507" t="s">
        <v>257</v>
      </c>
      <c r="F507" s="24"/>
    </row>
    <row r="508" spans="1:6" x14ac:dyDescent="0.25">
      <c r="B508">
        <v>8</v>
      </c>
      <c r="C508" t="s">
        <v>266</v>
      </c>
      <c r="D508" t="s">
        <v>267</v>
      </c>
      <c r="E508" t="s">
        <v>257</v>
      </c>
      <c r="F508" s="24"/>
    </row>
    <row r="509" spans="1:6" x14ac:dyDescent="0.25">
      <c r="B509">
        <v>9</v>
      </c>
      <c r="C509" t="s">
        <v>268</v>
      </c>
      <c r="D509" t="s">
        <v>269</v>
      </c>
      <c r="E509" t="s">
        <v>257</v>
      </c>
      <c r="F509" s="24"/>
    </row>
    <row r="510" spans="1:6" x14ac:dyDescent="0.25">
      <c r="B510">
        <v>10</v>
      </c>
      <c r="C510" t="s">
        <v>270</v>
      </c>
      <c r="D510" t="s">
        <v>271</v>
      </c>
      <c r="E510" t="s">
        <v>257</v>
      </c>
      <c r="F510" s="24"/>
    </row>
    <row r="511" spans="1:6" x14ac:dyDescent="0.25">
      <c r="A511" t="s">
        <v>312</v>
      </c>
      <c r="B511">
        <v>1</v>
      </c>
      <c r="C511" t="s">
        <v>243</v>
      </c>
      <c r="D511" t="s">
        <v>244</v>
      </c>
      <c r="E511" t="s">
        <v>245</v>
      </c>
      <c r="F511" s="24"/>
    </row>
    <row r="512" spans="1:6" x14ac:dyDescent="0.25">
      <c r="C512" t="s">
        <v>246</v>
      </c>
      <c r="D512" t="s">
        <v>247</v>
      </c>
      <c r="E512" t="s">
        <v>245</v>
      </c>
      <c r="F512" s="24"/>
    </row>
    <row r="513" spans="1:6" x14ac:dyDescent="0.25">
      <c r="B513">
        <v>2</v>
      </c>
      <c r="C513" t="s">
        <v>248</v>
      </c>
      <c r="D513" t="s">
        <v>249</v>
      </c>
      <c r="E513" t="s">
        <v>245</v>
      </c>
      <c r="F513" s="24"/>
    </row>
    <row r="514" spans="1:6" x14ac:dyDescent="0.25">
      <c r="C514" t="s">
        <v>250</v>
      </c>
      <c r="D514" t="s">
        <v>251</v>
      </c>
      <c r="E514" t="s">
        <v>245</v>
      </c>
      <c r="F514" s="24"/>
    </row>
    <row r="515" spans="1:6" x14ac:dyDescent="0.25">
      <c r="B515">
        <v>3</v>
      </c>
      <c r="C515" t="s">
        <v>252</v>
      </c>
      <c r="D515" t="s">
        <v>253</v>
      </c>
      <c r="E515" t="s">
        <v>254</v>
      </c>
      <c r="F515" s="24"/>
    </row>
    <row r="516" spans="1:6" x14ac:dyDescent="0.25">
      <c r="B516">
        <v>4</v>
      </c>
      <c r="C516" t="s">
        <v>255</v>
      </c>
      <c r="D516" t="s">
        <v>256</v>
      </c>
      <c r="E516" t="s">
        <v>257</v>
      </c>
      <c r="F516" s="24"/>
    </row>
    <row r="517" spans="1:6" x14ac:dyDescent="0.25">
      <c r="C517" t="s">
        <v>258</v>
      </c>
      <c r="D517" t="s">
        <v>256</v>
      </c>
      <c r="E517" t="s">
        <v>257</v>
      </c>
      <c r="F517" s="24">
        <v>50</v>
      </c>
    </row>
    <row r="518" spans="1:6" x14ac:dyDescent="0.25">
      <c r="B518">
        <v>5</v>
      </c>
      <c r="C518" t="s">
        <v>259</v>
      </c>
      <c r="D518" t="s">
        <v>260</v>
      </c>
      <c r="E518" t="s">
        <v>257</v>
      </c>
      <c r="F518" s="24"/>
    </row>
    <row r="519" spans="1:6" x14ac:dyDescent="0.25">
      <c r="B519">
        <v>6</v>
      </c>
      <c r="C519" t="s">
        <v>261</v>
      </c>
      <c r="D519" t="s">
        <v>262</v>
      </c>
      <c r="E519" t="s">
        <v>263</v>
      </c>
      <c r="F519" s="24"/>
    </row>
    <row r="520" spans="1:6" x14ac:dyDescent="0.25">
      <c r="B520">
        <v>7</v>
      </c>
      <c r="C520" t="s">
        <v>264</v>
      </c>
      <c r="D520" t="s">
        <v>265</v>
      </c>
      <c r="E520" t="s">
        <v>257</v>
      </c>
      <c r="F520" s="24"/>
    </row>
    <row r="521" spans="1:6" x14ac:dyDescent="0.25">
      <c r="B521">
        <v>8</v>
      </c>
      <c r="C521" t="s">
        <v>266</v>
      </c>
      <c r="D521" t="s">
        <v>267</v>
      </c>
      <c r="E521" t="s">
        <v>257</v>
      </c>
      <c r="F521" s="24"/>
    </row>
    <row r="522" spans="1:6" x14ac:dyDescent="0.25">
      <c r="B522">
        <v>9</v>
      </c>
      <c r="C522" t="s">
        <v>268</v>
      </c>
      <c r="D522" t="s">
        <v>269</v>
      </c>
      <c r="E522" t="s">
        <v>257</v>
      </c>
      <c r="F522" s="24"/>
    </row>
    <row r="523" spans="1:6" x14ac:dyDescent="0.25">
      <c r="B523">
        <v>10</v>
      </c>
      <c r="C523" t="s">
        <v>270</v>
      </c>
      <c r="D523" t="s">
        <v>271</v>
      </c>
      <c r="E523" t="s">
        <v>257</v>
      </c>
      <c r="F523" s="24"/>
    </row>
    <row r="524" spans="1:6" x14ac:dyDescent="0.25">
      <c r="A524" t="s">
        <v>313</v>
      </c>
      <c r="B524">
        <v>1</v>
      </c>
      <c r="C524" t="s">
        <v>243</v>
      </c>
      <c r="D524" t="s">
        <v>244</v>
      </c>
      <c r="E524" t="s">
        <v>245</v>
      </c>
      <c r="F524" s="24">
        <v>2000</v>
      </c>
    </row>
    <row r="525" spans="1:6" x14ac:dyDescent="0.25">
      <c r="C525" t="s">
        <v>246</v>
      </c>
      <c r="D525" t="s">
        <v>247</v>
      </c>
      <c r="E525" t="s">
        <v>245</v>
      </c>
      <c r="F525" s="24">
        <v>400</v>
      </c>
    </row>
    <row r="526" spans="1:6" x14ac:dyDescent="0.25">
      <c r="B526">
        <v>2</v>
      </c>
      <c r="C526" t="s">
        <v>248</v>
      </c>
      <c r="D526" t="s">
        <v>249</v>
      </c>
      <c r="E526" t="s">
        <v>245</v>
      </c>
      <c r="F526" s="24"/>
    </row>
    <row r="527" spans="1:6" x14ac:dyDescent="0.25">
      <c r="C527" t="s">
        <v>250</v>
      </c>
      <c r="D527" t="s">
        <v>251</v>
      </c>
      <c r="E527" t="s">
        <v>245</v>
      </c>
      <c r="F527" s="24"/>
    </row>
    <row r="528" spans="1:6" x14ac:dyDescent="0.25">
      <c r="B528">
        <v>3</v>
      </c>
      <c r="C528" t="s">
        <v>252</v>
      </c>
      <c r="D528" t="s">
        <v>253</v>
      </c>
      <c r="E528" t="s">
        <v>254</v>
      </c>
      <c r="F528" s="24">
        <v>900</v>
      </c>
    </row>
    <row r="529" spans="1:6" x14ac:dyDescent="0.25">
      <c r="B529">
        <v>4</v>
      </c>
      <c r="C529" t="s">
        <v>255</v>
      </c>
      <c r="D529" t="s">
        <v>256</v>
      </c>
      <c r="E529" t="s">
        <v>257</v>
      </c>
      <c r="F529" s="24"/>
    </row>
    <row r="530" spans="1:6" x14ac:dyDescent="0.25">
      <c r="C530" t="s">
        <v>258</v>
      </c>
      <c r="D530" t="s">
        <v>256</v>
      </c>
      <c r="E530" t="s">
        <v>257</v>
      </c>
      <c r="F530" s="24"/>
    </row>
    <row r="531" spans="1:6" x14ac:dyDescent="0.25">
      <c r="B531">
        <v>5</v>
      </c>
      <c r="C531" t="s">
        <v>259</v>
      </c>
      <c r="D531" t="s">
        <v>260</v>
      </c>
      <c r="E531" t="s">
        <v>257</v>
      </c>
      <c r="F531" s="24"/>
    </row>
    <row r="532" spans="1:6" x14ac:dyDescent="0.25">
      <c r="B532">
        <v>6</v>
      </c>
      <c r="C532" t="s">
        <v>261</v>
      </c>
      <c r="D532" t="s">
        <v>262</v>
      </c>
      <c r="E532" t="s">
        <v>263</v>
      </c>
      <c r="F532" s="24"/>
    </row>
    <row r="533" spans="1:6" x14ac:dyDescent="0.25">
      <c r="B533">
        <v>7</v>
      </c>
      <c r="C533" t="s">
        <v>264</v>
      </c>
      <c r="D533" t="s">
        <v>265</v>
      </c>
      <c r="E533" t="s">
        <v>257</v>
      </c>
      <c r="F533" s="24"/>
    </row>
    <row r="534" spans="1:6" x14ac:dyDescent="0.25">
      <c r="B534">
        <v>8</v>
      </c>
      <c r="C534" t="s">
        <v>266</v>
      </c>
      <c r="D534" t="s">
        <v>267</v>
      </c>
      <c r="E534" t="s">
        <v>257</v>
      </c>
      <c r="F534" s="24"/>
    </row>
    <row r="535" spans="1:6" x14ac:dyDescent="0.25">
      <c r="B535">
        <v>9</v>
      </c>
      <c r="C535" t="s">
        <v>268</v>
      </c>
      <c r="D535" t="s">
        <v>269</v>
      </c>
      <c r="E535" t="s">
        <v>257</v>
      </c>
      <c r="F535" s="24"/>
    </row>
    <row r="536" spans="1:6" x14ac:dyDescent="0.25">
      <c r="B536">
        <v>10</v>
      </c>
      <c r="C536" t="s">
        <v>270</v>
      </c>
      <c r="D536" t="s">
        <v>271</v>
      </c>
      <c r="E536" t="s">
        <v>257</v>
      </c>
      <c r="F536" s="24"/>
    </row>
    <row r="537" spans="1:6" x14ac:dyDescent="0.25">
      <c r="A537" t="s">
        <v>314</v>
      </c>
      <c r="B537">
        <v>1</v>
      </c>
      <c r="C537" t="s">
        <v>243</v>
      </c>
      <c r="D537" t="s">
        <v>244</v>
      </c>
      <c r="E537" t="s">
        <v>245</v>
      </c>
      <c r="F537" s="24"/>
    </row>
    <row r="538" spans="1:6" x14ac:dyDescent="0.25">
      <c r="C538" t="s">
        <v>246</v>
      </c>
      <c r="D538" t="s">
        <v>247</v>
      </c>
      <c r="E538" t="s">
        <v>245</v>
      </c>
      <c r="F538" s="24"/>
    </row>
    <row r="539" spans="1:6" x14ac:dyDescent="0.25">
      <c r="B539">
        <v>2</v>
      </c>
      <c r="C539" t="s">
        <v>248</v>
      </c>
      <c r="D539" t="s">
        <v>249</v>
      </c>
      <c r="E539" t="s">
        <v>245</v>
      </c>
      <c r="F539" s="24"/>
    </row>
    <row r="540" spans="1:6" x14ac:dyDescent="0.25">
      <c r="C540" t="s">
        <v>250</v>
      </c>
      <c r="D540" t="s">
        <v>251</v>
      </c>
      <c r="E540" t="s">
        <v>245</v>
      </c>
      <c r="F540" s="24">
        <v>4800</v>
      </c>
    </row>
    <row r="541" spans="1:6" x14ac:dyDescent="0.25">
      <c r="B541">
        <v>3</v>
      </c>
      <c r="C541" t="s">
        <v>252</v>
      </c>
      <c r="D541" t="s">
        <v>253</v>
      </c>
      <c r="E541" t="s">
        <v>254</v>
      </c>
      <c r="F541" s="24">
        <v>2500</v>
      </c>
    </row>
    <row r="542" spans="1:6" x14ac:dyDescent="0.25">
      <c r="B542">
        <v>4</v>
      </c>
      <c r="C542" t="s">
        <v>255</v>
      </c>
      <c r="D542" t="s">
        <v>256</v>
      </c>
      <c r="E542" t="s">
        <v>257</v>
      </c>
      <c r="F542" s="24"/>
    </row>
    <row r="543" spans="1:6" x14ac:dyDescent="0.25">
      <c r="C543" t="s">
        <v>258</v>
      </c>
      <c r="D543" t="s">
        <v>256</v>
      </c>
      <c r="E543" t="s">
        <v>257</v>
      </c>
      <c r="F543" s="24"/>
    </row>
    <row r="544" spans="1:6" x14ac:dyDescent="0.25">
      <c r="B544">
        <v>5</v>
      </c>
      <c r="C544" t="s">
        <v>259</v>
      </c>
      <c r="D544" t="s">
        <v>260</v>
      </c>
      <c r="E544" t="s">
        <v>257</v>
      </c>
      <c r="F544" s="24"/>
    </row>
    <row r="545" spans="1:6" x14ac:dyDescent="0.25">
      <c r="B545">
        <v>6</v>
      </c>
      <c r="C545" t="s">
        <v>261</v>
      </c>
      <c r="D545" t="s">
        <v>262</v>
      </c>
      <c r="E545" t="s">
        <v>263</v>
      </c>
      <c r="F545" s="24"/>
    </row>
    <row r="546" spans="1:6" x14ac:dyDescent="0.25">
      <c r="B546">
        <v>7</v>
      </c>
      <c r="C546" t="s">
        <v>264</v>
      </c>
      <c r="D546" t="s">
        <v>265</v>
      </c>
      <c r="E546" t="s">
        <v>257</v>
      </c>
      <c r="F546" s="24"/>
    </row>
    <row r="547" spans="1:6" x14ac:dyDescent="0.25">
      <c r="B547">
        <v>8</v>
      </c>
      <c r="C547" t="s">
        <v>266</v>
      </c>
      <c r="D547" t="s">
        <v>267</v>
      </c>
      <c r="E547" t="s">
        <v>257</v>
      </c>
      <c r="F547" s="24"/>
    </row>
    <row r="548" spans="1:6" x14ac:dyDescent="0.25">
      <c r="B548">
        <v>9</v>
      </c>
      <c r="C548" t="s">
        <v>268</v>
      </c>
      <c r="D548" t="s">
        <v>269</v>
      </c>
      <c r="E548" t="s">
        <v>257</v>
      </c>
      <c r="F548" s="24"/>
    </row>
    <row r="549" spans="1:6" x14ac:dyDescent="0.25">
      <c r="B549">
        <v>10</v>
      </c>
      <c r="C549" t="s">
        <v>270</v>
      </c>
      <c r="D549" t="s">
        <v>271</v>
      </c>
      <c r="E549" t="s">
        <v>257</v>
      </c>
      <c r="F549" s="24"/>
    </row>
    <row r="550" spans="1:6" x14ac:dyDescent="0.25">
      <c r="A550" t="s">
        <v>315</v>
      </c>
      <c r="B550">
        <v>1</v>
      </c>
      <c r="C550" t="s">
        <v>243</v>
      </c>
      <c r="D550" t="s">
        <v>244</v>
      </c>
      <c r="E550" t="s">
        <v>245</v>
      </c>
      <c r="F550" s="24"/>
    </row>
    <row r="551" spans="1:6" x14ac:dyDescent="0.25">
      <c r="C551" t="s">
        <v>246</v>
      </c>
      <c r="D551" t="s">
        <v>247</v>
      </c>
      <c r="E551" t="s">
        <v>245</v>
      </c>
      <c r="F551" s="24"/>
    </row>
    <row r="552" spans="1:6" x14ac:dyDescent="0.25">
      <c r="B552">
        <v>2</v>
      </c>
      <c r="C552" t="s">
        <v>248</v>
      </c>
      <c r="D552" t="s">
        <v>249</v>
      </c>
      <c r="E552" t="s">
        <v>245</v>
      </c>
      <c r="F552" s="24"/>
    </row>
    <row r="553" spans="1:6" x14ac:dyDescent="0.25">
      <c r="C553" t="s">
        <v>250</v>
      </c>
      <c r="D553" t="s">
        <v>251</v>
      </c>
      <c r="E553" t="s">
        <v>245</v>
      </c>
      <c r="F553" s="24"/>
    </row>
    <row r="554" spans="1:6" x14ac:dyDescent="0.25">
      <c r="B554">
        <v>3</v>
      </c>
      <c r="C554" t="s">
        <v>252</v>
      </c>
      <c r="D554" t="s">
        <v>253</v>
      </c>
      <c r="E554" t="s">
        <v>254</v>
      </c>
      <c r="F554" s="24">
        <v>700</v>
      </c>
    </row>
    <row r="555" spans="1:6" x14ac:dyDescent="0.25">
      <c r="B555">
        <v>4</v>
      </c>
      <c r="C555" t="s">
        <v>255</v>
      </c>
      <c r="D555" t="s">
        <v>256</v>
      </c>
      <c r="E555" t="s">
        <v>257</v>
      </c>
      <c r="F555" s="24"/>
    </row>
    <row r="556" spans="1:6" x14ac:dyDescent="0.25">
      <c r="C556" t="s">
        <v>258</v>
      </c>
      <c r="D556" t="s">
        <v>256</v>
      </c>
      <c r="E556" t="s">
        <v>257</v>
      </c>
      <c r="F556" s="24"/>
    </row>
    <row r="557" spans="1:6" x14ac:dyDescent="0.25">
      <c r="B557">
        <v>5</v>
      </c>
      <c r="C557" t="s">
        <v>259</v>
      </c>
      <c r="D557" t="s">
        <v>260</v>
      </c>
      <c r="E557" t="s">
        <v>257</v>
      </c>
      <c r="F557" s="24"/>
    </row>
    <row r="558" spans="1:6" x14ac:dyDescent="0.25">
      <c r="B558">
        <v>6</v>
      </c>
      <c r="C558" t="s">
        <v>261</v>
      </c>
      <c r="D558" t="s">
        <v>262</v>
      </c>
      <c r="E558" t="s">
        <v>263</v>
      </c>
      <c r="F558" s="24">
        <v>25</v>
      </c>
    </row>
    <row r="559" spans="1:6" x14ac:dyDescent="0.25">
      <c r="B559">
        <v>7</v>
      </c>
      <c r="C559" t="s">
        <v>264</v>
      </c>
      <c r="D559" t="s">
        <v>265</v>
      </c>
      <c r="E559" t="s">
        <v>257</v>
      </c>
      <c r="F559" s="24"/>
    </row>
    <row r="560" spans="1:6" x14ac:dyDescent="0.25">
      <c r="B560">
        <v>8</v>
      </c>
      <c r="C560" t="s">
        <v>266</v>
      </c>
      <c r="D560" t="s">
        <v>267</v>
      </c>
      <c r="E560" t="s">
        <v>257</v>
      </c>
      <c r="F560" s="24"/>
    </row>
    <row r="561" spans="1:6" x14ac:dyDescent="0.25">
      <c r="B561">
        <v>9</v>
      </c>
      <c r="C561" t="s">
        <v>268</v>
      </c>
      <c r="D561" t="s">
        <v>269</v>
      </c>
      <c r="E561" t="s">
        <v>257</v>
      </c>
      <c r="F561" s="24"/>
    </row>
    <row r="562" spans="1:6" x14ac:dyDescent="0.25">
      <c r="B562">
        <v>10</v>
      </c>
      <c r="C562" t="s">
        <v>270</v>
      </c>
      <c r="D562" t="s">
        <v>271</v>
      </c>
      <c r="E562" t="s">
        <v>257</v>
      </c>
      <c r="F562" s="24"/>
    </row>
    <row r="563" spans="1:6" x14ac:dyDescent="0.25">
      <c r="A563" t="s">
        <v>316</v>
      </c>
      <c r="B563">
        <v>1</v>
      </c>
      <c r="C563" t="s">
        <v>243</v>
      </c>
      <c r="D563" t="s">
        <v>244</v>
      </c>
      <c r="E563" t="s">
        <v>245</v>
      </c>
      <c r="F563" s="24"/>
    </row>
    <row r="564" spans="1:6" x14ac:dyDescent="0.25">
      <c r="C564" t="s">
        <v>246</v>
      </c>
      <c r="D564" t="s">
        <v>247</v>
      </c>
      <c r="E564" t="s">
        <v>245</v>
      </c>
      <c r="F564" s="24"/>
    </row>
    <row r="565" spans="1:6" x14ac:dyDescent="0.25">
      <c r="B565">
        <v>2</v>
      </c>
      <c r="C565" t="s">
        <v>248</v>
      </c>
      <c r="D565" t="s">
        <v>249</v>
      </c>
      <c r="E565" t="s">
        <v>245</v>
      </c>
      <c r="F565" s="24"/>
    </row>
    <row r="566" spans="1:6" x14ac:dyDescent="0.25">
      <c r="C566" t="s">
        <v>250</v>
      </c>
      <c r="D566" t="s">
        <v>251</v>
      </c>
      <c r="E566" t="s">
        <v>245</v>
      </c>
      <c r="F566" s="24"/>
    </row>
    <row r="567" spans="1:6" x14ac:dyDescent="0.25">
      <c r="B567">
        <v>3</v>
      </c>
      <c r="C567" t="s">
        <v>252</v>
      </c>
      <c r="D567" t="s">
        <v>253</v>
      </c>
      <c r="E567" t="s">
        <v>254</v>
      </c>
      <c r="F567" s="24"/>
    </row>
    <row r="568" spans="1:6" x14ac:dyDescent="0.25">
      <c r="B568">
        <v>4</v>
      </c>
      <c r="C568" t="s">
        <v>255</v>
      </c>
      <c r="D568" t="s">
        <v>256</v>
      </c>
      <c r="E568" t="s">
        <v>257</v>
      </c>
      <c r="F568" s="24"/>
    </row>
    <row r="569" spans="1:6" x14ac:dyDescent="0.25">
      <c r="C569" t="s">
        <v>258</v>
      </c>
      <c r="D569" t="s">
        <v>256</v>
      </c>
      <c r="E569" t="s">
        <v>257</v>
      </c>
      <c r="F569" s="24"/>
    </row>
    <row r="570" spans="1:6" x14ac:dyDescent="0.25">
      <c r="B570">
        <v>5</v>
      </c>
      <c r="C570" t="s">
        <v>259</v>
      </c>
      <c r="D570" t="s">
        <v>260</v>
      </c>
      <c r="E570" t="s">
        <v>257</v>
      </c>
      <c r="F570" s="24"/>
    </row>
    <row r="571" spans="1:6" x14ac:dyDescent="0.25">
      <c r="B571">
        <v>6</v>
      </c>
      <c r="C571" t="s">
        <v>261</v>
      </c>
      <c r="D571" t="s">
        <v>262</v>
      </c>
      <c r="E571" t="s">
        <v>263</v>
      </c>
      <c r="F571" s="24">
        <v>50</v>
      </c>
    </row>
    <row r="572" spans="1:6" x14ac:dyDescent="0.25">
      <c r="B572">
        <v>7</v>
      </c>
      <c r="C572" t="s">
        <v>264</v>
      </c>
      <c r="D572" t="s">
        <v>265</v>
      </c>
      <c r="E572" t="s">
        <v>257</v>
      </c>
      <c r="F572" s="24"/>
    </row>
    <row r="573" spans="1:6" x14ac:dyDescent="0.25">
      <c r="B573">
        <v>8</v>
      </c>
      <c r="C573" t="s">
        <v>266</v>
      </c>
      <c r="D573" t="s">
        <v>267</v>
      </c>
      <c r="E573" t="s">
        <v>257</v>
      </c>
      <c r="F573" s="24"/>
    </row>
    <row r="574" spans="1:6" x14ac:dyDescent="0.25">
      <c r="B574">
        <v>9</v>
      </c>
      <c r="C574" t="s">
        <v>268</v>
      </c>
      <c r="D574" t="s">
        <v>269</v>
      </c>
      <c r="E574" t="s">
        <v>257</v>
      </c>
      <c r="F574" s="24"/>
    </row>
    <row r="575" spans="1:6" x14ac:dyDescent="0.25">
      <c r="B575">
        <v>10</v>
      </c>
      <c r="C575" t="s">
        <v>270</v>
      </c>
      <c r="D575" t="s">
        <v>271</v>
      </c>
      <c r="E575" t="s">
        <v>257</v>
      </c>
      <c r="F575" s="24"/>
    </row>
    <row r="576" spans="1:6" x14ac:dyDescent="0.25">
      <c r="A576" t="s">
        <v>317</v>
      </c>
      <c r="B576">
        <v>1</v>
      </c>
      <c r="C576" t="s">
        <v>243</v>
      </c>
      <c r="D576" t="s">
        <v>244</v>
      </c>
      <c r="E576" t="s">
        <v>245</v>
      </c>
      <c r="F576" s="24"/>
    </row>
    <row r="577" spans="1:6" x14ac:dyDescent="0.25">
      <c r="C577" t="s">
        <v>246</v>
      </c>
      <c r="D577" t="s">
        <v>247</v>
      </c>
      <c r="E577" t="s">
        <v>245</v>
      </c>
      <c r="F577" s="24"/>
    </row>
    <row r="578" spans="1:6" x14ac:dyDescent="0.25">
      <c r="B578">
        <v>2</v>
      </c>
      <c r="C578" t="s">
        <v>248</v>
      </c>
      <c r="D578" t="s">
        <v>249</v>
      </c>
      <c r="E578" t="s">
        <v>245</v>
      </c>
      <c r="F578" s="24">
        <v>2000</v>
      </c>
    </row>
    <row r="579" spans="1:6" x14ac:dyDescent="0.25">
      <c r="C579" t="s">
        <v>250</v>
      </c>
      <c r="D579" t="s">
        <v>251</v>
      </c>
      <c r="E579" t="s">
        <v>245</v>
      </c>
      <c r="F579" s="24"/>
    </row>
    <row r="580" spans="1:6" x14ac:dyDescent="0.25">
      <c r="B580">
        <v>3</v>
      </c>
      <c r="C580" t="s">
        <v>252</v>
      </c>
      <c r="D580" t="s">
        <v>253</v>
      </c>
      <c r="E580" t="s">
        <v>254</v>
      </c>
      <c r="F580" s="24"/>
    </row>
    <row r="581" spans="1:6" x14ac:dyDescent="0.25">
      <c r="B581">
        <v>4</v>
      </c>
      <c r="C581" t="s">
        <v>255</v>
      </c>
      <c r="D581" t="s">
        <v>256</v>
      </c>
      <c r="E581" t="s">
        <v>257</v>
      </c>
      <c r="F581" s="24"/>
    </row>
    <row r="582" spans="1:6" x14ac:dyDescent="0.25">
      <c r="C582" t="s">
        <v>258</v>
      </c>
      <c r="D582" t="s">
        <v>256</v>
      </c>
      <c r="E582" t="s">
        <v>257</v>
      </c>
      <c r="F582" s="24"/>
    </row>
    <row r="583" spans="1:6" x14ac:dyDescent="0.25">
      <c r="B583">
        <v>5</v>
      </c>
      <c r="C583" t="s">
        <v>259</v>
      </c>
      <c r="D583" t="s">
        <v>260</v>
      </c>
      <c r="E583" t="s">
        <v>257</v>
      </c>
      <c r="F583" s="24"/>
    </row>
    <row r="584" spans="1:6" x14ac:dyDescent="0.25">
      <c r="B584">
        <v>6</v>
      </c>
      <c r="C584" t="s">
        <v>261</v>
      </c>
      <c r="D584" t="s">
        <v>262</v>
      </c>
      <c r="E584" t="s">
        <v>263</v>
      </c>
      <c r="F584" s="24"/>
    </row>
    <row r="585" spans="1:6" x14ac:dyDescent="0.25">
      <c r="B585">
        <v>7</v>
      </c>
      <c r="C585" t="s">
        <v>264</v>
      </c>
      <c r="D585" t="s">
        <v>265</v>
      </c>
      <c r="E585" t="s">
        <v>257</v>
      </c>
      <c r="F585" s="24"/>
    </row>
    <row r="586" spans="1:6" x14ac:dyDescent="0.25">
      <c r="B586">
        <v>8</v>
      </c>
      <c r="C586" t="s">
        <v>266</v>
      </c>
      <c r="D586" t="s">
        <v>267</v>
      </c>
      <c r="E586" t="s">
        <v>257</v>
      </c>
      <c r="F586" s="24"/>
    </row>
    <row r="587" spans="1:6" x14ac:dyDescent="0.25">
      <c r="B587">
        <v>9</v>
      </c>
      <c r="C587" t="s">
        <v>268</v>
      </c>
      <c r="D587" t="s">
        <v>269</v>
      </c>
      <c r="E587" t="s">
        <v>257</v>
      </c>
      <c r="F587" s="24"/>
    </row>
    <row r="588" spans="1:6" x14ac:dyDescent="0.25">
      <c r="B588">
        <v>10</v>
      </c>
      <c r="C588" t="s">
        <v>270</v>
      </c>
      <c r="D588" t="s">
        <v>271</v>
      </c>
      <c r="E588" t="s">
        <v>257</v>
      </c>
      <c r="F588" s="24"/>
    </row>
    <row r="589" spans="1:6" x14ac:dyDescent="0.25">
      <c r="A589" t="s">
        <v>318</v>
      </c>
      <c r="B589">
        <v>1</v>
      </c>
      <c r="C589" t="s">
        <v>243</v>
      </c>
      <c r="D589" t="s">
        <v>244</v>
      </c>
      <c r="E589" t="s">
        <v>245</v>
      </c>
      <c r="F589" s="24"/>
    </row>
    <row r="590" spans="1:6" x14ac:dyDescent="0.25">
      <c r="C590" t="s">
        <v>246</v>
      </c>
      <c r="D590" t="s">
        <v>247</v>
      </c>
      <c r="E590" t="s">
        <v>245</v>
      </c>
      <c r="F590" s="24">
        <v>5000</v>
      </c>
    </row>
    <row r="591" spans="1:6" x14ac:dyDescent="0.25">
      <c r="B591">
        <v>2</v>
      </c>
      <c r="C591" t="s">
        <v>248</v>
      </c>
      <c r="D591" t="s">
        <v>249</v>
      </c>
      <c r="E591" t="s">
        <v>245</v>
      </c>
      <c r="F591" s="24"/>
    </row>
    <row r="592" spans="1:6" x14ac:dyDescent="0.25">
      <c r="C592" t="s">
        <v>250</v>
      </c>
      <c r="D592" t="s">
        <v>251</v>
      </c>
      <c r="E592" t="s">
        <v>245</v>
      </c>
      <c r="F592" s="24"/>
    </row>
    <row r="593" spans="1:6" x14ac:dyDescent="0.25">
      <c r="B593">
        <v>3</v>
      </c>
      <c r="C593" t="s">
        <v>252</v>
      </c>
      <c r="D593" t="s">
        <v>253</v>
      </c>
      <c r="E593" t="s">
        <v>254</v>
      </c>
      <c r="F593" s="24"/>
    </row>
    <row r="594" spans="1:6" x14ac:dyDescent="0.25">
      <c r="B594">
        <v>4</v>
      </c>
      <c r="C594" t="s">
        <v>255</v>
      </c>
      <c r="D594" t="s">
        <v>256</v>
      </c>
      <c r="E594" t="s">
        <v>257</v>
      </c>
      <c r="F594" s="24"/>
    </row>
    <row r="595" spans="1:6" x14ac:dyDescent="0.25">
      <c r="C595" t="s">
        <v>258</v>
      </c>
      <c r="D595" t="s">
        <v>256</v>
      </c>
      <c r="E595" t="s">
        <v>257</v>
      </c>
      <c r="F595" s="24"/>
    </row>
    <row r="596" spans="1:6" x14ac:dyDescent="0.25">
      <c r="B596">
        <v>5</v>
      </c>
      <c r="C596" t="s">
        <v>259</v>
      </c>
      <c r="D596" t="s">
        <v>260</v>
      </c>
      <c r="E596" t="s">
        <v>257</v>
      </c>
      <c r="F596" s="24"/>
    </row>
    <row r="597" spans="1:6" x14ac:dyDescent="0.25">
      <c r="B597">
        <v>6</v>
      </c>
      <c r="C597" t="s">
        <v>261</v>
      </c>
      <c r="D597" t="s">
        <v>262</v>
      </c>
      <c r="E597" t="s">
        <v>263</v>
      </c>
      <c r="F597" s="24"/>
    </row>
    <row r="598" spans="1:6" x14ac:dyDescent="0.25">
      <c r="B598">
        <v>7</v>
      </c>
      <c r="C598" t="s">
        <v>264</v>
      </c>
      <c r="D598" t="s">
        <v>265</v>
      </c>
      <c r="E598" t="s">
        <v>257</v>
      </c>
      <c r="F598" s="24"/>
    </row>
    <row r="599" spans="1:6" x14ac:dyDescent="0.25">
      <c r="B599">
        <v>8</v>
      </c>
      <c r="C599" t="s">
        <v>266</v>
      </c>
      <c r="D599" t="s">
        <v>267</v>
      </c>
      <c r="E599" t="s">
        <v>257</v>
      </c>
      <c r="F599" s="24"/>
    </row>
    <row r="600" spans="1:6" x14ac:dyDescent="0.25">
      <c r="B600">
        <v>9</v>
      </c>
      <c r="C600" t="s">
        <v>268</v>
      </c>
      <c r="D600" t="s">
        <v>269</v>
      </c>
      <c r="E600" t="s">
        <v>257</v>
      </c>
      <c r="F600" s="24"/>
    </row>
    <row r="601" spans="1:6" x14ac:dyDescent="0.25">
      <c r="B601">
        <v>10</v>
      </c>
      <c r="C601" t="s">
        <v>270</v>
      </c>
      <c r="D601" t="s">
        <v>271</v>
      </c>
      <c r="E601" t="s">
        <v>257</v>
      </c>
      <c r="F601" s="24"/>
    </row>
    <row r="602" spans="1:6" x14ac:dyDescent="0.25">
      <c r="A602" t="s">
        <v>319</v>
      </c>
      <c r="B602">
        <v>1</v>
      </c>
      <c r="C602" t="s">
        <v>243</v>
      </c>
      <c r="D602" t="s">
        <v>244</v>
      </c>
      <c r="E602" t="s">
        <v>245</v>
      </c>
      <c r="F602" s="24"/>
    </row>
    <row r="603" spans="1:6" x14ac:dyDescent="0.25">
      <c r="C603" t="s">
        <v>246</v>
      </c>
      <c r="D603" t="s">
        <v>247</v>
      </c>
      <c r="E603" t="s">
        <v>245</v>
      </c>
      <c r="F603" s="24"/>
    </row>
    <row r="604" spans="1:6" x14ac:dyDescent="0.25">
      <c r="B604">
        <v>2</v>
      </c>
      <c r="C604" t="s">
        <v>248</v>
      </c>
      <c r="D604" t="s">
        <v>249</v>
      </c>
      <c r="E604" t="s">
        <v>245</v>
      </c>
      <c r="F604" s="24"/>
    </row>
    <row r="605" spans="1:6" x14ac:dyDescent="0.25">
      <c r="C605" t="s">
        <v>250</v>
      </c>
      <c r="D605" t="s">
        <v>251</v>
      </c>
      <c r="E605" t="s">
        <v>245</v>
      </c>
      <c r="F605" s="24"/>
    </row>
    <row r="606" spans="1:6" x14ac:dyDescent="0.25">
      <c r="B606">
        <v>3</v>
      </c>
      <c r="C606" t="s">
        <v>252</v>
      </c>
      <c r="D606" t="s">
        <v>253</v>
      </c>
      <c r="E606" t="s">
        <v>254</v>
      </c>
      <c r="F606" s="24">
        <v>2000</v>
      </c>
    </row>
    <row r="607" spans="1:6" x14ac:dyDescent="0.25">
      <c r="B607">
        <v>4</v>
      </c>
      <c r="C607" t="s">
        <v>255</v>
      </c>
      <c r="D607" t="s">
        <v>256</v>
      </c>
      <c r="E607" t="s">
        <v>257</v>
      </c>
      <c r="F607" s="24"/>
    </row>
    <row r="608" spans="1:6" x14ac:dyDescent="0.25">
      <c r="C608" t="s">
        <v>258</v>
      </c>
      <c r="D608" t="s">
        <v>256</v>
      </c>
      <c r="E608" t="s">
        <v>257</v>
      </c>
      <c r="F608" s="24"/>
    </row>
    <row r="609" spans="1:6" x14ac:dyDescent="0.25">
      <c r="B609">
        <v>5</v>
      </c>
      <c r="C609" t="s">
        <v>259</v>
      </c>
      <c r="D609" t="s">
        <v>260</v>
      </c>
      <c r="E609" t="s">
        <v>257</v>
      </c>
      <c r="F609" s="24"/>
    </row>
    <row r="610" spans="1:6" x14ac:dyDescent="0.25">
      <c r="B610">
        <v>6</v>
      </c>
      <c r="C610" t="s">
        <v>261</v>
      </c>
      <c r="D610" t="s">
        <v>262</v>
      </c>
      <c r="E610" t="s">
        <v>263</v>
      </c>
      <c r="F610" s="24"/>
    </row>
    <row r="611" spans="1:6" x14ac:dyDescent="0.25">
      <c r="B611">
        <v>7</v>
      </c>
      <c r="C611" t="s">
        <v>264</v>
      </c>
      <c r="D611" t="s">
        <v>265</v>
      </c>
      <c r="E611" t="s">
        <v>257</v>
      </c>
      <c r="F611" s="24">
        <v>240</v>
      </c>
    </row>
    <row r="612" spans="1:6" x14ac:dyDescent="0.25">
      <c r="B612">
        <v>8</v>
      </c>
      <c r="C612" t="s">
        <v>266</v>
      </c>
      <c r="D612" t="s">
        <v>267</v>
      </c>
      <c r="E612" t="s">
        <v>257</v>
      </c>
      <c r="F612" s="24"/>
    </row>
    <row r="613" spans="1:6" x14ac:dyDescent="0.25">
      <c r="B613">
        <v>9</v>
      </c>
      <c r="C613" t="s">
        <v>268</v>
      </c>
      <c r="D613" t="s">
        <v>269</v>
      </c>
      <c r="E613" t="s">
        <v>257</v>
      </c>
      <c r="F613" s="24"/>
    </row>
    <row r="614" spans="1:6" x14ac:dyDescent="0.25">
      <c r="B614">
        <v>10</v>
      </c>
      <c r="C614" t="s">
        <v>270</v>
      </c>
      <c r="D614" t="s">
        <v>271</v>
      </c>
      <c r="E614" t="s">
        <v>257</v>
      </c>
      <c r="F614" s="24"/>
    </row>
    <row r="615" spans="1:6" x14ac:dyDescent="0.25">
      <c r="A615" t="s">
        <v>320</v>
      </c>
      <c r="B615">
        <v>1</v>
      </c>
      <c r="C615" t="s">
        <v>243</v>
      </c>
      <c r="D615" t="s">
        <v>244</v>
      </c>
      <c r="E615" t="s">
        <v>245</v>
      </c>
      <c r="F615" s="24"/>
    </row>
    <row r="616" spans="1:6" x14ac:dyDescent="0.25">
      <c r="C616" t="s">
        <v>246</v>
      </c>
      <c r="D616" t="s">
        <v>247</v>
      </c>
      <c r="E616" t="s">
        <v>245</v>
      </c>
      <c r="F616" s="24">
        <v>4000</v>
      </c>
    </row>
    <row r="617" spans="1:6" x14ac:dyDescent="0.25">
      <c r="B617">
        <v>2</v>
      </c>
      <c r="C617" t="s">
        <v>248</v>
      </c>
      <c r="D617" t="s">
        <v>249</v>
      </c>
      <c r="E617" t="s">
        <v>245</v>
      </c>
      <c r="F617" s="24"/>
    </row>
    <row r="618" spans="1:6" x14ac:dyDescent="0.25">
      <c r="C618" t="s">
        <v>250</v>
      </c>
      <c r="D618" t="s">
        <v>251</v>
      </c>
      <c r="E618" t="s">
        <v>245</v>
      </c>
      <c r="F618" s="24"/>
    </row>
    <row r="619" spans="1:6" x14ac:dyDescent="0.25">
      <c r="B619">
        <v>3</v>
      </c>
      <c r="C619" t="s">
        <v>252</v>
      </c>
      <c r="D619" t="s">
        <v>253</v>
      </c>
      <c r="E619" t="s">
        <v>254</v>
      </c>
      <c r="F619" s="24"/>
    </row>
    <row r="620" spans="1:6" x14ac:dyDescent="0.25">
      <c r="B620">
        <v>4</v>
      </c>
      <c r="C620" t="s">
        <v>255</v>
      </c>
      <c r="D620" t="s">
        <v>256</v>
      </c>
      <c r="E620" t="s">
        <v>257</v>
      </c>
      <c r="F620" s="24"/>
    </row>
    <row r="621" spans="1:6" x14ac:dyDescent="0.25">
      <c r="C621" t="s">
        <v>258</v>
      </c>
      <c r="D621" t="s">
        <v>256</v>
      </c>
      <c r="E621" t="s">
        <v>257</v>
      </c>
      <c r="F621" s="24"/>
    </row>
    <row r="622" spans="1:6" x14ac:dyDescent="0.25">
      <c r="B622">
        <v>5</v>
      </c>
      <c r="C622" t="s">
        <v>259</v>
      </c>
      <c r="D622" t="s">
        <v>260</v>
      </c>
      <c r="E622" t="s">
        <v>257</v>
      </c>
      <c r="F622" s="24"/>
    </row>
    <row r="623" spans="1:6" x14ac:dyDescent="0.25">
      <c r="B623">
        <v>6</v>
      </c>
      <c r="C623" t="s">
        <v>261</v>
      </c>
      <c r="D623" t="s">
        <v>262</v>
      </c>
      <c r="E623" t="s">
        <v>263</v>
      </c>
      <c r="F623" s="24"/>
    </row>
    <row r="624" spans="1:6" x14ac:dyDescent="0.25">
      <c r="B624">
        <v>7</v>
      </c>
      <c r="C624" t="s">
        <v>264</v>
      </c>
      <c r="D624" t="s">
        <v>265</v>
      </c>
      <c r="E624" t="s">
        <v>257</v>
      </c>
      <c r="F624" s="24"/>
    </row>
    <row r="625" spans="1:6" x14ac:dyDescent="0.25">
      <c r="B625">
        <v>8</v>
      </c>
      <c r="C625" t="s">
        <v>266</v>
      </c>
      <c r="D625" t="s">
        <v>267</v>
      </c>
      <c r="E625" t="s">
        <v>257</v>
      </c>
      <c r="F625" s="24"/>
    </row>
    <row r="626" spans="1:6" x14ac:dyDescent="0.25">
      <c r="B626">
        <v>9</v>
      </c>
      <c r="C626" t="s">
        <v>268</v>
      </c>
      <c r="D626" t="s">
        <v>269</v>
      </c>
      <c r="E626" t="s">
        <v>257</v>
      </c>
      <c r="F626" s="24"/>
    </row>
    <row r="627" spans="1:6" x14ac:dyDescent="0.25">
      <c r="B627">
        <v>10</v>
      </c>
      <c r="C627" t="s">
        <v>270</v>
      </c>
      <c r="D627" t="s">
        <v>271</v>
      </c>
      <c r="E627" t="s">
        <v>257</v>
      </c>
      <c r="F627" s="24"/>
    </row>
    <row r="628" spans="1:6" x14ac:dyDescent="0.25">
      <c r="A628" t="s">
        <v>321</v>
      </c>
      <c r="B628">
        <v>1</v>
      </c>
      <c r="C628" t="s">
        <v>243</v>
      </c>
      <c r="D628" t="s">
        <v>244</v>
      </c>
      <c r="E628" t="s">
        <v>245</v>
      </c>
      <c r="F628" s="24"/>
    </row>
    <row r="629" spans="1:6" x14ac:dyDescent="0.25">
      <c r="C629" t="s">
        <v>246</v>
      </c>
      <c r="D629" t="s">
        <v>247</v>
      </c>
      <c r="E629" t="s">
        <v>245</v>
      </c>
      <c r="F629" s="24"/>
    </row>
    <row r="630" spans="1:6" x14ac:dyDescent="0.25">
      <c r="B630">
        <v>2</v>
      </c>
      <c r="C630" t="s">
        <v>248</v>
      </c>
      <c r="D630" t="s">
        <v>249</v>
      </c>
      <c r="E630" t="s">
        <v>245</v>
      </c>
      <c r="F630" s="24">
        <v>29200</v>
      </c>
    </row>
    <row r="631" spans="1:6" x14ac:dyDescent="0.25">
      <c r="C631" t="s">
        <v>250</v>
      </c>
      <c r="D631" t="s">
        <v>251</v>
      </c>
      <c r="E631" t="s">
        <v>245</v>
      </c>
      <c r="F631" s="24">
        <v>29200</v>
      </c>
    </row>
    <row r="632" spans="1:6" x14ac:dyDescent="0.25">
      <c r="B632">
        <v>3</v>
      </c>
      <c r="C632" t="s">
        <v>252</v>
      </c>
      <c r="D632" t="s">
        <v>253</v>
      </c>
      <c r="E632" t="s">
        <v>254</v>
      </c>
      <c r="F632" s="24"/>
    </row>
    <row r="633" spans="1:6" x14ac:dyDescent="0.25">
      <c r="B633">
        <v>4</v>
      </c>
      <c r="C633" t="s">
        <v>255</v>
      </c>
      <c r="D633" t="s">
        <v>256</v>
      </c>
      <c r="E633" t="s">
        <v>257</v>
      </c>
      <c r="F633" s="24"/>
    </row>
    <row r="634" spans="1:6" x14ac:dyDescent="0.25">
      <c r="C634" t="s">
        <v>258</v>
      </c>
      <c r="D634" t="s">
        <v>256</v>
      </c>
      <c r="E634" t="s">
        <v>257</v>
      </c>
      <c r="F634" s="24"/>
    </row>
    <row r="635" spans="1:6" x14ac:dyDescent="0.25">
      <c r="B635">
        <v>5</v>
      </c>
      <c r="C635" t="s">
        <v>259</v>
      </c>
      <c r="D635" t="s">
        <v>260</v>
      </c>
      <c r="E635" t="s">
        <v>257</v>
      </c>
      <c r="F635" s="24"/>
    </row>
    <row r="636" spans="1:6" x14ac:dyDescent="0.25">
      <c r="B636">
        <v>6</v>
      </c>
      <c r="C636" t="s">
        <v>261</v>
      </c>
      <c r="D636" t="s">
        <v>262</v>
      </c>
      <c r="E636" t="s">
        <v>263</v>
      </c>
      <c r="F636" s="24"/>
    </row>
    <row r="637" spans="1:6" x14ac:dyDescent="0.25">
      <c r="B637">
        <v>7</v>
      </c>
      <c r="C637" t="s">
        <v>264</v>
      </c>
      <c r="D637" t="s">
        <v>265</v>
      </c>
      <c r="E637" t="s">
        <v>257</v>
      </c>
      <c r="F637" s="24"/>
    </row>
    <row r="638" spans="1:6" x14ac:dyDescent="0.25">
      <c r="B638">
        <v>8</v>
      </c>
      <c r="C638" t="s">
        <v>266</v>
      </c>
      <c r="D638" t="s">
        <v>267</v>
      </c>
      <c r="E638" t="s">
        <v>257</v>
      </c>
      <c r="F638" s="24"/>
    </row>
    <row r="639" spans="1:6" x14ac:dyDescent="0.25">
      <c r="B639">
        <v>9</v>
      </c>
      <c r="C639" t="s">
        <v>268</v>
      </c>
      <c r="D639" t="s">
        <v>269</v>
      </c>
      <c r="E639" t="s">
        <v>257</v>
      </c>
      <c r="F639" s="24"/>
    </row>
    <row r="640" spans="1:6" x14ac:dyDescent="0.25">
      <c r="B640">
        <v>10</v>
      </c>
      <c r="C640" t="s">
        <v>270</v>
      </c>
      <c r="D640" t="s">
        <v>271</v>
      </c>
      <c r="E640" t="s">
        <v>257</v>
      </c>
      <c r="F640" s="24"/>
    </row>
    <row r="641" spans="1:6" x14ac:dyDescent="0.25">
      <c r="A641" t="s">
        <v>322</v>
      </c>
      <c r="B641">
        <v>1</v>
      </c>
      <c r="C641" t="s">
        <v>243</v>
      </c>
      <c r="D641" t="s">
        <v>244</v>
      </c>
      <c r="E641" t="s">
        <v>245</v>
      </c>
      <c r="F641" s="24"/>
    </row>
    <row r="642" spans="1:6" x14ac:dyDescent="0.25">
      <c r="C642" t="s">
        <v>246</v>
      </c>
      <c r="D642" t="s">
        <v>247</v>
      </c>
      <c r="E642" t="s">
        <v>245</v>
      </c>
      <c r="F642" s="24">
        <v>5000</v>
      </c>
    </row>
    <row r="643" spans="1:6" x14ac:dyDescent="0.25">
      <c r="B643">
        <v>2</v>
      </c>
      <c r="C643" t="s">
        <v>248</v>
      </c>
      <c r="D643" t="s">
        <v>249</v>
      </c>
      <c r="E643" t="s">
        <v>245</v>
      </c>
      <c r="F643" s="24"/>
    </row>
    <row r="644" spans="1:6" x14ac:dyDescent="0.25">
      <c r="C644" t="s">
        <v>250</v>
      </c>
      <c r="D644" t="s">
        <v>251</v>
      </c>
      <c r="E644" t="s">
        <v>245</v>
      </c>
      <c r="F644" s="24"/>
    </row>
    <row r="645" spans="1:6" x14ac:dyDescent="0.25">
      <c r="B645">
        <v>3</v>
      </c>
      <c r="C645" t="s">
        <v>252</v>
      </c>
      <c r="D645" t="s">
        <v>253</v>
      </c>
      <c r="E645" t="s">
        <v>254</v>
      </c>
      <c r="F645" s="24"/>
    </row>
    <row r="646" spans="1:6" x14ac:dyDescent="0.25">
      <c r="B646">
        <v>4</v>
      </c>
      <c r="C646" t="s">
        <v>255</v>
      </c>
      <c r="D646" t="s">
        <v>256</v>
      </c>
      <c r="E646" t="s">
        <v>257</v>
      </c>
      <c r="F646" s="24"/>
    </row>
    <row r="647" spans="1:6" x14ac:dyDescent="0.25">
      <c r="C647" t="s">
        <v>258</v>
      </c>
      <c r="D647" t="s">
        <v>256</v>
      </c>
      <c r="E647" t="s">
        <v>257</v>
      </c>
      <c r="F647" s="24"/>
    </row>
    <row r="648" spans="1:6" x14ac:dyDescent="0.25">
      <c r="B648">
        <v>5</v>
      </c>
      <c r="C648" t="s">
        <v>259</v>
      </c>
      <c r="D648" t="s">
        <v>260</v>
      </c>
      <c r="E648" t="s">
        <v>257</v>
      </c>
      <c r="F648" s="24"/>
    </row>
    <row r="649" spans="1:6" x14ac:dyDescent="0.25">
      <c r="B649">
        <v>6</v>
      </c>
      <c r="C649" t="s">
        <v>261</v>
      </c>
      <c r="D649" t="s">
        <v>262</v>
      </c>
      <c r="E649" t="s">
        <v>263</v>
      </c>
      <c r="F649" s="24"/>
    </row>
    <row r="650" spans="1:6" x14ac:dyDescent="0.25">
      <c r="B650">
        <v>7</v>
      </c>
      <c r="C650" t="s">
        <v>264</v>
      </c>
      <c r="D650" t="s">
        <v>265</v>
      </c>
      <c r="E650" t="s">
        <v>257</v>
      </c>
      <c r="F650" s="24"/>
    </row>
    <row r="651" spans="1:6" x14ac:dyDescent="0.25">
      <c r="B651">
        <v>8</v>
      </c>
      <c r="C651" t="s">
        <v>266</v>
      </c>
      <c r="D651" t="s">
        <v>267</v>
      </c>
      <c r="E651" t="s">
        <v>257</v>
      </c>
      <c r="F651" s="24"/>
    </row>
    <row r="652" spans="1:6" x14ac:dyDescent="0.25">
      <c r="B652">
        <v>9</v>
      </c>
      <c r="C652" t="s">
        <v>268</v>
      </c>
      <c r="D652" t="s">
        <v>269</v>
      </c>
      <c r="E652" t="s">
        <v>257</v>
      </c>
      <c r="F652" s="24"/>
    </row>
    <row r="653" spans="1:6" x14ac:dyDescent="0.25">
      <c r="B653">
        <v>10</v>
      </c>
      <c r="C653" t="s">
        <v>270</v>
      </c>
      <c r="D653" t="s">
        <v>271</v>
      </c>
      <c r="E653" t="s">
        <v>257</v>
      </c>
      <c r="F653" s="24"/>
    </row>
    <row r="654" spans="1:6" x14ac:dyDescent="0.25">
      <c r="A654" t="s">
        <v>323</v>
      </c>
      <c r="B654">
        <v>1</v>
      </c>
      <c r="C654" t="s">
        <v>243</v>
      </c>
      <c r="D654" t="s">
        <v>244</v>
      </c>
      <c r="E654" t="s">
        <v>245</v>
      </c>
      <c r="F654" s="24">
        <v>20000</v>
      </c>
    </row>
    <row r="655" spans="1:6" x14ac:dyDescent="0.25">
      <c r="C655" t="s">
        <v>246</v>
      </c>
      <c r="D655" t="s">
        <v>247</v>
      </c>
      <c r="E655" t="s">
        <v>245</v>
      </c>
      <c r="F655" s="24"/>
    </row>
    <row r="656" spans="1:6" x14ac:dyDescent="0.25">
      <c r="B656">
        <v>2</v>
      </c>
      <c r="C656" t="s">
        <v>248</v>
      </c>
      <c r="D656" t="s">
        <v>249</v>
      </c>
      <c r="E656" t="s">
        <v>245</v>
      </c>
      <c r="F656" s="24"/>
    </row>
    <row r="657" spans="1:6" x14ac:dyDescent="0.25">
      <c r="C657" t="s">
        <v>250</v>
      </c>
      <c r="D657" t="s">
        <v>251</v>
      </c>
      <c r="E657" t="s">
        <v>245</v>
      </c>
      <c r="F657" s="24">
        <v>400</v>
      </c>
    </row>
    <row r="658" spans="1:6" x14ac:dyDescent="0.25">
      <c r="B658">
        <v>3</v>
      </c>
      <c r="C658" t="s">
        <v>252</v>
      </c>
      <c r="D658" t="s">
        <v>253</v>
      </c>
      <c r="E658" t="s">
        <v>254</v>
      </c>
      <c r="F658" s="24"/>
    </row>
    <row r="659" spans="1:6" x14ac:dyDescent="0.25">
      <c r="B659">
        <v>4</v>
      </c>
      <c r="C659" t="s">
        <v>255</v>
      </c>
      <c r="D659" t="s">
        <v>256</v>
      </c>
      <c r="E659" t="s">
        <v>257</v>
      </c>
      <c r="F659" s="24"/>
    </row>
    <row r="660" spans="1:6" x14ac:dyDescent="0.25">
      <c r="C660" t="s">
        <v>258</v>
      </c>
      <c r="D660" t="s">
        <v>256</v>
      </c>
      <c r="E660" t="s">
        <v>257</v>
      </c>
      <c r="F660" s="24"/>
    </row>
    <row r="661" spans="1:6" x14ac:dyDescent="0.25">
      <c r="B661">
        <v>5</v>
      </c>
      <c r="C661" t="s">
        <v>259</v>
      </c>
      <c r="D661" t="s">
        <v>260</v>
      </c>
      <c r="E661" t="s">
        <v>257</v>
      </c>
      <c r="F661" s="24"/>
    </row>
    <row r="662" spans="1:6" x14ac:dyDescent="0.25">
      <c r="B662">
        <v>6</v>
      </c>
      <c r="C662" t="s">
        <v>261</v>
      </c>
      <c r="D662" t="s">
        <v>262</v>
      </c>
      <c r="E662" t="s">
        <v>263</v>
      </c>
      <c r="F662" s="24"/>
    </row>
    <row r="663" spans="1:6" x14ac:dyDescent="0.25">
      <c r="B663">
        <v>7</v>
      </c>
      <c r="C663" t="s">
        <v>264</v>
      </c>
      <c r="D663" t="s">
        <v>265</v>
      </c>
      <c r="E663" t="s">
        <v>257</v>
      </c>
      <c r="F663" s="24"/>
    </row>
    <row r="664" spans="1:6" x14ac:dyDescent="0.25">
      <c r="B664">
        <v>8</v>
      </c>
      <c r="C664" t="s">
        <v>266</v>
      </c>
      <c r="D664" t="s">
        <v>267</v>
      </c>
      <c r="E664" t="s">
        <v>257</v>
      </c>
      <c r="F664" s="24"/>
    </row>
    <row r="665" spans="1:6" x14ac:dyDescent="0.25">
      <c r="B665">
        <v>9</v>
      </c>
      <c r="C665" t="s">
        <v>268</v>
      </c>
      <c r="D665" t="s">
        <v>269</v>
      </c>
      <c r="E665" t="s">
        <v>257</v>
      </c>
      <c r="F665" s="24"/>
    </row>
    <row r="666" spans="1:6" x14ac:dyDescent="0.25">
      <c r="B666">
        <v>10</v>
      </c>
      <c r="C666" t="s">
        <v>270</v>
      </c>
      <c r="D666" t="s">
        <v>271</v>
      </c>
      <c r="E666" t="s">
        <v>257</v>
      </c>
      <c r="F666" s="24"/>
    </row>
    <row r="667" spans="1:6" x14ac:dyDescent="0.25">
      <c r="A667" t="s">
        <v>324</v>
      </c>
      <c r="B667">
        <v>1</v>
      </c>
      <c r="C667" t="s">
        <v>243</v>
      </c>
      <c r="D667" t="s">
        <v>244</v>
      </c>
      <c r="E667" t="s">
        <v>245</v>
      </c>
      <c r="F667" s="24"/>
    </row>
    <row r="668" spans="1:6" x14ac:dyDescent="0.25">
      <c r="C668" t="s">
        <v>246</v>
      </c>
      <c r="D668" t="s">
        <v>247</v>
      </c>
      <c r="E668" t="s">
        <v>245</v>
      </c>
      <c r="F668" s="24"/>
    </row>
    <row r="669" spans="1:6" x14ac:dyDescent="0.25">
      <c r="B669">
        <v>2</v>
      </c>
      <c r="C669" t="s">
        <v>248</v>
      </c>
      <c r="D669" t="s">
        <v>249</v>
      </c>
      <c r="E669" t="s">
        <v>245</v>
      </c>
      <c r="F669" s="24"/>
    </row>
    <row r="670" spans="1:6" x14ac:dyDescent="0.25">
      <c r="C670" t="s">
        <v>250</v>
      </c>
      <c r="D670" t="s">
        <v>251</v>
      </c>
      <c r="E670" t="s">
        <v>245</v>
      </c>
      <c r="F670" s="24"/>
    </row>
    <row r="671" spans="1:6" x14ac:dyDescent="0.25">
      <c r="B671">
        <v>3</v>
      </c>
      <c r="C671" t="s">
        <v>252</v>
      </c>
      <c r="D671" t="s">
        <v>253</v>
      </c>
      <c r="E671" t="s">
        <v>254</v>
      </c>
      <c r="F671" s="24"/>
    </row>
    <row r="672" spans="1:6" x14ac:dyDescent="0.25">
      <c r="B672">
        <v>4</v>
      </c>
      <c r="C672" t="s">
        <v>255</v>
      </c>
      <c r="D672" t="s">
        <v>256</v>
      </c>
      <c r="E672" t="s">
        <v>257</v>
      </c>
      <c r="F672" s="24"/>
    </row>
    <row r="673" spans="1:6" x14ac:dyDescent="0.25">
      <c r="C673" t="s">
        <v>258</v>
      </c>
      <c r="D673" t="s">
        <v>256</v>
      </c>
      <c r="E673" t="s">
        <v>257</v>
      </c>
      <c r="F673" s="24"/>
    </row>
    <row r="674" spans="1:6" x14ac:dyDescent="0.25">
      <c r="B674">
        <v>5</v>
      </c>
      <c r="C674" t="s">
        <v>259</v>
      </c>
      <c r="D674" t="s">
        <v>260</v>
      </c>
      <c r="E674" t="s">
        <v>257</v>
      </c>
      <c r="F674" s="24"/>
    </row>
    <row r="675" spans="1:6" x14ac:dyDescent="0.25">
      <c r="B675">
        <v>6</v>
      </c>
      <c r="C675" t="s">
        <v>261</v>
      </c>
      <c r="D675" t="s">
        <v>262</v>
      </c>
      <c r="E675" t="s">
        <v>263</v>
      </c>
      <c r="F675" s="24">
        <v>100</v>
      </c>
    </row>
    <row r="676" spans="1:6" x14ac:dyDescent="0.25">
      <c r="B676">
        <v>7</v>
      </c>
      <c r="C676" t="s">
        <v>264</v>
      </c>
      <c r="D676" t="s">
        <v>265</v>
      </c>
      <c r="E676" t="s">
        <v>257</v>
      </c>
      <c r="F676" s="24"/>
    </row>
    <row r="677" spans="1:6" x14ac:dyDescent="0.25">
      <c r="B677">
        <v>8</v>
      </c>
      <c r="C677" t="s">
        <v>266</v>
      </c>
      <c r="D677" t="s">
        <v>267</v>
      </c>
      <c r="E677" t="s">
        <v>257</v>
      </c>
      <c r="F677" s="24"/>
    </row>
    <row r="678" spans="1:6" x14ac:dyDescent="0.25">
      <c r="B678">
        <v>9</v>
      </c>
      <c r="C678" t="s">
        <v>268</v>
      </c>
      <c r="D678" t="s">
        <v>269</v>
      </c>
      <c r="E678" t="s">
        <v>257</v>
      </c>
      <c r="F678" s="24"/>
    </row>
    <row r="679" spans="1:6" x14ac:dyDescent="0.25">
      <c r="B679">
        <v>10</v>
      </c>
      <c r="C679" t="s">
        <v>270</v>
      </c>
      <c r="D679" t="s">
        <v>271</v>
      </c>
      <c r="E679" t="s">
        <v>257</v>
      </c>
      <c r="F679" s="24"/>
    </row>
    <row r="680" spans="1:6" x14ac:dyDescent="0.25">
      <c r="A680" t="s">
        <v>325</v>
      </c>
      <c r="B680">
        <v>1</v>
      </c>
      <c r="C680" t="s">
        <v>243</v>
      </c>
      <c r="D680" t="s">
        <v>244</v>
      </c>
      <c r="E680" t="s">
        <v>245</v>
      </c>
      <c r="F680" s="24">
        <v>5000</v>
      </c>
    </row>
    <row r="681" spans="1:6" x14ac:dyDescent="0.25">
      <c r="C681" t="s">
        <v>246</v>
      </c>
      <c r="D681" t="s">
        <v>247</v>
      </c>
      <c r="E681" t="s">
        <v>245</v>
      </c>
      <c r="F681" s="24"/>
    </row>
    <row r="682" spans="1:6" x14ac:dyDescent="0.25">
      <c r="B682">
        <v>2</v>
      </c>
      <c r="C682" t="s">
        <v>248</v>
      </c>
      <c r="D682" t="s">
        <v>249</v>
      </c>
      <c r="E682" t="s">
        <v>245</v>
      </c>
      <c r="F682" s="24"/>
    </row>
    <row r="683" spans="1:6" x14ac:dyDescent="0.25">
      <c r="C683" t="s">
        <v>250</v>
      </c>
      <c r="D683" t="s">
        <v>251</v>
      </c>
      <c r="E683" t="s">
        <v>245</v>
      </c>
      <c r="F683" s="24"/>
    </row>
    <row r="684" spans="1:6" x14ac:dyDescent="0.25">
      <c r="B684">
        <v>3</v>
      </c>
      <c r="C684" t="s">
        <v>252</v>
      </c>
      <c r="D684" t="s">
        <v>253</v>
      </c>
      <c r="E684" t="s">
        <v>254</v>
      </c>
      <c r="F684" s="24"/>
    </row>
    <row r="685" spans="1:6" x14ac:dyDescent="0.25">
      <c r="B685">
        <v>4</v>
      </c>
      <c r="C685" t="s">
        <v>255</v>
      </c>
      <c r="D685" t="s">
        <v>256</v>
      </c>
      <c r="E685" t="s">
        <v>257</v>
      </c>
      <c r="F685" s="24"/>
    </row>
    <row r="686" spans="1:6" x14ac:dyDescent="0.25">
      <c r="C686" t="s">
        <v>258</v>
      </c>
      <c r="D686" t="s">
        <v>256</v>
      </c>
      <c r="E686" t="s">
        <v>257</v>
      </c>
      <c r="F686" s="24"/>
    </row>
    <row r="687" spans="1:6" x14ac:dyDescent="0.25">
      <c r="B687">
        <v>5</v>
      </c>
      <c r="C687" t="s">
        <v>259</v>
      </c>
      <c r="D687" t="s">
        <v>260</v>
      </c>
      <c r="E687" t="s">
        <v>257</v>
      </c>
      <c r="F687" s="24"/>
    </row>
    <row r="688" spans="1:6" x14ac:dyDescent="0.25">
      <c r="B688">
        <v>6</v>
      </c>
      <c r="C688" t="s">
        <v>261</v>
      </c>
      <c r="D688" t="s">
        <v>262</v>
      </c>
      <c r="E688" t="s">
        <v>263</v>
      </c>
      <c r="F688" s="24">
        <v>25</v>
      </c>
    </row>
    <row r="689" spans="1:6" x14ac:dyDescent="0.25">
      <c r="B689">
        <v>7</v>
      </c>
      <c r="C689" t="s">
        <v>264</v>
      </c>
      <c r="D689" t="s">
        <v>265</v>
      </c>
      <c r="E689" t="s">
        <v>257</v>
      </c>
      <c r="F689" s="24"/>
    </row>
    <row r="690" spans="1:6" x14ac:dyDescent="0.25">
      <c r="B690">
        <v>8</v>
      </c>
      <c r="C690" t="s">
        <v>266</v>
      </c>
      <c r="D690" t="s">
        <v>267</v>
      </c>
      <c r="E690" t="s">
        <v>257</v>
      </c>
      <c r="F690" s="24"/>
    </row>
    <row r="691" spans="1:6" x14ac:dyDescent="0.25">
      <c r="B691">
        <v>9</v>
      </c>
      <c r="C691" t="s">
        <v>268</v>
      </c>
      <c r="D691" t="s">
        <v>269</v>
      </c>
      <c r="E691" t="s">
        <v>257</v>
      </c>
      <c r="F691" s="24"/>
    </row>
    <row r="692" spans="1:6" x14ac:dyDescent="0.25">
      <c r="B692">
        <v>10</v>
      </c>
      <c r="C692" t="s">
        <v>270</v>
      </c>
      <c r="D692" t="s">
        <v>271</v>
      </c>
      <c r="E692" t="s">
        <v>257</v>
      </c>
      <c r="F692" s="24"/>
    </row>
    <row r="693" spans="1:6" x14ac:dyDescent="0.25">
      <c r="A693" t="s">
        <v>326</v>
      </c>
      <c r="B693">
        <v>1</v>
      </c>
      <c r="C693" t="s">
        <v>243</v>
      </c>
      <c r="D693" t="s">
        <v>244</v>
      </c>
      <c r="E693" t="s">
        <v>245</v>
      </c>
      <c r="F693" s="24"/>
    </row>
    <row r="694" spans="1:6" x14ac:dyDescent="0.25">
      <c r="C694" t="s">
        <v>246</v>
      </c>
      <c r="D694" t="s">
        <v>247</v>
      </c>
      <c r="E694" t="s">
        <v>245</v>
      </c>
      <c r="F694" s="24">
        <v>14800</v>
      </c>
    </row>
    <row r="695" spans="1:6" x14ac:dyDescent="0.25">
      <c r="B695">
        <v>2</v>
      </c>
      <c r="C695" t="s">
        <v>248</v>
      </c>
      <c r="D695" t="s">
        <v>249</v>
      </c>
      <c r="E695" t="s">
        <v>245</v>
      </c>
      <c r="F695" s="24"/>
    </row>
    <row r="696" spans="1:6" x14ac:dyDescent="0.25">
      <c r="C696" t="s">
        <v>250</v>
      </c>
      <c r="D696" t="s">
        <v>251</v>
      </c>
      <c r="E696" t="s">
        <v>245</v>
      </c>
      <c r="F696" s="24"/>
    </row>
    <row r="697" spans="1:6" x14ac:dyDescent="0.25">
      <c r="B697">
        <v>3</v>
      </c>
      <c r="C697" t="s">
        <v>252</v>
      </c>
      <c r="D697" t="s">
        <v>253</v>
      </c>
      <c r="E697" t="s">
        <v>254</v>
      </c>
      <c r="F697" s="24"/>
    </row>
    <row r="698" spans="1:6" x14ac:dyDescent="0.25">
      <c r="B698">
        <v>4</v>
      </c>
      <c r="C698" t="s">
        <v>255</v>
      </c>
      <c r="D698" t="s">
        <v>256</v>
      </c>
      <c r="E698" t="s">
        <v>257</v>
      </c>
      <c r="F698" s="24"/>
    </row>
    <row r="699" spans="1:6" x14ac:dyDescent="0.25">
      <c r="C699" t="s">
        <v>258</v>
      </c>
      <c r="D699" t="s">
        <v>256</v>
      </c>
      <c r="E699" t="s">
        <v>257</v>
      </c>
      <c r="F699" s="24"/>
    </row>
    <row r="700" spans="1:6" x14ac:dyDescent="0.25">
      <c r="B700">
        <v>5</v>
      </c>
      <c r="C700" t="s">
        <v>259</v>
      </c>
      <c r="D700" t="s">
        <v>260</v>
      </c>
      <c r="E700" t="s">
        <v>257</v>
      </c>
      <c r="F700" s="24"/>
    </row>
    <row r="701" spans="1:6" x14ac:dyDescent="0.25">
      <c r="B701">
        <v>6</v>
      </c>
      <c r="C701" t="s">
        <v>261</v>
      </c>
      <c r="D701" t="s">
        <v>262</v>
      </c>
      <c r="E701" t="s">
        <v>263</v>
      </c>
      <c r="F701" s="24"/>
    </row>
    <row r="702" spans="1:6" x14ac:dyDescent="0.25">
      <c r="B702">
        <v>7</v>
      </c>
      <c r="C702" t="s">
        <v>264</v>
      </c>
      <c r="D702" t="s">
        <v>265</v>
      </c>
      <c r="E702" t="s">
        <v>257</v>
      </c>
      <c r="F702" s="24"/>
    </row>
    <row r="703" spans="1:6" x14ac:dyDescent="0.25">
      <c r="B703">
        <v>8</v>
      </c>
      <c r="C703" t="s">
        <v>266</v>
      </c>
      <c r="D703" t="s">
        <v>267</v>
      </c>
      <c r="E703" t="s">
        <v>257</v>
      </c>
      <c r="F703" s="24"/>
    </row>
    <row r="704" spans="1:6" x14ac:dyDescent="0.25">
      <c r="B704">
        <v>9</v>
      </c>
      <c r="C704" t="s">
        <v>268</v>
      </c>
      <c r="D704" t="s">
        <v>269</v>
      </c>
      <c r="E704" t="s">
        <v>257</v>
      </c>
      <c r="F704" s="24"/>
    </row>
    <row r="705" spans="1:6" x14ac:dyDescent="0.25">
      <c r="B705">
        <v>10</v>
      </c>
      <c r="C705" t="s">
        <v>270</v>
      </c>
      <c r="D705" t="s">
        <v>271</v>
      </c>
      <c r="E705" t="s">
        <v>257</v>
      </c>
      <c r="F705" s="24"/>
    </row>
    <row r="706" spans="1:6" x14ac:dyDescent="0.25">
      <c r="A706" t="s">
        <v>327</v>
      </c>
      <c r="B706">
        <v>1</v>
      </c>
      <c r="C706" t="s">
        <v>243</v>
      </c>
      <c r="D706" t="s">
        <v>244</v>
      </c>
      <c r="E706" t="s">
        <v>245</v>
      </c>
      <c r="F706" s="24"/>
    </row>
    <row r="707" spans="1:6" x14ac:dyDescent="0.25">
      <c r="C707" t="s">
        <v>246</v>
      </c>
      <c r="D707" t="s">
        <v>247</v>
      </c>
      <c r="E707" t="s">
        <v>245</v>
      </c>
      <c r="F707" s="24">
        <v>1000</v>
      </c>
    </row>
    <row r="708" spans="1:6" x14ac:dyDescent="0.25">
      <c r="B708">
        <v>2</v>
      </c>
      <c r="C708" t="s">
        <v>248</v>
      </c>
      <c r="D708" t="s">
        <v>249</v>
      </c>
      <c r="E708" t="s">
        <v>245</v>
      </c>
      <c r="F708" s="24"/>
    </row>
    <row r="709" spans="1:6" x14ac:dyDescent="0.25">
      <c r="C709" t="s">
        <v>250</v>
      </c>
      <c r="D709" t="s">
        <v>251</v>
      </c>
      <c r="E709" t="s">
        <v>245</v>
      </c>
      <c r="F709" s="24">
        <v>1000</v>
      </c>
    </row>
    <row r="710" spans="1:6" x14ac:dyDescent="0.25">
      <c r="B710">
        <v>3</v>
      </c>
      <c r="C710" t="s">
        <v>252</v>
      </c>
      <c r="D710" t="s">
        <v>253</v>
      </c>
      <c r="E710" t="s">
        <v>254</v>
      </c>
      <c r="F710" s="24">
        <v>500</v>
      </c>
    </row>
    <row r="711" spans="1:6" x14ac:dyDescent="0.25">
      <c r="B711">
        <v>4</v>
      </c>
      <c r="C711" t="s">
        <v>255</v>
      </c>
      <c r="D711" t="s">
        <v>256</v>
      </c>
      <c r="E711" t="s">
        <v>257</v>
      </c>
      <c r="F711" s="24"/>
    </row>
    <row r="712" spans="1:6" x14ac:dyDescent="0.25">
      <c r="C712" t="s">
        <v>258</v>
      </c>
      <c r="D712" t="s">
        <v>256</v>
      </c>
      <c r="E712" t="s">
        <v>257</v>
      </c>
      <c r="F712" s="24"/>
    </row>
    <row r="713" spans="1:6" x14ac:dyDescent="0.25">
      <c r="B713">
        <v>5</v>
      </c>
      <c r="C713" t="s">
        <v>259</v>
      </c>
      <c r="D713" t="s">
        <v>260</v>
      </c>
      <c r="E713" t="s">
        <v>257</v>
      </c>
      <c r="F713" s="24"/>
    </row>
    <row r="714" spans="1:6" x14ac:dyDescent="0.25">
      <c r="B714">
        <v>6</v>
      </c>
      <c r="C714" t="s">
        <v>261</v>
      </c>
      <c r="D714" t="s">
        <v>262</v>
      </c>
      <c r="E714" t="s">
        <v>263</v>
      </c>
      <c r="F714" s="24">
        <v>25</v>
      </c>
    </row>
    <row r="715" spans="1:6" x14ac:dyDescent="0.25">
      <c r="B715">
        <v>7</v>
      </c>
      <c r="C715" t="s">
        <v>264</v>
      </c>
      <c r="D715" t="s">
        <v>265</v>
      </c>
      <c r="E715" t="s">
        <v>257</v>
      </c>
      <c r="F715" s="24"/>
    </row>
    <row r="716" spans="1:6" x14ac:dyDescent="0.25">
      <c r="B716">
        <v>8</v>
      </c>
      <c r="C716" t="s">
        <v>266</v>
      </c>
      <c r="D716" t="s">
        <v>267</v>
      </c>
      <c r="E716" t="s">
        <v>257</v>
      </c>
      <c r="F716" s="24"/>
    </row>
    <row r="717" spans="1:6" x14ac:dyDescent="0.25">
      <c r="B717">
        <v>9</v>
      </c>
      <c r="C717" t="s">
        <v>268</v>
      </c>
      <c r="D717" t="s">
        <v>269</v>
      </c>
      <c r="E717" t="s">
        <v>257</v>
      </c>
      <c r="F717" s="24"/>
    </row>
    <row r="718" spans="1:6" x14ac:dyDescent="0.25">
      <c r="B718">
        <v>10</v>
      </c>
      <c r="C718" t="s">
        <v>270</v>
      </c>
      <c r="D718" t="s">
        <v>271</v>
      </c>
      <c r="E718" t="s">
        <v>257</v>
      </c>
      <c r="F718" s="24"/>
    </row>
    <row r="719" spans="1:6" x14ac:dyDescent="0.25">
      <c r="A719" t="s">
        <v>328</v>
      </c>
      <c r="B719">
        <v>1</v>
      </c>
      <c r="C719" t="s">
        <v>243</v>
      </c>
      <c r="D719" t="s">
        <v>244</v>
      </c>
      <c r="E719" t="s">
        <v>245</v>
      </c>
      <c r="F719" s="24"/>
    </row>
    <row r="720" spans="1:6" x14ac:dyDescent="0.25">
      <c r="C720" t="s">
        <v>246</v>
      </c>
      <c r="D720" t="s">
        <v>247</v>
      </c>
      <c r="E720" t="s">
        <v>245</v>
      </c>
      <c r="F720" s="24"/>
    </row>
    <row r="721" spans="1:6" x14ac:dyDescent="0.25">
      <c r="B721">
        <v>2</v>
      </c>
      <c r="C721" t="s">
        <v>248</v>
      </c>
      <c r="D721" t="s">
        <v>249</v>
      </c>
      <c r="E721" t="s">
        <v>245</v>
      </c>
      <c r="F721" s="24"/>
    </row>
    <row r="722" spans="1:6" x14ac:dyDescent="0.25">
      <c r="C722" t="s">
        <v>250</v>
      </c>
      <c r="D722" t="s">
        <v>251</v>
      </c>
      <c r="E722" t="s">
        <v>245</v>
      </c>
      <c r="F722" s="24"/>
    </row>
    <row r="723" spans="1:6" x14ac:dyDescent="0.25">
      <c r="B723">
        <v>3</v>
      </c>
      <c r="C723" t="s">
        <v>252</v>
      </c>
      <c r="D723" t="s">
        <v>253</v>
      </c>
      <c r="E723" t="s">
        <v>254</v>
      </c>
      <c r="F723" s="24"/>
    </row>
    <row r="724" spans="1:6" x14ac:dyDescent="0.25">
      <c r="B724">
        <v>4</v>
      </c>
      <c r="C724" t="s">
        <v>255</v>
      </c>
      <c r="D724" t="s">
        <v>256</v>
      </c>
      <c r="E724" t="s">
        <v>257</v>
      </c>
      <c r="F724" s="24"/>
    </row>
    <row r="725" spans="1:6" x14ac:dyDescent="0.25">
      <c r="C725" t="s">
        <v>258</v>
      </c>
      <c r="D725" t="s">
        <v>256</v>
      </c>
      <c r="E725" t="s">
        <v>257</v>
      </c>
      <c r="F725" s="24"/>
    </row>
    <row r="726" spans="1:6" x14ac:dyDescent="0.25">
      <c r="B726">
        <v>5</v>
      </c>
      <c r="C726" t="s">
        <v>259</v>
      </c>
      <c r="D726" t="s">
        <v>260</v>
      </c>
      <c r="E726" t="s">
        <v>257</v>
      </c>
      <c r="F726" s="24"/>
    </row>
    <row r="727" spans="1:6" x14ac:dyDescent="0.25">
      <c r="B727">
        <v>6</v>
      </c>
      <c r="C727" t="s">
        <v>261</v>
      </c>
      <c r="D727" t="s">
        <v>262</v>
      </c>
      <c r="E727" t="s">
        <v>263</v>
      </c>
      <c r="F727" s="24">
        <v>200</v>
      </c>
    </row>
    <row r="728" spans="1:6" x14ac:dyDescent="0.25">
      <c r="B728">
        <v>7</v>
      </c>
      <c r="C728" t="s">
        <v>264</v>
      </c>
      <c r="D728" t="s">
        <v>265</v>
      </c>
      <c r="E728" t="s">
        <v>257</v>
      </c>
      <c r="F728" s="24">
        <v>200</v>
      </c>
    </row>
    <row r="729" spans="1:6" x14ac:dyDescent="0.25">
      <c r="B729">
        <v>8</v>
      </c>
      <c r="C729" t="s">
        <v>266</v>
      </c>
      <c r="D729" t="s">
        <v>267</v>
      </c>
      <c r="E729" t="s">
        <v>257</v>
      </c>
      <c r="F729" s="24"/>
    </row>
    <row r="730" spans="1:6" x14ac:dyDescent="0.25">
      <c r="B730">
        <v>9</v>
      </c>
      <c r="C730" t="s">
        <v>268</v>
      </c>
      <c r="D730" t="s">
        <v>269</v>
      </c>
      <c r="E730" t="s">
        <v>257</v>
      </c>
      <c r="F730" s="24"/>
    </row>
    <row r="731" spans="1:6" x14ac:dyDescent="0.25">
      <c r="B731">
        <v>10</v>
      </c>
      <c r="C731" t="s">
        <v>270</v>
      </c>
      <c r="D731" t="s">
        <v>271</v>
      </c>
      <c r="E731" t="s">
        <v>257</v>
      </c>
      <c r="F731" s="24"/>
    </row>
    <row r="732" spans="1:6" x14ac:dyDescent="0.25">
      <c r="A732" t="s">
        <v>329</v>
      </c>
      <c r="B732">
        <v>1</v>
      </c>
      <c r="C732" t="s">
        <v>243</v>
      </c>
      <c r="D732" t="s">
        <v>244</v>
      </c>
      <c r="E732" t="s">
        <v>245</v>
      </c>
      <c r="F732" s="24">
        <v>4000</v>
      </c>
    </row>
    <row r="733" spans="1:6" x14ac:dyDescent="0.25">
      <c r="C733" t="s">
        <v>246</v>
      </c>
      <c r="D733" t="s">
        <v>247</v>
      </c>
      <c r="E733" t="s">
        <v>245</v>
      </c>
      <c r="F733" s="24"/>
    </row>
    <row r="734" spans="1:6" x14ac:dyDescent="0.25">
      <c r="B734">
        <v>2</v>
      </c>
      <c r="C734" t="s">
        <v>248</v>
      </c>
      <c r="D734" t="s">
        <v>249</v>
      </c>
      <c r="E734" t="s">
        <v>245</v>
      </c>
      <c r="F734" s="24"/>
    </row>
    <row r="735" spans="1:6" x14ac:dyDescent="0.25">
      <c r="C735" t="s">
        <v>250</v>
      </c>
      <c r="D735" t="s">
        <v>251</v>
      </c>
      <c r="E735" t="s">
        <v>245</v>
      </c>
      <c r="F735" s="24"/>
    </row>
    <row r="736" spans="1:6" x14ac:dyDescent="0.25">
      <c r="B736">
        <v>3</v>
      </c>
      <c r="C736" t="s">
        <v>252</v>
      </c>
      <c r="D736" t="s">
        <v>253</v>
      </c>
      <c r="E736" t="s">
        <v>254</v>
      </c>
      <c r="F736" s="24"/>
    </row>
    <row r="737" spans="1:6" x14ac:dyDescent="0.25">
      <c r="B737">
        <v>4</v>
      </c>
      <c r="C737" t="s">
        <v>255</v>
      </c>
      <c r="D737" t="s">
        <v>256</v>
      </c>
      <c r="E737" t="s">
        <v>257</v>
      </c>
      <c r="F737" s="24"/>
    </row>
    <row r="738" spans="1:6" x14ac:dyDescent="0.25">
      <c r="C738" t="s">
        <v>258</v>
      </c>
      <c r="D738" t="s">
        <v>256</v>
      </c>
      <c r="E738" t="s">
        <v>257</v>
      </c>
      <c r="F738" s="24"/>
    </row>
    <row r="739" spans="1:6" x14ac:dyDescent="0.25">
      <c r="B739">
        <v>5</v>
      </c>
      <c r="C739" t="s">
        <v>259</v>
      </c>
      <c r="D739" t="s">
        <v>260</v>
      </c>
      <c r="E739" t="s">
        <v>257</v>
      </c>
      <c r="F739" s="24"/>
    </row>
    <row r="740" spans="1:6" x14ac:dyDescent="0.25">
      <c r="B740">
        <v>6</v>
      </c>
      <c r="C740" t="s">
        <v>261</v>
      </c>
      <c r="D740" t="s">
        <v>262</v>
      </c>
      <c r="E740" t="s">
        <v>263</v>
      </c>
      <c r="F740" s="24">
        <v>25</v>
      </c>
    </row>
    <row r="741" spans="1:6" x14ac:dyDescent="0.25">
      <c r="B741">
        <v>7</v>
      </c>
      <c r="C741" t="s">
        <v>264</v>
      </c>
      <c r="D741" t="s">
        <v>265</v>
      </c>
      <c r="E741" t="s">
        <v>257</v>
      </c>
      <c r="F741" s="24"/>
    </row>
    <row r="742" spans="1:6" x14ac:dyDescent="0.25">
      <c r="B742">
        <v>8</v>
      </c>
      <c r="C742" t="s">
        <v>266</v>
      </c>
      <c r="D742" t="s">
        <v>267</v>
      </c>
      <c r="E742" t="s">
        <v>257</v>
      </c>
      <c r="F742" s="24"/>
    </row>
    <row r="743" spans="1:6" x14ac:dyDescent="0.25">
      <c r="B743">
        <v>9</v>
      </c>
      <c r="C743" t="s">
        <v>268</v>
      </c>
      <c r="D743" t="s">
        <v>269</v>
      </c>
      <c r="E743" t="s">
        <v>257</v>
      </c>
      <c r="F743" s="24"/>
    </row>
    <row r="744" spans="1:6" x14ac:dyDescent="0.25">
      <c r="B744">
        <v>10</v>
      </c>
      <c r="C744" t="s">
        <v>270</v>
      </c>
      <c r="D744" t="s">
        <v>271</v>
      </c>
      <c r="E744" t="s">
        <v>257</v>
      </c>
      <c r="F744" s="24"/>
    </row>
    <row r="745" spans="1:6" x14ac:dyDescent="0.25">
      <c r="A745" t="s">
        <v>330</v>
      </c>
      <c r="B745">
        <v>1</v>
      </c>
      <c r="C745" t="s">
        <v>243</v>
      </c>
      <c r="D745" t="s">
        <v>244</v>
      </c>
      <c r="E745" t="s">
        <v>245</v>
      </c>
      <c r="F745" s="24"/>
    </row>
    <row r="746" spans="1:6" x14ac:dyDescent="0.25">
      <c r="C746" t="s">
        <v>246</v>
      </c>
      <c r="D746" t="s">
        <v>247</v>
      </c>
      <c r="E746" t="s">
        <v>245</v>
      </c>
      <c r="F746" s="24"/>
    </row>
    <row r="747" spans="1:6" x14ac:dyDescent="0.25">
      <c r="B747">
        <v>2</v>
      </c>
      <c r="C747" t="s">
        <v>248</v>
      </c>
      <c r="D747" t="s">
        <v>249</v>
      </c>
      <c r="E747" t="s">
        <v>245</v>
      </c>
      <c r="F747" s="24"/>
    </row>
    <row r="748" spans="1:6" x14ac:dyDescent="0.25">
      <c r="C748" t="s">
        <v>250</v>
      </c>
      <c r="D748" t="s">
        <v>251</v>
      </c>
      <c r="E748" t="s">
        <v>245</v>
      </c>
      <c r="F748" s="24"/>
    </row>
    <row r="749" spans="1:6" x14ac:dyDescent="0.25">
      <c r="B749">
        <v>3</v>
      </c>
      <c r="C749" t="s">
        <v>252</v>
      </c>
      <c r="D749" t="s">
        <v>253</v>
      </c>
      <c r="E749" t="s">
        <v>254</v>
      </c>
      <c r="F749" s="24"/>
    </row>
    <row r="750" spans="1:6" x14ac:dyDescent="0.25">
      <c r="B750">
        <v>4</v>
      </c>
      <c r="C750" t="s">
        <v>255</v>
      </c>
      <c r="D750" t="s">
        <v>256</v>
      </c>
      <c r="E750" t="s">
        <v>257</v>
      </c>
      <c r="F750" s="24"/>
    </row>
    <row r="751" spans="1:6" x14ac:dyDescent="0.25">
      <c r="C751" t="s">
        <v>258</v>
      </c>
      <c r="D751" t="s">
        <v>256</v>
      </c>
      <c r="E751" t="s">
        <v>257</v>
      </c>
      <c r="F751" s="24"/>
    </row>
    <row r="752" spans="1:6" x14ac:dyDescent="0.25">
      <c r="B752">
        <v>5</v>
      </c>
      <c r="C752" t="s">
        <v>259</v>
      </c>
      <c r="D752" t="s">
        <v>260</v>
      </c>
      <c r="E752" t="s">
        <v>257</v>
      </c>
      <c r="F752" s="24"/>
    </row>
    <row r="753" spans="1:6" x14ac:dyDescent="0.25">
      <c r="B753">
        <v>6</v>
      </c>
      <c r="C753" t="s">
        <v>261</v>
      </c>
      <c r="D753" t="s">
        <v>262</v>
      </c>
      <c r="E753" t="s">
        <v>263</v>
      </c>
      <c r="F753" s="24"/>
    </row>
    <row r="754" spans="1:6" x14ac:dyDescent="0.25">
      <c r="B754">
        <v>7</v>
      </c>
      <c r="C754" t="s">
        <v>264</v>
      </c>
      <c r="D754" t="s">
        <v>265</v>
      </c>
      <c r="E754" t="s">
        <v>257</v>
      </c>
      <c r="F754" s="24">
        <v>10</v>
      </c>
    </row>
    <row r="755" spans="1:6" x14ac:dyDescent="0.25">
      <c r="B755">
        <v>8</v>
      </c>
      <c r="C755" t="s">
        <v>266</v>
      </c>
      <c r="D755" t="s">
        <v>267</v>
      </c>
      <c r="E755" t="s">
        <v>257</v>
      </c>
      <c r="F755" s="24"/>
    </row>
    <row r="756" spans="1:6" x14ac:dyDescent="0.25">
      <c r="B756">
        <v>9</v>
      </c>
      <c r="C756" t="s">
        <v>268</v>
      </c>
      <c r="D756" t="s">
        <v>269</v>
      </c>
      <c r="E756" t="s">
        <v>257</v>
      </c>
      <c r="F756" s="24"/>
    </row>
    <row r="757" spans="1:6" x14ac:dyDescent="0.25">
      <c r="B757">
        <v>10</v>
      </c>
      <c r="C757" t="s">
        <v>270</v>
      </c>
      <c r="D757" t="s">
        <v>271</v>
      </c>
      <c r="E757" t="s">
        <v>257</v>
      </c>
      <c r="F757" s="24"/>
    </row>
    <row r="758" spans="1:6" x14ac:dyDescent="0.25">
      <c r="A758" t="s">
        <v>331</v>
      </c>
      <c r="B758">
        <v>1</v>
      </c>
      <c r="C758" t="s">
        <v>243</v>
      </c>
      <c r="D758" t="s">
        <v>244</v>
      </c>
      <c r="E758" t="s">
        <v>245</v>
      </c>
      <c r="F758" s="24"/>
    </row>
    <row r="759" spans="1:6" x14ac:dyDescent="0.25">
      <c r="C759" t="s">
        <v>246</v>
      </c>
      <c r="D759" t="s">
        <v>247</v>
      </c>
      <c r="E759" t="s">
        <v>245</v>
      </c>
      <c r="F759" s="24"/>
    </row>
    <row r="760" spans="1:6" x14ac:dyDescent="0.25">
      <c r="B760">
        <v>2</v>
      </c>
      <c r="C760" t="s">
        <v>248</v>
      </c>
      <c r="D760" t="s">
        <v>249</v>
      </c>
      <c r="E760" t="s">
        <v>245</v>
      </c>
      <c r="F760" s="24"/>
    </row>
    <row r="761" spans="1:6" x14ac:dyDescent="0.25">
      <c r="C761" t="s">
        <v>250</v>
      </c>
      <c r="D761" t="s">
        <v>251</v>
      </c>
      <c r="E761" t="s">
        <v>245</v>
      </c>
      <c r="F761" s="24"/>
    </row>
    <row r="762" spans="1:6" x14ac:dyDescent="0.25">
      <c r="B762">
        <v>3</v>
      </c>
      <c r="C762" t="s">
        <v>252</v>
      </c>
      <c r="D762" t="s">
        <v>253</v>
      </c>
      <c r="E762" t="s">
        <v>254</v>
      </c>
      <c r="F762" s="24"/>
    </row>
    <row r="763" spans="1:6" x14ac:dyDescent="0.25">
      <c r="B763">
        <v>4</v>
      </c>
      <c r="C763" t="s">
        <v>255</v>
      </c>
      <c r="D763" t="s">
        <v>256</v>
      </c>
      <c r="E763" t="s">
        <v>257</v>
      </c>
      <c r="F763" s="24"/>
    </row>
    <row r="764" spans="1:6" x14ac:dyDescent="0.25">
      <c r="C764" t="s">
        <v>258</v>
      </c>
      <c r="D764" t="s">
        <v>256</v>
      </c>
      <c r="E764" t="s">
        <v>257</v>
      </c>
      <c r="F764" s="24"/>
    </row>
    <row r="765" spans="1:6" x14ac:dyDescent="0.25">
      <c r="B765">
        <v>5</v>
      </c>
      <c r="C765" t="s">
        <v>259</v>
      </c>
      <c r="D765" t="s">
        <v>260</v>
      </c>
      <c r="E765" t="s">
        <v>257</v>
      </c>
      <c r="F765" s="24"/>
    </row>
    <row r="766" spans="1:6" x14ac:dyDescent="0.25">
      <c r="B766">
        <v>6</v>
      </c>
      <c r="C766" t="s">
        <v>261</v>
      </c>
      <c r="D766" t="s">
        <v>262</v>
      </c>
      <c r="E766" t="s">
        <v>263</v>
      </c>
      <c r="F766" s="24">
        <v>25</v>
      </c>
    </row>
    <row r="767" spans="1:6" x14ac:dyDescent="0.25">
      <c r="B767">
        <v>7</v>
      </c>
      <c r="C767" t="s">
        <v>264</v>
      </c>
      <c r="D767" t="s">
        <v>265</v>
      </c>
      <c r="E767" t="s">
        <v>257</v>
      </c>
      <c r="F767" s="24"/>
    </row>
    <row r="768" spans="1:6" x14ac:dyDescent="0.25">
      <c r="B768">
        <v>8</v>
      </c>
      <c r="C768" t="s">
        <v>266</v>
      </c>
      <c r="D768" t="s">
        <v>267</v>
      </c>
      <c r="E768" t="s">
        <v>257</v>
      </c>
      <c r="F768" s="24"/>
    </row>
    <row r="769" spans="1:6" x14ac:dyDescent="0.25">
      <c r="B769">
        <v>9</v>
      </c>
      <c r="C769" t="s">
        <v>268</v>
      </c>
      <c r="D769" t="s">
        <v>269</v>
      </c>
      <c r="E769" t="s">
        <v>257</v>
      </c>
      <c r="F769" s="24"/>
    </row>
    <row r="770" spans="1:6" x14ac:dyDescent="0.25">
      <c r="B770">
        <v>10</v>
      </c>
      <c r="C770" t="s">
        <v>270</v>
      </c>
      <c r="D770" t="s">
        <v>271</v>
      </c>
      <c r="E770" t="s">
        <v>257</v>
      </c>
      <c r="F770" s="24"/>
    </row>
    <row r="771" spans="1:6" x14ac:dyDescent="0.25">
      <c r="A771" t="s">
        <v>332</v>
      </c>
      <c r="B771">
        <v>1</v>
      </c>
      <c r="C771" t="s">
        <v>243</v>
      </c>
      <c r="D771" t="s">
        <v>244</v>
      </c>
      <c r="E771" t="s">
        <v>245</v>
      </c>
      <c r="F771" s="24">
        <v>2000</v>
      </c>
    </row>
    <row r="772" spans="1:6" x14ac:dyDescent="0.25">
      <c r="C772" t="s">
        <v>246</v>
      </c>
      <c r="D772" t="s">
        <v>247</v>
      </c>
      <c r="E772" t="s">
        <v>245</v>
      </c>
      <c r="F772" s="24"/>
    </row>
    <row r="773" spans="1:6" x14ac:dyDescent="0.25">
      <c r="B773">
        <v>2</v>
      </c>
      <c r="C773" t="s">
        <v>248</v>
      </c>
      <c r="D773" t="s">
        <v>249</v>
      </c>
      <c r="E773" t="s">
        <v>245</v>
      </c>
      <c r="F773" s="24">
        <v>2000</v>
      </c>
    </row>
    <row r="774" spans="1:6" x14ac:dyDescent="0.25">
      <c r="C774" t="s">
        <v>250</v>
      </c>
      <c r="D774" t="s">
        <v>251</v>
      </c>
      <c r="E774" t="s">
        <v>245</v>
      </c>
      <c r="F774" s="24"/>
    </row>
    <row r="775" spans="1:6" x14ac:dyDescent="0.25">
      <c r="B775">
        <v>3</v>
      </c>
      <c r="C775" t="s">
        <v>252</v>
      </c>
      <c r="D775" t="s">
        <v>253</v>
      </c>
      <c r="E775" t="s">
        <v>254</v>
      </c>
      <c r="F775" s="24"/>
    </row>
    <row r="776" spans="1:6" x14ac:dyDescent="0.25">
      <c r="B776">
        <v>4</v>
      </c>
      <c r="C776" t="s">
        <v>255</v>
      </c>
      <c r="D776" t="s">
        <v>256</v>
      </c>
      <c r="E776" t="s">
        <v>257</v>
      </c>
      <c r="F776" s="24"/>
    </row>
    <row r="777" spans="1:6" x14ac:dyDescent="0.25">
      <c r="C777" t="s">
        <v>258</v>
      </c>
      <c r="D777" t="s">
        <v>256</v>
      </c>
      <c r="E777" t="s">
        <v>257</v>
      </c>
      <c r="F777" s="24"/>
    </row>
    <row r="778" spans="1:6" x14ac:dyDescent="0.25">
      <c r="B778">
        <v>5</v>
      </c>
      <c r="C778" t="s">
        <v>259</v>
      </c>
      <c r="D778" t="s">
        <v>260</v>
      </c>
      <c r="E778" t="s">
        <v>257</v>
      </c>
      <c r="F778" s="24"/>
    </row>
    <row r="779" spans="1:6" x14ac:dyDescent="0.25">
      <c r="B779">
        <v>6</v>
      </c>
      <c r="C779" t="s">
        <v>261</v>
      </c>
      <c r="D779" t="s">
        <v>262</v>
      </c>
      <c r="E779" t="s">
        <v>263</v>
      </c>
      <c r="F779" s="24"/>
    </row>
    <row r="780" spans="1:6" x14ac:dyDescent="0.25">
      <c r="B780">
        <v>7</v>
      </c>
      <c r="C780" t="s">
        <v>264</v>
      </c>
      <c r="D780" t="s">
        <v>265</v>
      </c>
      <c r="E780" t="s">
        <v>257</v>
      </c>
      <c r="F780" s="24"/>
    </row>
    <row r="781" spans="1:6" x14ac:dyDescent="0.25">
      <c r="B781">
        <v>8</v>
      </c>
      <c r="C781" t="s">
        <v>266</v>
      </c>
      <c r="D781" t="s">
        <v>267</v>
      </c>
      <c r="E781" t="s">
        <v>257</v>
      </c>
      <c r="F781" s="24"/>
    </row>
    <row r="782" spans="1:6" x14ac:dyDescent="0.25">
      <c r="B782">
        <v>9</v>
      </c>
      <c r="C782" t="s">
        <v>268</v>
      </c>
      <c r="D782" t="s">
        <v>269</v>
      </c>
      <c r="E782" t="s">
        <v>257</v>
      </c>
      <c r="F782" s="24"/>
    </row>
    <row r="783" spans="1:6" x14ac:dyDescent="0.25">
      <c r="B783">
        <v>10</v>
      </c>
      <c r="C783" t="s">
        <v>270</v>
      </c>
      <c r="D783" t="s">
        <v>271</v>
      </c>
      <c r="E783" t="s">
        <v>257</v>
      </c>
      <c r="F783" s="24"/>
    </row>
    <row r="784" spans="1:6" x14ac:dyDescent="0.25">
      <c r="A784" t="s">
        <v>333</v>
      </c>
      <c r="B784">
        <v>1</v>
      </c>
      <c r="C784" t="s">
        <v>243</v>
      </c>
      <c r="D784" t="s">
        <v>244</v>
      </c>
      <c r="E784" t="s">
        <v>245</v>
      </c>
      <c r="F784" s="24"/>
    </row>
    <row r="785" spans="1:6" x14ac:dyDescent="0.25">
      <c r="C785" t="s">
        <v>246</v>
      </c>
      <c r="D785" t="s">
        <v>247</v>
      </c>
      <c r="E785" t="s">
        <v>245</v>
      </c>
      <c r="F785" s="24"/>
    </row>
    <row r="786" spans="1:6" x14ac:dyDescent="0.25">
      <c r="B786">
        <v>2</v>
      </c>
      <c r="C786" t="s">
        <v>248</v>
      </c>
      <c r="D786" t="s">
        <v>249</v>
      </c>
      <c r="E786" t="s">
        <v>245</v>
      </c>
      <c r="F786" s="24"/>
    </row>
    <row r="787" spans="1:6" x14ac:dyDescent="0.25">
      <c r="C787" t="s">
        <v>250</v>
      </c>
      <c r="D787" t="s">
        <v>251</v>
      </c>
      <c r="E787" t="s">
        <v>245</v>
      </c>
      <c r="F787" s="24"/>
    </row>
    <row r="788" spans="1:6" x14ac:dyDescent="0.25">
      <c r="B788">
        <v>3</v>
      </c>
      <c r="C788" t="s">
        <v>252</v>
      </c>
      <c r="D788" t="s">
        <v>253</v>
      </c>
      <c r="E788" t="s">
        <v>254</v>
      </c>
      <c r="F788" s="24"/>
    </row>
    <row r="789" spans="1:6" x14ac:dyDescent="0.25">
      <c r="B789">
        <v>4</v>
      </c>
      <c r="C789" t="s">
        <v>255</v>
      </c>
      <c r="D789" t="s">
        <v>256</v>
      </c>
      <c r="E789" t="s">
        <v>257</v>
      </c>
      <c r="F789" s="24"/>
    </row>
    <row r="790" spans="1:6" x14ac:dyDescent="0.25">
      <c r="C790" t="s">
        <v>258</v>
      </c>
      <c r="D790" t="s">
        <v>256</v>
      </c>
      <c r="E790" t="s">
        <v>257</v>
      </c>
      <c r="F790" s="24"/>
    </row>
    <row r="791" spans="1:6" x14ac:dyDescent="0.25">
      <c r="B791">
        <v>5</v>
      </c>
      <c r="C791" t="s">
        <v>259</v>
      </c>
      <c r="D791" t="s">
        <v>260</v>
      </c>
      <c r="E791" t="s">
        <v>257</v>
      </c>
      <c r="F791" s="24"/>
    </row>
    <row r="792" spans="1:6" x14ac:dyDescent="0.25">
      <c r="B792">
        <v>6</v>
      </c>
      <c r="C792" t="s">
        <v>261</v>
      </c>
      <c r="D792" t="s">
        <v>262</v>
      </c>
      <c r="E792" t="s">
        <v>263</v>
      </c>
      <c r="F792" s="24"/>
    </row>
    <row r="793" spans="1:6" x14ac:dyDescent="0.25">
      <c r="B793">
        <v>7</v>
      </c>
      <c r="C793" t="s">
        <v>264</v>
      </c>
      <c r="D793" t="s">
        <v>265</v>
      </c>
      <c r="E793" t="s">
        <v>257</v>
      </c>
      <c r="F793" s="24"/>
    </row>
    <row r="794" spans="1:6" x14ac:dyDescent="0.25">
      <c r="B794">
        <v>8</v>
      </c>
      <c r="C794" t="s">
        <v>266</v>
      </c>
      <c r="D794" t="s">
        <v>267</v>
      </c>
      <c r="E794" t="s">
        <v>257</v>
      </c>
      <c r="F794" s="24">
        <v>10</v>
      </c>
    </row>
    <row r="795" spans="1:6" x14ac:dyDescent="0.25">
      <c r="B795">
        <v>9</v>
      </c>
      <c r="C795" t="s">
        <v>268</v>
      </c>
      <c r="D795" t="s">
        <v>269</v>
      </c>
      <c r="E795" t="s">
        <v>257</v>
      </c>
      <c r="F795" s="24"/>
    </row>
    <row r="796" spans="1:6" x14ac:dyDescent="0.25">
      <c r="B796">
        <v>10</v>
      </c>
      <c r="C796" t="s">
        <v>270</v>
      </c>
      <c r="D796" t="s">
        <v>271</v>
      </c>
      <c r="E796" t="s">
        <v>257</v>
      </c>
      <c r="F796" s="24"/>
    </row>
    <row r="797" spans="1:6" x14ac:dyDescent="0.25">
      <c r="A797" t="s">
        <v>334</v>
      </c>
      <c r="B797">
        <v>1</v>
      </c>
      <c r="C797" t="s">
        <v>243</v>
      </c>
      <c r="D797" t="s">
        <v>244</v>
      </c>
      <c r="E797" t="s">
        <v>245</v>
      </c>
      <c r="F797" s="24"/>
    </row>
    <row r="798" spans="1:6" x14ac:dyDescent="0.25">
      <c r="C798" t="s">
        <v>246</v>
      </c>
      <c r="D798" t="s">
        <v>247</v>
      </c>
      <c r="E798" t="s">
        <v>245</v>
      </c>
      <c r="F798" s="24"/>
    </row>
    <row r="799" spans="1:6" x14ac:dyDescent="0.25">
      <c r="B799">
        <v>2</v>
      </c>
      <c r="C799" t="s">
        <v>248</v>
      </c>
      <c r="D799" t="s">
        <v>249</v>
      </c>
      <c r="E799" t="s">
        <v>245</v>
      </c>
      <c r="F799" s="24"/>
    </row>
    <row r="800" spans="1:6" x14ac:dyDescent="0.25">
      <c r="C800" t="s">
        <v>250</v>
      </c>
      <c r="D800" t="s">
        <v>251</v>
      </c>
      <c r="E800" t="s">
        <v>245</v>
      </c>
      <c r="F800" s="24"/>
    </row>
    <row r="801" spans="1:6" x14ac:dyDescent="0.25">
      <c r="B801">
        <v>3</v>
      </c>
      <c r="C801" t="s">
        <v>252</v>
      </c>
      <c r="D801" t="s">
        <v>253</v>
      </c>
      <c r="E801" t="s">
        <v>254</v>
      </c>
      <c r="F801" s="24"/>
    </row>
    <row r="802" spans="1:6" x14ac:dyDescent="0.25">
      <c r="B802">
        <v>4</v>
      </c>
      <c r="C802" t="s">
        <v>255</v>
      </c>
      <c r="D802" t="s">
        <v>256</v>
      </c>
      <c r="E802" t="s">
        <v>257</v>
      </c>
      <c r="F802" s="24"/>
    </row>
    <row r="803" spans="1:6" x14ac:dyDescent="0.25">
      <c r="C803" t="s">
        <v>258</v>
      </c>
      <c r="D803" t="s">
        <v>256</v>
      </c>
      <c r="E803" t="s">
        <v>257</v>
      </c>
      <c r="F803" s="24"/>
    </row>
    <row r="804" spans="1:6" x14ac:dyDescent="0.25">
      <c r="B804">
        <v>5</v>
      </c>
      <c r="C804" t="s">
        <v>259</v>
      </c>
      <c r="D804" t="s">
        <v>260</v>
      </c>
      <c r="E804" t="s">
        <v>257</v>
      </c>
      <c r="F804" s="24"/>
    </row>
    <row r="805" spans="1:6" x14ac:dyDescent="0.25">
      <c r="B805">
        <v>6</v>
      </c>
      <c r="C805" t="s">
        <v>261</v>
      </c>
      <c r="D805" t="s">
        <v>262</v>
      </c>
      <c r="E805" t="s">
        <v>263</v>
      </c>
      <c r="F805" s="24">
        <v>25</v>
      </c>
    </row>
    <row r="806" spans="1:6" x14ac:dyDescent="0.25">
      <c r="B806">
        <v>7</v>
      </c>
      <c r="C806" t="s">
        <v>264</v>
      </c>
      <c r="D806" t="s">
        <v>265</v>
      </c>
      <c r="E806" t="s">
        <v>257</v>
      </c>
      <c r="F806" s="24"/>
    </row>
    <row r="807" spans="1:6" x14ac:dyDescent="0.25">
      <c r="B807">
        <v>8</v>
      </c>
      <c r="C807" t="s">
        <v>266</v>
      </c>
      <c r="D807" t="s">
        <v>267</v>
      </c>
      <c r="E807" t="s">
        <v>257</v>
      </c>
      <c r="F807" s="24"/>
    </row>
    <row r="808" spans="1:6" x14ac:dyDescent="0.25">
      <c r="B808">
        <v>9</v>
      </c>
      <c r="C808" t="s">
        <v>268</v>
      </c>
      <c r="D808" t="s">
        <v>269</v>
      </c>
      <c r="E808" t="s">
        <v>257</v>
      </c>
      <c r="F808" s="24">
        <v>2000</v>
      </c>
    </row>
    <row r="809" spans="1:6" x14ac:dyDescent="0.25">
      <c r="B809">
        <v>10</v>
      </c>
      <c r="C809" t="s">
        <v>270</v>
      </c>
      <c r="D809" t="s">
        <v>271</v>
      </c>
      <c r="E809" t="s">
        <v>257</v>
      </c>
      <c r="F809" s="24"/>
    </row>
    <row r="810" spans="1:6" x14ac:dyDescent="0.25">
      <c r="A810" t="s">
        <v>335</v>
      </c>
      <c r="B810">
        <v>1</v>
      </c>
      <c r="C810" t="s">
        <v>243</v>
      </c>
      <c r="D810" t="s">
        <v>244</v>
      </c>
      <c r="E810" t="s">
        <v>245</v>
      </c>
      <c r="F810" s="24"/>
    </row>
    <row r="811" spans="1:6" x14ac:dyDescent="0.25">
      <c r="C811" t="s">
        <v>246</v>
      </c>
      <c r="D811" t="s">
        <v>247</v>
      </c>
      <c r="E811" t="s">
        <v>245</v>
      </c>
      <c r="F811" s="24">
        <v>20000</v>
      </c>
    </row>
    <row r="812" spans="1:6" x14ac:dyDescent="0.25">
      <c r="B812">
        <v>2</v>
      </c>
      <c r="C812" t="s">
        <v>248</v>
      </c>
      <c r="D812" t="s">
        <v>249</v>
      </c>
      <c r="E812" t="s">
        <v>245</v>
      </c>
      <c r="F812" s="24"/>
    </row>
    <row r="813" spans="1:6" x14ac:dyDescent="0.25">
      <c r="C813" t="s">
        <v>250</v>
      </c>
      <c r="D813" t="s">
        <v>251</v>
      </c>
      <c r="E813" t="s">
        <v>245</v>
      </c>
      <c r="F813" s="24"/>
    </row>
    <row r="814" spans="1:6" x14ac:dyDescent="0.25">
      <c r="B814">
        <v>3</v>
      </c>
      <c r="C814" t="s">
        <v>252</v>
      </c>
      <c r="D814" t="s">
        <v>253</v>
      </c>
      <c r="E814" t="s">
        <v>254</v>
      </c>
      <c r="F814" s="24"/>
    </row>
    <row r="815" spans="1:6" x14ac:dyDescent="0.25">
      <c r="B815">
        <v>4</v>
      </c>
      <c r="C815" t="s">
        <v>255</v>
      </c>
      <c r="D815" t="s">
        <v>256</v>
      </c>
      <c r="E815" t="s">
        <v>257</v>
      </c>
      <c r="F815" s="24"/>
    </row>
    <row r="816" spans="1:6" x14ac:dyDescent="0.25">
      <c r="C816" t="s">
        <v>258</v>
      </c>
      <c r="D816" t="s">
        <v>256</v>
      </c>
      <c r="E816" t="s">
        <v>257</v>
      </c>
      <c r="F816" s="24"/>
    </row>
    <row r="817" spans="1:6" x14ac:dyDescent="0.25">
      <c r="B817">
        <v>5</v>
      </c>
      <c r="C817" t="s">
        <v>259</v>
      </c>
      <c r="D817" t="s">
        <v>260</v>
      </c>
      <c r="E817" t="s">
        <v>257</v>
      </c>
      <c r="F817" s="24"/>
    </row>
    <row r="818" spans="1:6" x14ac:dyDescent="0.25">
      <c r="B818">
        <v>6</v>
      </c>
      <c r="C818" t="s">
        <v>261</v>
      </c>
      <c r="D818" t="s">
        <v>262</v>
      </c>
      <c r="E818" t="s">
        <v>263</v>
      </c>
      <c r="F818" s="24"/>
    </row>
    <row r="819" spans="1:6" x14ac:dyDescent="0.25">
      <c r="B819">
        <v>7</v>
      </c>
      <c r="C819" t="s">
        <v>264</v>
      </c>
      <c r="D819" t="s">
        <v>265</v>
      </c>
      <c r="E819" t="s">
        <v>257</v>
      </c>
      <c r="F819" s="24"/>
    </row>
    <row r="820" spans="1:6" x14ac:dyDescent="0.25">
      <c r="B820">
        <v>8</v>
      </c>
      <c r="C820" t="s">
        <v>266</v>
      </c>
      <c r="D820" t="s">
        <v>267</v>
      </c>
      <c r="E820" t="s">
        <v>257</v>
      </c>
      <c r="F820" s="24"/>
    </row>
    <row r="821" spans="1:6" x14ac:dyDescent="0.25">
      <c r="B821">
        <v>9</v>
      </c>
      <c r="C821" t="s">
        <v>268</v>
      </c>
      <c r="D821" t="s">
        <v>269</v>
      </c>
      <c r="E821" t="s">
        <v>257</v>
      </c>
      <c r="F821" s="24"/>
    </row>
    <row r="822" spans="1:6" x14ac:dyDescent="0.25">
      <c r="B822">
        <v>10</v>
      </c>
      <c r="C822" t="s">
        <v>270</v>
      </c>
      <c r="D822" t="s">
        <v>271</v>
      </c>
      <c r="E822" t="s">
        <v>257</v>
      </c>
      <c r="F822" s="24"/>
    </row>
    <row r="823" spans="1:6" x14ac:dyDescent="0.25">
      <c r="A823" t="s">
        <v>336</v>
      </c>
      <c r="B823">
        <v>1</v>
      </c>
      <c r="C823" t="s">
        <v>243</v>
      </c>
      <c r="D823" t="s">
        <v>244</v>
      </c>
      <c r="E823" t="s">
        <v>245</v>
      </c>
      <c r="F823" s="24"/>
    </row>
    <row r="824" spans="1:6" x14ac:dyDescent="0.25">
      <c r="C824" t="s">
        <v>246</v>
      </c>
      <c r="D824" t="s">
        <v>247</v>
      </c>
      <c r="E824" t="s">
        <v>245</v>
      </c>
      <c r="F824" s="24">
        <v>400</v>
      </c>
    </row>
    <row r="825" spans="1:6" x14ac:dyDescent="0.25">
      <c r="B825">
        <v>2</v>
      </c>
      <c r="C825" t="s">
        <v>248</v>
      </c>
      <c r="D825" t="s">
        <v>249</v>
      </c>
      <c r="E825" t="s">
        <v>245</v>
      </c>
      <c r="F825" s="24"/>
    </row>
    <row r="826" spans="1:6" x14ac:dyDescent="0.25">
      <c r="C826" t="s">
        <v>250</v>
      </c>
      <c r="D826" t="s">
        <v>251</v>
      </c>
      <c r="E826" t="s">
        <v>245</v>
      </c>
      <c r="F826" s="24"/>
    </row>
    <row r="827" spans="1:6" x14ac:dyDescent="0.25">
      <c r="B827">
        <v>3</v>
      </c>
      <c r="C827" t="s">
        <v>252</v>
      </c>
      <c r="D827" t="s">
        <v>253</v>
      </c>
      <c r="E827" t="s">
        <v>254</v>
      </c>
      <c r="F827" s="24"/>
    </row>
    <row r="828" spans="1:6" x14ac:dyDescent="0.25">
      <c r="B828">
        <v>4</v>
      </c>
      <c r="C828" t="s">
        <v>255</v>
      </c>
      <c r="D828" t="s">
        <v>256</v>
      </c>
      <c r="E828" t="s">
        <v>257</v>
      </c>
      <c r="F828" s="24">
        <v>3</v>
      </c>
    </row>
    <row r="829" spans="1:6" x14ac:dyDescent="0.25">
      <c r="C829" t="s">
        <v>258</v>
      </c>
      <c r="D829" t="s">
        <v>256</v>
      </c>
      <c r="E829" t="s">
        <v>257</v>
      </c>
      <c r="F829" s="24"/>
    </row>
    <row r="830" spans="1:6" x14ac:dyDescent="0.25">
      <c r="B830">
        <v>5</v>
      </c>
      <c r="C830" t="s">
        <v>259</v>
      </c>
      <c r="D830" t="s">
        <v>260</v>
      </c>
      <c r="E830" t="s">
        <v>257</v>
      </c>
      <c r="F830" s="24"/>
    </row>
    <row r="831" spans="1:6" x14ac:dyDescent="0.25">
      <c r="B831">
        <v>6</v>
      </c>
      <c r="C831" t="s">
        <v>261</v>
      </c>
      <c r="D831" t="s">
        <v>262</v>
      </c>
      <c r="E831" t="s">
        <v>263</v>
      </c>
      <c r="F831" s="24"/>
    </row>
    <row r="832" spans="1:6" x14ac:dyDescent="0.25">
      <c r="B832">
        <v>7</v>
      </c>
      <c r="C832" t="s">
        <v>264</v>
      </c>
      <c r="D832" t="s">
        <v>265</v>
      </c>
      <c r="E832" t="s">
        <v>257</v>
      </c>
      <c r="F832" s="24">
        <v>5</v>
      </c>
    </row>
    <row r="833" spans="1:6" x14ac:dyDescent="0.25">
      <c r="B833">
        <v>8</v>
      </c>
      <c r="C833" t="s">
        <v>266</v>
      </c>
      <c r="D833" t="s">
        <v>267</v>
      </c>
      <c r="E833" t="s">
        <v>257</v>
      </c>
      <c r="F833" s="24">
        <v>5</v>
      </c>
    </row>
    <row r="834" spans="1:6" x14ac:dyDescent="0.25">
      <c r="B834">
        <v>9</v>
      </c>
      <c r="C834" t="s">
        <v>268</v>
      </c>
      <c r="D834" t="s">
        <v>269</v>
      </c>
      <c r="E834" t="s">
        <v>257</v>
      </c>
      <c r="F834" s="24"/>
    </row>
    <row r="835" spans="1:6" x14ac:dyDescent="0.25">
      <c r="B835">
        <v>10</v>
      </c>
      <c r="C835" t="s">
        <v>270</v>
      </c>
      <c r="D835" t="s">
        <v>271</v>
      </c>
      <c r="E835" t="s">
        <v>257</v>
      </c>
      <c r="F835" s="24"/>
    </row>
    <row r="836" spans="1:6" x14ac:dyDescent="0.25">
      <c r="A836" t="s">
        <v>337</v>
      </c>
      <c r="B836">
        <v>1</v>
      </c>
      <c r="C836" t="s">
        <v>243</v>
      </c>
      <c r="D836" t="s">
        <v>244</v>
      </c>
      <c r="E836" t="s">
        <v>245</v>
      </c>
      <c r="F836" s="24"/>
    </row>
    <row r="837" spans="1:6" x14ac:dyDescent="0.25">
      <c r="C837" t="s">
        <v>246</v>
      </c>
      <c r="D837" t="s">
        <v>247</v>
      </c>
      <c r="E837" t="s">
        <v>245</v>
      </c>
      <c r="F837" s="24">
        <v>4000</v>
      </c>
    </row>
    <row r="838" spans="1:6" x14ac:dyDescent="0.25">
      <c r="B838">
        <v>2</v>
      </c>
      <c r="C838" t="s">
        <v>248</v>
      </c>
      <c r="D838" t="s">
        <v>249</v>
      </c>
      <c r="E838" t="s">
        <v>245</v>
      </c>
      <c r="F838" s="24"/>
    </row>
    <row r="839" spans="1:6" x14ac:dyDescent="0.25">
      <c r="C839" t="s">
        <v>250</v>
      </c>
      <c r="D839" t="s">
        <v>251</v>
      </c>
      <c r="E839" t="s">
        <v>245</v>
      </c>
      <c r="F839" s="24">
        <v>2000</v>
      </c>
    </row>
    <row r="840" spans="1:6" x14ac:dyDescent="0.25">
      <c r="B840">
        <v>3</v>
      </c>
      <c r="C840" t="s">
        <v>252</v>
      </c>
      <c r="D840" t="s">
        <v>253</v>
      </c>
      <c r="E840" t="s">
        <v>254</v>
      </c>
      <c r="F840" s="24"/>
    </row>
    <row r="841" spans="1:6" x14ac:dyDescent="0.25">
      <c r="B841">
        <v>4</v>
      </c>
      <c r="C841" t="s">
        <v>255</v>
      </c>
      <c r="D841" t="s">
        <v>256</v>
      </c>
      <c r="E841" t="s">
        <v>257</v>
      </c>
      <c r="F841" s="24">
        <v>10</v>
      </c>
    </row>
    <row r="842" spans="1:6" x14ac:dyDescent="0.25">
      <c r="C842" t="s">
        <v>258</v>
      </c>
      <c r="D842" t="s">
        <v>256</v>
      </c>
      <c r="E842" t="s">
        <v>257</v>
      </c>
      <c r="F842" s="24"/>
    </row>
    <row r="843" spans="1:6" x14ac:dyDescent="0.25">
      <c r="B843">
        <v>5</v>
      </c>
      <c r="C843" t="s">
        <v>259</v>
      </c>
      <c r="D843" t="s">
        <v>260</v>
      </c>
      <c r="E843" t="s">
        <v>257</v>
      </c>
      <c r="F843" s="24"/>
    </row>
    <row r="844" spans="1:6" x14ac:dyDescent="0.25">
      <c r="B844">
        <v>6</v>
      </c>
      <c r="C844" t="s">
        <v>261</v>
      </c>
      <c r="D844" t="s">
        <v>262</v>
      </c>
      <c r="E844" t="s">
        <v>263</v>
      </c>
      <c r="F844" s="24">
        <v>50</v>
      </c>
    </row>
    <row r="845" spans="1:6" x14ac:dyDescent="0.25">
      <c r="B845">
        <v>7</v>
      </c>
      <c r="C845" t="s">
        <v>264</v>
      </c>
      <c r="D845" t="s">
        <v>265</v>
      </c>
      <c r="E845" t="s">
        <v>257</v>
      </c>
      <c r="F845" s="24">
        <v>80</v>
      </c>
    </row>
    <row r="846" spans="1:6" x14ac:dyDescent="0.25">
      <c r="B846">
        <v>8</v>
      </c>
      <c r="C846" t="s">
        <v>266</v>
      </c>
      <c r="D846" t="s">
        <v>267</v>
      </c>
      <c r="E846" t="s">
        <v>257</v>
      </c>
      <c r="F846" s="24">
        <v>25</v>
      </c>
    </row>
    <row r="847" spans="1:6" x14ac:dyDescent="0.25">
      <c r="B847">
        <v>9</v>
      </c>
      <c r="C847" t="s">
        <v>268</v>
      </c>
      <c r="D847" t="s">
        <v>269</v>
      </c>
      <c r="E847" t="s">
        <v>257</v>
      </c>
      <c r="F847" s="24"/>
    </row>
    <row r="848" spans="1:6" x14ac:dyDescent="0.25">
      <c r="B848">
        <v>10</v>
      </c>
      <c r="C848" t="s">
        <v>270</v>
      </c>
      <c r="D848" t="s">
        <v>271</v>
      </c>
      <c r="E848" t="s">
        <v>257</v>
      </c>
      <c r="F848" s="24"/>
    </row>
    <row r="849" spans="1:6" x14ac:dyDescent="0.25">
      <c r="A849" t="s">
        <v>338</v>
      </c>
      <c r="B849">
        <v>1</v>
      </c>
      <c r="C849" t="s">
        <v>243</v>
      </c>
      <c r="D849" t="s">
        <v>244</v>
      </c>
      <c r="E849" t="s">
        <v>245</v>
      </c>
      <c r="F849" s="24">
        <v>6000</v>
      </c>
    </row>
    <row r="850" spans="1:6" x14ac:dyDescent="0.25">
      <c r="C850" t="s">
        <v>246</v>
      </c>
      <c r="D850" t="s">
        <v>247</v>
      </c>
      <c r="E850" t="s">
        <v>245</v>
      </c>
      <c r="F850" s="24"/>
    </row>
    <row r="851" spans="1:6" x14ac:dyDescent="0.25">
      <c r="B851">
        <v>2</v>
      </c>
      <c r="C851" t="s">
        <v>248</v>
      </c>
      <c r="D851" t="s">
        <v>249</v>
      </c>
      <c r="E851" t="s">
        <v>245</v>
      </c>
      <c r="F851" s="24"/>
    </row>
    <row r="852" spans="1:6" x14ac:dyDescent="0.25">
      <c r="C852" t="s">
        <v>250</v>
      </c>
      <c r="D852" t="s">
        <v>251</v>
      </c>
      <c r="E852" t="s">
        <v>245</v>
      </c>
      <c r="F852" s="24"/>
    </row>
    <row r="853" spans="1:6" x14ac:dyDescent="0.25">
      <c r="B853">
        <v>3</v>
      </c>
      <c r="C853" t="s">
        <v>252</v>
      </c>
      <c r="D853" t="s">
        <v>253</v>
      </c>
      <c r="E853" t="s">
        <v>254</v>
      </c>
      <c r="F853" s="24"/>
    </row>
    <row r="854" spans="1:6" x14ac:dyDescent="0.25">
      <c r="B854">
        <v>4</v>
      </c>
      <c r="C854" t="s">
        <v>255</v>
      </c>
      <c r="D854" t="s">
        <v>256</v>
      </c>
      <c r="E854" t="s">
        <v>257</v>
      </c>
      <c r="F854" s="24"/>
    </row>
    <row r="855" spans="1:6" x14ac:dyDescent="0.25">
      <c r="C855" t="s">
        <v>258</v>
      </c>
      <c r="D855" t="s">
        <v>256</v>
      </c>
      <c r="E855" t="s">
        <v>257</v>
      </c>
      <c r="F855" s="24"/>
    </row>
    <row r="856" spans="1:6" x14ac:dyDescent="0.25">
      <c r="B856">
        <v>5</v>
      </c>
      <c r="C856" t="s">
        <v>259</v>
      </c>
      <c r="D856" t="s">
        <v>260</v>
      </c>
      <c r="E856" t="s">
        <v>257</v>
      </c>
      <c r="F856" s="24"/>
    </row>
    <row r="857" spans="1:6" x14ac:dyDescent="0.25">
      <c r="B857">
        <v>6</v>
      </c>
      <c r="C857" t="s">
        <v>261</v>
      </c>
      <c r="D857" t="s">
        <v>262</v>
      </c>
      <c r="E857" t="s">
        <v>263</v>
      </c>
      <c r="F857" s="24"/>
    </row>
    <row r="858" spans="1:6" x14ac:dyDescent="0.25">
      <c r="B858">
        <v>7</v>
      </c>
      <c r="C858" t="s">
        <v>264</v>
      </c>
      <c r="D858" t="s">
        <v>265</v>
      </c>
      <c r="E858" t="s">
        <v>257</v>
      </c>
      <c r="F858" s="24">
        <v>30</v>
      </c>
    </row>
    <row r="859" spans="1:6" x14ac:dyDescent="0.25">
      <c r="B859">
        <v>8</v>
      </c>
      <c r="C859" t="s">
        <v>266</v>
      </c>
      <c r="D859" t="s">
        <v>267</v>
      </c>
      <c r="E859" t="s">
        <v>257</v>
      </c>
      <c r="F859" s="24"/>
    </row>
    <row r="860" spans="1:6" x14ac:dyDescent="0.25">
      <c r="B860">
        <v>9</v>
      </c>
      <c r="C860" t="s">
        <v>268</v>
      </c>
      <c r="D860" t="s">
        <v>269</v>
      </c>
      <c r="E860" t="s">
        <v>257</v>
      </c>
      <c r="F860" s="24"/>
    </row>
    <row r="861" spans="1:6" x14ac:dyDescent="0.25">
      <c r="B861">
        <v>10</v>
      </c>
      <c r="C861" t="s">
        <v>270</v>
      </c>
      <c r="D861" t="s">
        <v>271</v>
      </c>
      <c r="E861" t="s">
        <v>257</v>
      </c>
      <c r="F861" s="24"/>
    </row>
    <row r="862" spans="1:6" x14ac:dyDescent="0.25">
      <c r="A862" t="s">
        <v>339</v>
      </c>
      <c r="B862">
        <v>1</v>
      </c>
      <c r="C862" t="s">
        <v>243</v>
      </c>
      <c r="D862" t="s">
        <v>244</v>
      </c>
      <c r="E862" t="s">
        <v>245</v>
      </c>
      <c r="F862" s="24"/>
    </row>
    <row r="863" spans="1:6" x14ac:dyDescent="0.25">
      <c r="C863" t="s">
        <v>246</v>
      </c>
      <c r="D863" t="s">
        <v>247</v>
      </c>
      <c r="E863" t="s">
        <v>245</v>
      </c>
      <c r="F863" s="24"/>
    </row>
    <row r="864" spans="1:6" x14ac:dyDescent="0.25">
      <c r="B864">
        <v>2</v>
      </c>
      <c r="C864" t="s">
        <v>248</v>
      </c>
      <c r="D864" t="s">
        <v>249</v>
      </c>
      <c r="E864" t="s">
        <v>245</v>
      </c>
      <c r="F864" s="24"/>
    </row>
    <row r="865" spans="1:6" x14ac:dyDescent="0.25">
      <c r="C865" t="s">
        <v>250</v>
      </c>
      <c r="D865" t="s">
        <v>251</v>
      </c>
      <c r="E865" t="s">
        <v>245</v>
      </c>
      <c r="F865" s="24">
        <v>400</v>
      </c>
    </row>
    <row r="866" spans="1:6" x14ac:dyDescent="0.25">
      <c r="B866">
        <v>3</v>
      </c>
      <c r="C866" t="s">
        <v>252</v>
      </c>
      <c r="D866" t="s">
        <v>253</v>
      </c>
      <c r="E866" t="s">
        <v>254</v>
      </c>
      <c r="F866" s="24"/>
    </row>
    <row r="867" spans="1:6" x14ac:dyDescent="0.25">
      <c r="B867">
        <v>4</v>
      </c>
      <c r="C867" t="s">
        <v>255</v>
      </c>
      <c r="D867" t="s">
        <v>256</v>
      </c>
      <c r="E867" t="s">
        <v>257</v>
      </c>
      <c r="F867" s="24"/>
    </row>
    <row r="868" spans="1:6" x14ac:dyDescent="0.25">
      <c r="C868" t="s">
        <v>258</v>
      </c>
      <c r="D868" t="s">
        <v>256</v>
      </c>
      <c r="E868" t="s">
        <v>257</v>
      </c>
      <c r="F868" s="24"/>
    </row>
    <row r="869" spans="1:6" x14ac:dyDescent="0.25">
      <c r="B869">
        <v>5</v>
      </c>
      <c r="C869" t="s">
        <v>259</v>
      </c>
      <c r="D869" t="s">
        <v>260</v>
      </c>
      <c r="E869" t="s">
        <v>257</v>
      </c>
      <c r="F869" s="24"/>
    </row>
    <row r="870" spans="1:6" x14ac:dyDescent="0.25">
      <c r="B870">
        <v>6</v>
      </c>
      <c r="C870" t="s">
        <v>261</v>
      </c>
      <c r="D870" t="s">
        <v>262</v>
      </c>
      <c r="E870" t="s">
        <v>263</v>
      </c>
      <c r="F870" s="24"/>
    </row>
    <row r="871" spans="1:6" x14ac:dyDescent="0.25">
      <c r="B871">
        <v>7</v>
      </c>
      <c r="C871" t="s">
        <v>264</v>
      </c>
      <c r="D871" t="s">
        <v>265</v>
      </c>
      <c r="E871" t="s">
        <v>257</v>
      </c>
      <c r="F871" s="24"/>
    </row>
    <row r="872" spans="1:6" x14ac:dyDescent="0.25">
      <c r="B872">
        <v>8</v>
      </c>
      <c r="C872" t="s">
        <v>266</v>
      </c>
      <c r="D872" t="s">
        <v>267</v>
      </c>
      <c r="E872" t="s">
        <v>257</v>
      </c>
      <c r="F872" s="24">
        <v>20</v>
      </c>
    </row>
    <row r="873" spans="1:6" x14ac:dyDescent="0.25">
      <c r="B873">
        <v>9</v>
      </c>
      <c r="C873" t="s">
        <v>268</v>
      </c>
      <c r="D873" t="s">
        <v>269</v>
      </c>
      <c r="E873" t="s">
        <v>257</v>
      </c>
      <c r="F873" s="24"/>
    </row>
    <row r="874" spans="1:6" x14ac:dyDescent="0.25">
      <c r="B874">
        <v>10</v>
      </c>
      <c r="C874" t="s">
        <v>270</v>
      </c>
      <c r="D874" t="s">
        <v>271</v>
      </c>
      <c r="E874" t="s">
        <v>257</v>
      </c>
      <c r="F874" s="24"/>
    </row>
    <row r="875" spans="1:6" x14ac:dyDescent="0.25">
      <c r="A875" t="s">
        <v>340</v>
      </c>
      <c r="B875">
        <v>1</v>
      </c>
      <c r="C875" t="s">
        <v>243</v>
      </c>
      <c r="D875" t="s">
        <v>244</v>
      </c>
      <c r="E875" t="s">
        <v>245</v>
      </c>
      <c r="F875" s="24"/>
    </row>
    <row r="876" spans="1:6" x14ac:dyDescent="0.25">
      <c r="C876" t="s">
        <v>246</v>
      </c>
      <c r="D876" t="s">
        <v>247</v>
      </c>
      <c r="E876" t="s">
        <v>245</v>
      </c>
      <c r="F876" s="24"/>
    </row>
    <row r="877" spans="1:6" x14ac:dyDescent="0.25">
      <c r="B877">
        <v>2</v>
      </c>
      <c r="C877" t="s">
        <v>248</v>
      </c>
      <c r="D877" t="s">
        <v>249</v>
      </c>
      <c r="E877" t="s">
        <v>245</v>
      </c>
      <c r="F877" s="24"/>
    </row>
    <row r="878" spans="1:6" x14ac:dyDescent="0.25">
      <c r="C878" t="s">
        <v>250</v>
      </c>
      <c r="D878" t="s">
        <v>251</v>
      </c>
      <c r="E878" t="s">
        <v>245</v>
      </c>
      <c r="F878" s="24"/>
    </row>
    <row r="879" spans="1:6" x14ac:dyDescent="0.25">
      <c r="B879">
        <v>3</v>
      </c>
      <c r="C879" t="s">
        <v>252</v>
      </c>
      <c r="D879" t="s">
        <v>253</v>
      </c>
      <c r="E879" t="s">
        <v>254</v>
      </c>
      <c r="F879" s="24"/>
    </row>
    <row r="880" spans="1:6" x14ac:dyDescent="0.25">
      <c r="B880">
        <v>4</v>
      </c>
      <c r="C880" t="s">
        <v>255</v>
      </c>
      <c r="D880" t="s">
        <v>256</v>
      </c>
      <c r="E880" t="s">
        <v>257</v>
      </c>
      <c r="F880" s="24">
        <v>10</v>
      </c>
    </row>
    <row r="881" spans="1:6" x14ac:dyDescent="0.25">
      <c r="C881" t="s">
        <v>258</v>
      </c>
      <c r="D881" t="s">
        <v>256</v>
      </c>
      <c r="E881" t="s">
        <v>257</v>
      </c>
      <c r="F881" s="24"/>
    </row>
    <row r="882" spans="1:6" x14ac:dyDescent="0.25">
      <c r="B882">
        <v>5</v>
      </c>
      <c r="C882" t="s">
        <v>259</v>
      </c>
      <c r="D882" t="s">
        <v>260</v>
      </c>
      <c r="E882" t="s">
        <v>257</v>
      </c>
      <c r="F882" s="24"/>
    </row>
    <row r="883" spans="1:6" x14ac:dyDescent="0.25">
      <c r="B883">
        <v>6</v>
      </c>
      <c r="C883" t="s">
        <v>261</v>
      </c>
      <c r="D883" t="s">
        <v>262</v>
      </c>
      <c r="E883" t="s">
        <v>263</v>
      </c>
      <c r="F883" s="24"/>
    </row>
    <row r="884" spans="1:6" x14ac:dyDescent="0.25">
      <c r="B884">
        <v>7</v>
      </c>
      <c r="C884" t="s">
        <v>264</v>
      </c>
      <c r="D884" t="s">
        <v>265</v>
      </c>
      <c r="E884" t="s">
        <v>257</v>
      </c>
      <c r="F884" s="24"/>
    </row>
    <row r="885" spans="1:6" x14ac:dyDescent="0.25">
      <c r="B885">
        <v>8</v>
      </c>
      <c r="C885" t="s">
        <v>266</v>
      </c>
      <c r="D885" t="s">
        <v>267</v>
      </c>
      <c r="E885" t="s">
        <v>257</v>
      </c>
      <c r="F885" s="24">
        <v>2</v>
      </c>
    </row>
    <row r="886" spans="1:6" x14ac:dyDescent="0.25">
      <c r="B886">
        <v>9</v>
      </c>
      <c r="C886" t="s">
        <v>268</v>
      </c>
      <c r="D886" t="s">
        <v>269</v>
      </c>
      <c r="E886" t="s">
        <v>257</v>
      </c>
      <c r="F886" s="24"/>
    </row>
    <row r="887" spans="1:6" x14ac:dyDescent="0.25">
      <c r="B887">
        <v>10</v>
      </c>
      <c r="C887" t="s">
        <v>270</v>
      </c>
      <c r="D887" t="s">
        <v>271</v>
      </c>
      <c r="E887" t="s">
        <v>257</v>
      </c>
      <c r="F887" s="24"/>
    </row>
    <row r="888" spans="1:6" x14ac:dyDescent="0.25">
      <c r="A888" t="s">
        <v>341</v>
      </c>
      <c r="B888">
        <v>1</v>
      </c>
      <c r="C888" t="s">
        <v>243</v>
      </c>
      <c r="D888" t="s">
        <v>244</v>
      </c>
      <c r="E888" t="s">
        <v>245</v>
      </c>
      <c r="F888" s="24"/>
    </row>
    <row r="889" spans="1:6" x14ac:dyDescent="0.25">
      <c r="C889" t="s">
        <v>246</v>
      </c>
      <c r="D889" t="s">
        <v>247</v>
      </c>
      <c r="E889" t="s">
        <v>245</v>
      </c>
      <c r="F889" s="24">
        <v>400</v>
      </c>
    </row>
    <row r="890" spans="1:6" x14ac:dyDescent="0.25">
      <c r="B890">
        <v>2</v>
      </c>
      <c r="C890" t="s">
        <v>248</v>
      </c>
      <c r="D890" t="s">
        <v>249</v>
      </c>
      <c r="E890" t="s">
        <v>245</v>
      </c>
      <c r="F890" s="24"/>
    </row>
    <row r="891" spans="1:6" x14ac:dyDescent="0.25">
      <c r="C891" t="s">
        <v>250</v>
      </c>
      <c r="D891" t="s">
        <v>251</v>
      </c>
      <c r="E891" t="s">
        <v>245</v>
      </c>
      <c r="F891" s="24"/>
    </row>
    <row r="892" spans="1:6" x14ac:dyDescent="0.25">
      <c r="B892">
        <v>3</v>
      </c>
      <c r="C892" t="s">
        <v>252</v>
      </c>
      <c r="D892" t="s">
        <v>253</v>
      </c>
      <c r="E892" t="s">
        <v>254</v>
      </c>
      <c r="F892" s="24"/>
    </row>
    <row r="893" spans="1:6" x14ac:dyDescent="0.25">
      <c r="B893">
        <v>4</v>
      </c>
      <c r="C893" t="s">
        <v>255</v>
      </c>
      <c r="D893" t="s">
        <v>256</v>
      </c>
      <c r="E893" t="s">
        <v>257</v>
      </c>
      <c r="F893" s="24"/>
    </row>
    <row r="894" spans="1:6" x14ac:dyDescent="0.25">
      <c r="C894" t="s">
        <v>258</v>
      </c>
      <c r="D894" t="s">
        <v>256</v>
      </c>
      <c r="E894" t="s">
        <v>257</v>
      </c>
      <c r="F894" s="24"/>
    </row>
    <row r="895" spans="1:6" x14ac:dyDescent="0.25">
      <c r="B895">
        <v>5</v>
      </c>
      <c r="C895" t="s">
        <v>259</v>
      </c>
      <c r="D895" t="s">
        <v>260</v>
      </c>
      <c r="E895" t="s">
        <v>257</v>
      </c>
      <c r="F895" s="24"/>
    </row>
    <row r="896" spans="1:6" x14ac:dyDescent="0.25">
      <c r="B896">
        <v>6</v>
      </c>
      <c r="C896" t="s">
        <v>261</v>
      </c>
      <c r="D896" t="s">
        <v>262</v>
      </c>
      <c r="E896" t="s">
        <v>263</v>
      </c>
      <c r="F896" s="24"/>
    </row>
    <row r="897" spans="1:6" x14ac:dyDescent="0.25">
      <c r="B897">
        <v>7</v>
      </c>
      <c r="C897" t="s">
        <v>264</v>
      </c>
      <c r="D897" t="s">
        <v>265</v>
      </c>
      <c r="E897" t="s">
        <v>257</v>
      </c>
      <c r="F897" s="24"/>
    </row>
    <row r="898" spans="1:6" x14ac:dyDescent="0.25">
      <c r="B898">
        <v>8</v>
      </c>
      <c r="C898" t="s">
        <v>266</v>
      </c>
      <c r="D898" t="s">
        <v>267</v>
      </c>
      <c r="E898" t="s">
        <v>257</v>
      </c>
      <c r="F898" s="24">
        <v>30</v>
      </c>
    </row>
    <row r="899" spans="1:6" x14ac:dyDescent="0.25">
      <c r="B899">
        <v>9</v>
      </c>
      <c r="C899" t="s">
        <v>268</v>
      </c>
      <c r="D899" t="s">
        <v>269</v>
      </c>
      <c r="E899" t="s">
        <v>257</v>
      </c>
      <c r="F899" s="24">
        <v>2000</v>
      </c>
    </row>
    <row r="900" spans="1:6" x14ac:dyDescent="0.25">
      <c r="B900">
        <v>10</v>
      </c>
      <c r="C900" t="s">
        <v>270</v>
      </c>
      <c r="D900" t="s">
        <v>271</v>
      </c>
      <c r="E900" t="s">
        <v>257</v>
      </c>
      <c r="F900" s="24"/>
    </row>
    <row r="901" spans="1:6" x14ac:dyDescent="0.25">
      <c r="A901" t="s">
        <v>342</v>
      </c>
      <c r="B901">
        <v>1</v>
      </c>
      <c r="C901" t="s">
        <v>243</v>
      </c>
      <c r="D901" t="s">
        <v>244</v>
      </c>
      <c r="E901" t="s">
        <v>245</v>
      </c>
      <c r="F901" s="24"/>
    </row>
    <row r="902" spans="1:6" x14ac:dyDescent="0.25">
      <c r="C902" t="s">
        <v>246</v>
      </c>
      <c r="D902" t="s">
        <v>247</v>
      </c>
      <c r="E902" t="s">
        <v>245</v>
      </c>
      <c r="F902" s="24"/>
    </row>
    <row r="903" spans="1:6" x14ac:dyDescent="0.25">
      <c r="B903">
        <v>2</v>
      </c>
      <c r="C903" t="s">
        <v>248</v>
      </c>
      <c r="D903" t="s">
        <v>249</v>
      </c>
      <c r="E903" t="s">
        <v>245</v>
      </c>
      <c r="F903" s="24"/>
    </row>
    <row r="904" spans="1:6" x14ac:dyDescent="0.25">
      <c r="C904" t="s">
        <v>250</v>
      </c>
      <c r="D904" t="s">
        <v>251</v>
      </c>
      <c r="E904" t="s">
        <v>245</v>
      </c>
      <c r="F904" s="24"/>
    </row>
    <row r="905" spans="1:6" x14ac:dyDescent="0.25">
      <c r="B905">
        <v>3</v>
      </c>
      <c r="C905" t="s">
        <v>252</v>
      </c>
      <c r="D905" t="s">
        <v>253</v>
      </c>
      <c r="E905" t="s">
        <v>254</v>
      </c>
      <c r="F905" s="24"/>
    </row>
    <row r="906" spans="1:6" x14ac:dyDescent="0.25">
      <c r="B906">
        <v>4</v>
      </c>
      <c r="C906" t="s">
        <v>255</v>
      </c>
      <c r="D906" t="s">
        <v>256</v>
      </c>
      <c r="E906" t="s">
        <v>257</v>
      </c>
      <c r="F906" s="24"/>
    </row>
    <row r="907" spans="1:6" x14ac:dyDescent="0.25">
      <c r="C907" t="s">
        <v>258</v>
      </c>
      <c r="D907" t="s">
        <v>256</v>
      </c>
      <c r="E907" t="s">
        <v>257</v>
      </c>
      <c r="F907" s="24"/>
    </row>
    <row r="908" spans="1:6" x14ac:dyDescent="0.25">
      <c r="B908">
        <v>5</v>
      </c>
      <c r="C908" t="s">
        <v>259</v>
      </c>
      <c r="D908" t="s">
        <v>260</v>
      </c>
      <c r="E908" t="s">
        <v>257</v>
      </c>
      <c r="F908" s="24"/>
    </row>
    <row r="909" spans="1:6" x14ac:dyDescent="0.25">
      <c r="B909">
        <v>6</v>
      </c>
      <c r="C909" t="s">
        <v>261</v>
      </c>
      <c r="D909" t="s">
        <v>262</v>
      </c>
      <c r="E909" t="s">
        <v>263</v>
      </c>
      <c r="F909" s="24">
        <v>25</v>
      </c>
    </row>
    <row r="910" spans="1:6" x14ac:dyDescent="0.25">
      <c r="B910">
        <v>7</v>
      </c>
      <c r="C910" t="s">
        <v>264</v>
      </c>
      <c r="D910" t="s">
        <v>265</v>
      </c>
      <c r="E910" t="s">
        <v>257</v>
      </c>
      <c r="F910" s="24"/>
    </row>
    <row r="911" spans="1:6" x14ac:dyDescent="0.25">
      <c r="B911">
        <v>8</v>
      </c>
      <c r="C911" t="s">
        <v>266</v>
      </c>
      <c r="D911" t="s">
        <v>267</v>
      </c>
      <c r="E911" t="s">
        <v>257</v>
      </c>
      <c r="F911" s="24"/>
    </row>
    <row r="912" spans="1:6" x14ac:dyDescent="0.25">
      <c r="B912">
        <v>9</v>
      </c>
      <c r="C912" t="s">
        <v>268</v>
      </c>
      <c r="D912" t="s">
        <v>269</v>
      </c>
      <c r="E912" t="s">
        <v>257</v>
      </c>
      <c r="F912" s="24"/>
    </row>
    <row r="913" spans="1:6" x14ac:dyDescent="0.25">
      <c r="B913">
        <v>10</v>
      </c>
      <c r="C913" t="s">
        <v>270</v>
      </c>
      <c r="D913" t="s">
        <v>271</v>
      </c>
      <c r="E913" t="s">
        <v>257</v>
      </c>
      <c r="F913" s="24"/>
    </row>
    <row r="914" spans="1:6" x14ac:dyDescent="0.25">
      <c r="A914" t="s">
        <v>343</v>
      </c>
      <c r="B914">
        <v>1</v>
      </c>
      <c r="C914" t="s">
        <v>243</v>
      </c>
      <c r="D914" t="s">
        <v>244</v>
      </c>
      <c r="E914" t="s">
        <v>245</v>
      </c>
      <c r="F914" s="24"/>
    </row>
    <row r="915" spans="1:6" x14ac:dyDescent="0.25">
      <c r="C915" t="s">
        <v>246</v>
      </c>
      <c r="D915" t="s">
        <v>247</v>
      </c>
      <c r="E915" t="s">
        <v>245</v>
      </c>
      <c r="F915" s="24">
        <v>1000</v>
      </c>
    </row>
    <row r="916" spans="1:6" x14ac:dyDescent="0.25">
      <c r="B916">
        <v>2</v>
      </c>
      <c r="C916" t="s">
        <v>248</v>
      </c>
      <c r="D916" t="s">
        <v>249</v>
      </c>
      <c r="E916" t="s">
        <v>245</v>
      </c>
      <c r="F916" s="24"/>
    </row>
    <row r="917" spans="1:6" x14ac:dyDescent="0.25">
      <c r="C917" t="s">
        <v>250</v>
      </c>
      <c r="D917" t="s">
        <v>251</v>
      </c>
      <c r="E917" t="s">
        <v>245</v>
      </c>
      <c r="F917" s="24"/>
    </row>
    <row r="918" spans="1:6" x14ac:dyDescent="0.25">
      <c r="B918">
        <v>3</v>
      </c>
      <c r="C918" t="s">
        <v>252</v>
      </c>
      <c r="D918" t="s">
        <v>253</v>
      </c>
      <c r="E918" t="s">
        <v>254</v>
      </c>
      <c r="F918" s="24"/>
    </row>
    <row r="919" spans="1:6" x14ac:dyDescent="0.25">
      <c r="B919">
        <v>4</v>
      </c>
      <c r="C919" t="s">
        <v>255</v>
      </c>
      <c r="D919" t="s">
        <v>256</v>
      </c>
      <c r="E919" t="s">
        <v>257</v>
      </c>
      <c r="F919" s="24"/>
    </row>
    <row r="920" spans="1:6" x14ac:dyDescent="0.25">
      <c r="C920" t="s">
        <v>258</v>
      </c>
      <c r="D920" t="s">
        <v>256</v>
      </c>
      <c r="E920" t="s">
        <v>257</v>
      </c>
      <c r="F920" s="24"/>
    </row>
    <row r="921" spans="1:6" x14ac:dyDescent="0.25">
      <c r="B921">
        <v>5</v>
      </c>
      <c r="C921" t="s">
        <v>259</v>
      </c>
      <c r="D921" t="s">
        <v>260</v>
      </c>
      <c r="E921" t="s">
        <v>257</v>
      </c>
      <c r="F921" s="24"/>
    </row>
    <row r="922" spans="1:6" x14ac:dyDescent="0.25">
      <c r="B922">
        <v>6</v>
      </c>
      <c r="C922" t="s">
        <v>261</v>
      </c>
      <c r="D922" t="s">
        <v>262</v>
      </c>
      <c r="E922" t="s">
        <v>263</v>
      </c>
      <c r="F922" s="24">
        <v>25</v>
      </c>
    </row>
    <row r="923" spans="1:6" x14ac:dyDescent="0.25">
      <c r="B923">
        <v>7</v>
      </c>
      <c r="C923" t="s">
        <v>264</v>
      </c>
      <c r="D923" t="s">
        <v>265</v>
      </c>
      <c r="E923" t="s">
        <v>257</v>
      </c>
      <c r="F923" s="24"/>
    </row>
    <row r="924" spans="1:6" x14ac:dyDescent="0.25">
      <c r="B924">
        <v>8</v>
      </c>
      <c r="C924" t="s">
        <v>266</v>
      </c>
      <c r="D924" t="s">
        <v>267</v>
      </c>
      <c r="E924" t="s">
        <v>257</v>
      </c>
      <c r="F924" s="24"/>
    </row>
    <row r="925" spans="1:6" x14ac:dyDescent="0.25">
      <c r="B925">
        <v>9</v>
      </c>
      <c r="C925" t="s">
        <v>268</v>
      </c>
      <c r="D925" t="s">
        <v>269</v>
      </c>
      <c r="E925" t="s">
        <v>257</v>
      </c>
      <c r="F925" s="24"/>
    </row>
    <row r="926" spans="1:6" x14ac:dyDescent="0.25">
      <c r="B926">
        <v>10</v>
      </c>
      <c r="C926" t="s">
        <v>270</v>
      </c>
      <c r="D926" t="s">
        <v>271</v>
      </c>
      <c r="E926" t="s">
        <v>257</v>
      </c>
      <c r="F926" s="24"/>
    </row>
    <row r="927" spans="1:6" x14ac:dyDescent="0.25">
      <c r="A927" t="s">
        <v>344</v>
      </c>
      <c r="B927">
        <v>1</v>
      </c>
      <c r="C927" t="s">
        <v>243</v>
      </c>
      <c r="D927" t="s">
        <v>244</v>
      </c>
      <c r="E927" t="s">
        <v>245</v>
      </c>
      <c r="F927" s="24"/>
    </row>
    <row r="928" spans="1:6" x14ac:dyDescent="0.25">
      <c r="C928" t="s">
        <v>246</v>
      </c>
      <c r="D928" t="s">
        <v>247</v>
      </c>
      <c r="E928" t="s">
        <v>245</v>
      </c>
      <c r="F928" s="24">
        <v>17000</v>
      </c>
    </row>
    <row r="929" spans="1:6" x14ac:dyDescent="0.25">
      <c r="B929">
        <v>2</v>
      </c>
      <c r="C929" t="s">
        <v>248</v>
      </c>
      <c r="D929" t="s">
        <v>249</v>
      </c>
      <c r="E929" t="s">
        <v>245</v>
      </c>
      <c r="F929" s="24"/>
    </row>
    <row r="930" spans="1:6" x14ac:dyDescent="0.25">
      <c r="C930" t="s">
        <v>250</v>
      </c>
      <c r="D930" t="s">
        <v>251</v>
      </c>
      <c r="E930" t="s">
        <v>245</v>
      </c>
      <c r="F930" s="24">
        <v>17000</v>
      </c>
    </row>
    <row r="931" spans="1:6" x14ac:dyDescent="0.25">
      <c r="B931">
        <v>3</v>
      </c>
      <c r="C931" t="s">
        <v>252</v>
      </c>
      <c r="D931" t="s">
        <v>253</v>
      </c>
      <c r="E931" t="s">
        <v>254</v>
      </c>
      <c r="F931" s="24"/>
    </row>
    <row r="932" spans="1:6" x14ac:dyDescent="0.25">
      <c r="B932">
        <v>4</v>
      </c>
      <c r="C932" t="s">
        <v>255</v>
      </c>
      <c r="D932" t="s">
        <v>256</v>
      </c>
      <c r="E932" t="s">
        <v>257</v>
      </c>
      <c r="F932" s="24"/>
    </row>
    <row r="933" spans="1:6" x14ac:dyDescent="0.25">
      <c r="C933" t="s">
        <v>258</v>
      </c>
      <c r="D933" t="s">
        <v>256</v>
      </c>
      <c r="E933" t="s">
        <v>257</v>
      </c>
      <c r="F933" s="24"/>
    </row>
    <row r="934" spans="1:6" x14ac:dyDescent="0.25">
      <c r="B934">
        <v>5</v>
      </c>
      <c r="C934" t="s">
        <v>259</v>
      </c>
      <c r="D934" t="s">
        <v>260</v>
      </c>
      <c r="E934" t="s">
        <v>257</v>
      </c>
      <c r="F934" s="24"/>
    </row>
    <row r="935" spans="1:6" x14ac:dyDescent="0.25">
      <c r="B935">
        <v>6</v>
      </c>
      <c r="C935" t="s">
        <v>261</v>
      </c>
      <c r="D935" t="s">
        <v>262</v>
      </c>
      <c r="E935" t="s">
        <v>263</v>
      </c>
      <c r="F935" s="24"/>
    </row>
    <row r="936" spans="1:6" x14ac:dyDescent="0.25">
      <c r="B936">
        <v>7</v>
      </c>
      <c r="C936" t="s">
        <v>264</v>
      </c>
      <c r="D936" t="s">
        <v>265</v>
      </c>
      <c r="E936" t="s">
        <v>257</v>
      </c>
      <c r="F936" s="24"/>
    </row>
    <row r="937" spans="1:6" x14ac:dyDescent="0.25">
      <c r="B937">
        <v>8</v>
      </c>
      <c r="C937" t="s">
        <v>266</v>
      </c>
      <c r="D937" t="s">
        <v>267</v>
      </c>
      <c r="E937" t="s">
        <v>257</v>
      </c>
      <c r="F937" s="24"/>
    </row>
    <row r="938" spans="1:6" x14ac:dyDescent="0.25">
      <c r="B938">
        <v>9</v>
      </c>
      <c r="C938" t="s">
        <v>268</v>
      </c>
      <c r="D938" t="s">
        <v>269</v>
      </c>
      <c r="E938" t="s">
        <v>257</v>
      </c>
      <c r="F938" s="24"/>
    </row>
    <row r="939" spans="1:6" x14ac:dyDescent="0.25">
      <c r="B939">
        <v>10</v>
      </c>
      <c r="C939" t="s">
        <v>270</v>
      </c>
      <c r="D939" t="s">
        <v>271</v>
      </c>
      <c r="E939" t="s">
        <v>257</v>
      </c>
      <c r="F939" s="24"/>
    </row>
    <row r="940" spans="1:6" x14ac:dyDescent="0.25">
      <c r="A940" t="s">
        <v>345</v>
      </c>
      <c r="B940">
        <v>1</v>
      </c>
      <c r="C940" t="s">
        <v>243</v>
      </c>
      <c r="D940" t="s">
        <v>244</v>
      </c>
      <c r="E940" t="s">
        <v>245</v>
      </c>
      <c r="F940" s="24"/>
    </row>
    <row r="941" spans="1:6" x14ac:dyDescent="0.25">
      <c r="C941" t="s">
        <v>246</v>
      </c>
      <c r="D941" t="s">
        <v>247</v>
      </c>
      <c r="E941" t="s">
        <v>245</v>
      </c>
      <c r="F941" s="24"/>
    </row>
    <row r="942" spans="1:6" x14ac:dyDescent="0.25">
      <c r="B942">
        <v>2</v>
      </c>
      <c r="C942" t="s">
        <v>248</v>
      </c>
      <c r="D942" t="s">
        <v>249</v>
      </c>
      <c r="E942" t="s">
        <v>245</v>
      </c>
      <c r="F942" s="24">
        <v>20000</v>
      </c>
    </row>
    <row r="943" spans="1:6" x14ac:dyDescent="0.25">
      <c r="C943" t="s">
        <v>250</v>
      </c>
      <c r="D943" t="s">
        <v>251</v>
      </c>
      <c r="E943" t="s">
        <v>245</v>
      </c>
      <c r="F943" s="24"/>
    </row>
    <row r="944" spans="1:6" x14ac:dyDescent="0.25">
      <c r="B944">
        <v>3</v>
      </c>
      <c r="C944" t="s">
        <v>252</v>
      </c>
      <c r="D944" t="s">
        <v>253</v>
      </c>
      <c r="E944" t="s">
        <v>254</v>
      </c>
      <c r="F944" s="24"/>
    </row>
    <row r="945" spans="1:6" x14ac:dyDescent="0.25">
      <c r="B945">
        <v>4</v>
      </c>
      <c r="C945" t="s">
        <v>255</v>
      </c>
      <c r="D945" t="s">
        <v>256</v>
      </c>
      <c r="E945" t="s">
        <v>257</v>
      </c>
      <c r="F945" s="24"/>
    </row>
    <row r="946" spans="1:6" x14ac:dyDescent="0.25">
      <c r="C946" t="s">
        <v>258</v>
      </c>
      <c r="D946" t="s">
        <v>256</v>
      </c>
      <c r="E946" t="s">
        <v>257</v>
      </c>
      <c r="F946" s="24"/>
    </row>
    <row r="947" spans="1:6" x14ac:dyDescent="0.25">
      <c r="B947">
        <v>5</v>
      </c>
      <c r="C947" t="s">
        <v>259</v>
      </c>
      <c r="D947" t="s">
        <v>260</v>
      </c>
      <c r="E947" t="s">
        <v>257</v>
      </c>
      <c r="F947" s="24"/>
    </row>
    <row r="948" spans="1:6" x14ac:dyDescent="0.25">
      <c r="B948">
        <v>6</v>
      </c>
      <c r="C948" t="s">
        <v>261</v>
      </c>
      <c r="D948" t="s">
        <v>262</v>
      </c>
      <c r="E948" t="s">
        <v>263</v>
      </c>
      <c r="F948" s="24"/>
    </row>
    <row r="949" spans="1:6" x14ac:dyDescent="0.25">
      <c r="B949">
        <v>7</v>
      </c>
      <c r="C949" t="s">
        <v>264</v>
      </c>
      <c r="D949" t="s">
        <v>265</v>
      </c>
      <c r="E949" t="s">
        <v>257</v>
      </c>
      <c r="F949" s="24"/>
    </row>
    <row r="950" spans="1:6" x14ac:dyDescent="0.25">
      <c r="B950">
        <v>8</v>
      </c>
      <c r="C950" t="s">
        <v>266</v>
      </c>
      <c r="D950" t="s">
        <v>267</v>
      </c>
      <c r="E950" t="s">
        <v>257</v>
      </c>
      <c r="F950" s="24"/>
    </row>
    <row r="951" spans="1:6" x14ac:dyDescent="0.25">
      <c r="B951">
        <v>9</v>
      </c>
      <c r="C951" t="s">
        <v>268</v>
      </c>
      <c r="D951" t="s">
        <v>269</v>
      </c>
      <c r="E951" t="s">
        <v>257</v>
      </c>
      <c r="F951" s="24"/>
    </row>
    <row r="952" spans="1:6" x14ac:dyDescent="0.25">
      <c r="B952">
        <v>10</v>
      </c>
      <c r="C952" t="s">
        <v>270</v>
      </c>
      <c r="D952" t="s">
        <v>271</v>
      </c>
      <c r="E952" t="s">
        <v>257</v>
      </c>
      <c r="F952" s="24"/>
    </row>
    <row r="953" spans="1:6" x14ac:dyDescent="0.25">
      <c r="A953" t="s">
        <v>346</v>
      </c>
      <c r="B953">
        <v>1</v>
      </c>
      <c r="C953" t="s">
        <v>243</v>
      </c>
      <c r="D953" t="s">
        <v>244</v>
      </c>
      <c r="E953" t="s">
        <v>245</v>
      </c>
      <c r="F953" s="24"/>
    </row>
    <row r="954" spans="1:6" x14ac:dyDescent="0.25">
      <c r="C954" t="s">
        <v>246</v>
      </c>
      <c r="D954" t="s">
        <v>247</v>
      </c>
      <c r="E954" t="s">
        <v>245</v>
      </c>
      <c r="F954" s="24"/>
    </row>
    <row r="955" spans="1:6" x14ac:dyDescent="0.25">
      <c r="B955">
        <v>2</v>
      </c>
      <c r="C955" t="s">
        <v>248</v>
      </c>
      <c r="D955" t="s">
        <v>249</v>
      </c>
      <c r="E955" t="s">
        <v>245</v>
      </c>
      <c r="F955" s="24"/>
    </row>
    <row r="956" spans="1:6" x14ac:dyDescent="0.25">
      <c r="C956" t="s">
        <v>250</v>
      </c>
      <c r="D956" t="s">
        <v>251</v>
      </c>
      <c r="E956" t="s">
        <v>245</v>
      </c>
      <c r="F956" s="24"/>
    </row>
    <row r="957" spans="1:6" x14ac:dyDescent="0.25">
      <c r="B957">
        <v>3</v>
      </c>
      <c r="C957" t="s">
        <v>252</v>
      </c>
      <c r="D957" t="s">
        <v>253</v>
      </c>
      <c r="E957" t="s">
        <v>254</v>
      </c>
      <c r="F957" s="24">
        <v>200</v>
      </c>
    </row>
    <row r="958" spans="1:6" x14ac:dyDescent="0.25">
      <c r="B958">
        <v>4</v>
      </c>
      <c r="C958" t="s">
        <v>255</v>
      </c>
      <c r="D958" t="s">
        <v>256</v>
      </c>
      <c r="E958" t="s">
        <v>257</v>
      </c>
      <c r="F958" s="24"/>
    </row>
    <row r="959" spans="1:6" x14ac:dyDescent="0.25">
      <c r="C959" t="s">
        <v>258</v>
      </c>
      <c r="D959" t="s">
        <v>256</v>
      </c>
      <c r="E959" t="s">
        <v>257</v>
      </c>
      <c r="F959" s="24"/>
    </row>
    <row r="960" spans="1:6" x14ac:dyDescent="0.25">
      <c r="B960">
        <v>5</v>
      </c>
      <c r="C960" t="s">
        <v>259</v>
      </c>
      <c r="D960" t="s">
        <v>260</v>
      </c>
      <c r="E960" t="s">
        <v>257</v>
      </c>
      <c r="F960" s="24"/>
    </row>
    <row r="961" spans="1:6" x14ac:dyDescent="0.25">
      <c r="B961">
        <v>6</v>
      </c>
      <c r="C961" t="s">
        <v>261</v>
      </c>
      <c r="D961" t="s">
        <v>262</v>
      </c>
      <c r="E961" t="s">
        <v>263</v>
      </c>
      <c r="F961" s="24"/>
    </row>
    <row r="962" spans="1:6" x14ac:dyDescent="0.25">
      <c r="B962">
        <v>7</v>
      </c>
      <c r="C962" t="s">
        <v>264</v>
      </c>
      <c r="D962" t="s">
        <v>265</v>
      </c>
      <c r="E962" t="s">
        <v>257</v>
      </c>
      <c r="F962" s="24"/>
    </row>
    <row r="963" spans="1:6" x14ac:dyDescent="0.25">
      <c r="B963">
        <v>8</v>
      </c>
      <c r="C963" t="s">
        <v>266</v>
      </c>
      <c r="D963" t="s">
        <v>267</v>
      </c>
      <c r="E963" t="s">
        <v>257</v>
      </c>
      <c r="F963" s="24"/>
    </row>
    <row r="964" spans="1:6" x14ac:dyDescent="0.25">
      <c r="B964">
        <v>9</v>
      </c>
      <c r="C964" t="s">
        <v>268</v>
      </c>
      <c r="D964" t="s">
        <v>269</v>
      </c>
      <c r="E964" t="s">
        <v>257</v>
      </c>
      <c r="F964" s="24"/>
    </row>
    <row r="965" spans="1:6" x14ac:dyDescent="0.25">
      <c r="B965">
        <v>10</v>
      </c>
      <c r="C965" t="s">
        <v>270</v>
      </c>
      <c r="D965" t="s">
        <v>271</v>
      </c>
      <c r="E965" t="s">
        <v>257</v>
      </c>
      <c r="F965" s="24"/>
    </row>
    <row r="966" spans="1:6" x14ac:dyDescent="0.25">
      <c r="A966" t="s">
        <v>347</v>
      </c>
      <c r="B966">
        <v>1</v>
      </c>
      <c r="C966" t="s">
        <v>243</v>
      </c>
      <c r="D966" t="s">
        <v>244</v>
      </c>
      <c r="E966" t="s">
        <v>245</v>
      </c>
      <c r="F966" s="24">
        <v>2000</v>
      </c>
    </row>
    <row r="967" spans="1:6" x14ac:dyDescent="0.25">
      <c r="C967" t="s">
        <v>246</v>
      </c>
      <c r="D967" t="s">
        <v>247</v>
      </c>
      <c r="E967" t="s">
        <v>245</v>
      </c>
      <c r="F967" s="24"/>
    </row>
    <row r="968" spans="1:6" x14ac:dyDescent="0.25">
      <c r="B968">
        <v>2</v>
      </c>
      <c r="C968" t="s">
        <v>248</v>
      </c>
      <c r="D968" t="s">
        <v>249</v>
      </c>
      <c r="E968" t="s">
        <v>245</v>
      </c>
      <c r="F968" s="24"/>
    </row>
    <row r="969" spans="1:6" x14ac:dyDescent="0.25">
      <c r="C969" t="s">
        <v>250</v>
      </c>
      <c r="D969" t="s">
        <v>251</v>
      </c>
      <c r="E969" t="s">
        <v>245</v>
      </c>
      <c r="F969" s="24"/>
    </row>
    <row r="970" spans="1:6" x14ac:dyDescent="0.25">
      <c r="B970">
        <v>3</v>
      </c>
      <c r="C970" t="s">
        <v>252</v>
      </c>
      <c r="D970" t="s">
        <v>253</v>
      </c>
      <c r="E970" t="s">
        <v>254</v>
      </c>
      <c r="F970" s="24">
        <v>1000</v>
      </c>
    </row>
    <row r="971" spans="1:6" x14ac:dyDescent="0.25">
      <c r="B971">
        <v>4</v>
      </c>
      <c r="C971" t="s">
        <v>255</v>
      </c>
      <c r="D971" t="s">
        <v>256</v>
      </c>
      <c r="E971" t="s">
        <v>257</v>
      </c>
      <c r="F971" s="24"/>
    </row>
    <row r="972" spans="1:6" x14ac:dyDescent="0.25">
      <c r="C972" t="s">
        <v>258</v>
      </c>
      <c r="D972" t="s">
        <v>256</v>
      </c>
      <c r="E972" t="s">
        <v>257</v>
      </c>
      <c r="F972" s="24"/>
    </row>
    <row r="973" spans="1:6" x14ac:dyDescent="0.25">
      <c r="B973">
        <v>5</v>
      </c>
      <c r="C973" t="s">
        <v>259</v>
      </c>
      <c r="D973" t="s">
        <v>260</v>
      </c>
      <c r="E973" t="s">
        <v>257</v>
      </c>
      <c r="F973" s="24"/>
    </row>
    <row r="974" spans="1:6" x14ac:dyDescent="0.25">
      <c r="B974">
        <v>6</v>
      </c>
      <c r="C974" t="s">
        <v>261</v>
      </c>
      <c r="D974" t="s">
        <v>262</v>
      </c>
      <c r="E974" t="s">
        <v>263</v>
      </c>
      <c r="F974" s="24"/>
    </row>
    <row r="975" spans="1:6" x14ac:dyDescent="0.25">
      <c r="B975">
        <v>7</v>
      </c>
      <c r="C975" t="s">
        <v>264</v>
      </c>
      <c r="D975" t="s">
        <v>265</v>
      </c>
      <c r="E975" t="s">
        <v>257</v>
      </c>
      <c r="F975" s="24"/>
    </row>
    <row r="976" spans="1:6" x14ac:dyDescent="0.25">
      <c r="B976">
        <v>8</v>
      </c>
      <c r="C976" t="s">
        <v>266</v>
      </c>
      <c r="D976" t="s">
        <v>267</v>
      </c>
      <c r="E976" t="s">
        <v>257</v>
      </c>
      <c r="F976" s="24"/>
    </row>
    <row r="977" spans="1:6" x14ac:dyDescent="0.25">
      <c r="B977">
        <v>9</v>
      </c>
      <c r="C977" t="s">
        <v>268</v>
      </c>
      <c r="D977" t="s">
        <v>269</v>
      </c>
      <c r="E977" t="s">
        <v>257</v>
      </c>
      <c r="F977" s="24"/>
    </row>
    <row r="978" spans="1:6" x14ac:dyDescent="0.25">
      <c r="B978">
        <v>10</v>
      </c>
      <c r="C978" t="s">
        <v>270</v>
      </c>
      <c r="D978" t="s">
        <v>271</v>
      </c>
      <c r="E978" t="s">
        <v>257</v>
      </c>
      <c r="F978" s="24"/>
    </row>
    <row r="979" spans="1:6" x14ac:dyDescent="0.25">
      <c r="A979" t="s">
        <v>348</v>
      </c>
      <c r="B979">
        <v>1</v>
      </c>
      <c r="C979" t="s">
        <v>243</v>
      </c>
      <c r="D979" t="s">
        <v>244</v>
      </c>
      <c r="E979" t="s">
        <v>245</v>
      </c>
      <c r="F979" s="24">
        <v>6000</v>
      </c>
    </row>
    <row r="980" spans="1:6" x14ac:dyDescent="0.25">
      <c r="C980" t="s">
        <v>246</v>
      </c>
      <c r="D980" t="s">
        <v>247</v>
      </c>
      <c r="E980" t="s">
        <v>245</v>
      </c>
      <c r="F980" s="24"/>
    </row>
    <row r="981" spans="1:6" x14ac:dyDescent="0.25">
      <c r="B981">
        <v>2</v>
      </c>
      <c r="C981" t="s">
        <v>248</v>
      </c>
      <c r="D981" t="s">
        <v>249</v>
      </c>
      <c r="E981" t="s">
        <v>245</v>
      </c>
      <c r="F981" s="24"/>
    </row>
    <row r="982" spans="1:6" x14ac:dyDescent="0.25">
      <c r="C982" t="s">
        <v>250</v>
      </c>
      <c r="D982" t="s">
        <v>251</v>
      </c>
      <c r="E982" t="s">
        <v>245</v>
      </c>
      <c r="F982" s="24"/>
    </row>
    <row r="983" spans="1:6" x14ac:dyDescent="0.25">
      <c r="B983">
        <v>3</v>
      </c>
      <c r="C983" t="s">
        <v>252</v>
      </c>
      <c r="D983" t="s">
        <v>253</v>
      </c>
      <c r="E983" t="s">
        <v>254</v>
      </c>
      <c r="F983" s="24"/>
    </row>
    <row r="984" spans="1:6" x14ac:dyDescent="0.25">
      <c r="B984">
        <v>4</v>
      </c>
      <c r="C984" t="s">
        <v>255</v>
      </c>
      <c r="D984" t="s">
        <v>256</v>
      </c>
      <c r="E984" t="s">
        <v>257</v>
      </c>
      <c r="F984" s="24"/>
    </row>
    <row r="985" spans="1:6" x14ac:dyDescent="0.25">
      <c r="C985" t="s">
        <v>258</v>
      </c>
      <c r="D985" t="s">
        <v>256</v>
      </c>
      <c r="E985" t="s">
        <v>257</v>
      </c>
      <c r="F985" s="24"/>
    </row>
    <row r="986" spans="1:6" x14ac:dyDescent="0.25">
      <c r="B986">
        <v>5</v>
      </c>
      <c r="C986" t="s">
        <v>259</v>
      </c>
      <c r="D986" t="s">
        <v>260</v>
      </c>
      <c r="E986" t="s">
        <v>257</v>
      </c>
      <c r="F986" s="24"/>
    </row>
    <row r="987" spans="1:6" x14ac:dyDescent="0.25">
      <c r="B987">
        <v>6</v>
      </c>
      <c r="C987" t="s">
        <v>261</v>
      </c>
      <c r="D987" t="s">
        <v>262</v>
      </c>
      <c r="E987" t="s">
        <v>263</v>
      </c>
      <c r="F987" s="24"/>
    </row>
    <row r="988" spans="1:6" x14ac:dyDescent="0.25">
      <c r="B988">
        <v>7</v>
      </c>
      <c r="C988" t="s">
        <v>264</v>
      </c>
      <c r="D988" t="s">
        <v>265</v>
      </c>
      <c r="E988" t="s">
        <v>257</v>
      </c>
      <c r="F988" s="24"/>
    </row>
    <row r="989" spans="1:6" x14ac:dyDescent="0.25">
      <c r="B989">
        <v>8</v>
      </c>
      <c r="C989" t="s">
        <v>266</v>
      </c>
      <c r="D989" t="s">
        <v>267</v>
      </c>
      <c r="E989" t="s">
        <v>257</v>
      </c>
      <c r="F989" s="24"/>
    </row>
    <row r="990" spans="1:6" x14ac:dyDescent="0.25">
      <c r="B990">
        <v>9</v>
      </c>
      <c r="C990" t="s">
        <v>268</v>
      </c>
      <c r="D990" t="s">
        <v>269</v>
      </c>
      <c r="E990" t="s">
        <v>257</v>
      </c>
      <c r="F990" s="24"/>
    </row>
    <row r="991" spans="1:6" x14ac:dyDescent="0.25">
      <c r="B991">
        <v>10</v>
      </c>
      <c r="C991" t="s">
        <v>270</v>
      </c>
      <c r="D991" t="s">
        <v>271</v>
      </c>
      <c r="E991" t="s">
        <v>257</v>
      </c>
      <c r="F991" s="24"/>
    </row>
    <row r="992" spans="1:6" x14ac:dyDescent="0.25">
      <c r="A992" t="s">
        <v>349</v>
      </c>
      <c r="B992">
        <v>1</v>
      </c>
      <c r="C992" t="s">
        <v>243</v>
      </c>
      <c r="D992" t="s">
        <v>244</v>
      </c>
      <c r="E992" t="s">
        <v>245</v>
      </c>
      <c r="F992" s="24"/>
    </row>
    <row r="993" spans="1:6" x14ac:dyDescent="0.25">
      <c r="C993" t="s">
        <v>246</v>
      </c>
      <c r="D993" t="s">
        <v>247</v>
      </c>
      <c r="E993" t="s">
        <v>245</v>
      </c>
      <c r="F993" s="24"/>
    </row>
    <row r="994" spans="1:6" x14ac:dyDescent="0.25">
      <c r="B994">
        <v>2</v>
      </c>
      <c r="C994" t="s">
        <v>248</v>
      </c>
      <c r="D994" t="s">
        <v>249</v>
      </c>
      <c r="E994" t="s">
        <v>245</v>
      </c>
      <c r="F994" s="24"/>
    </row>
    <row r="995" spans="1:6" x14ac:dyDescent="0.25">
      <c r="C995" t="s">
        <v>250</v>
      </c>
      <c r="D995" t="s">
        <v>251</v>
      </c>
      <c r="E995" t="s">
        <v>245</v>
      </c>
      <c r="F995" s="24"/>
    </row>
    <row r="996" spans="1:6" x14ac:dyDescent="0.25">
      <c r="B996">
        <v>3</v>
      </c>
      <c r="C996" t="s">
        <v>252</v>
      </c>
      <c r="D996" t="s">
        <v>253</v>
      </c>
      <c r="E996" t="s">
        <v>254</v>
      </c>
      <c r="F996" s="24"/>
    </row>
    <row r="997" spans="1:6" x14ac:dyDescent="0.25">
      <c r="B997">
        <v>4</v>
      </c>
      <c r="C997" t="s">
        <v>255</v>
      </c>
      <c r="D997" t="s">
        <v>256</v>
      </c>
      <c r="E997" t="s">
        <v>257</v>
      </c>
      <c r="F997" s="24"/>
    </row>
    <row r="998" spans="1:6" x14ac:dyDescent="0.25">
      <c r="C998" t="s">
        <v>258</v>
      </c>
      <c r="D998" t="s">
        <v>256</v>
      </c>
      <c r="E998" t="s">
        <v>257</v>
      </c>
      <c r="F998" s="24"/>
    </row>
    <row r="999" spans="1:6" x14ac:dyDescent="0.25">
      <c r="B999">
        <v>5</v>
      </c>
      <c r="C999" t="s">
        <v>259</v>
      </c>
      <c r="D999" t="s">
        <v>260</v>
      </c>
      <c r="E999" t="s">
        <v>257</v>
      </c>
      <c r="F999" s="24"/>
    </row>
    <row r="1000" spans="1:6" x14ac:dyDescent="0.25">
      <c r="B1000">
        <v>6</v>
      </c>
      <c r="C1000" t="s">
        <v>261</v>
      </c>
      <c r="D1000" t="s">
        <v>262</v>
      </c>
      <c r="E1000" t="s">
        <v>263</v>
      </c>
      <c r="F1000" s="24"/>
    </row>
    <row r="1001" spans="1:6" x14ac:dyDescent="0.25">
      <c r="B1001">
        <v>7</v>
      </c>
      <c r="C1001" t="s">
        <v>264</v>
      </c>
      <c r="D1001" t="s">
        <v>265</v>
      </c>
      <c r="E1001" t="s">
        <v>257</v>
      </c>
      <c r="F1001" s="24">
        <v>10</v>
      </c>
    </row>
    <row r="1002" spans="1:6" x14ac:dyDescent="0.25">
      <c r="B1002">
        <v>8</v>
      </c>
      <c r="C1002" t="s">
        <v>266</v>
      </c>
      <c r="D1002" t="s">
        <v>267</v>
      </c>
      <c r="E1002" t="s">
        <v>257</v>
      </c>
      <c r="F1002" s="24"/>
    </row>
    <row r="1003" spans="1:6" x14ac:dyDescent="0.25">
      <c r="B1003">
        <v>9</v>
      </c>
      <c r="C1003" t="s">
        <v>268</v>
      </c>
      <c r="D1003" t="s">
        <v>269</v>
      </c>
      <c r="E1003" t="s">
        <v>257</v>
      </c>
      <c r="F1003" s="24"/>
    </row>
    <row r="1004" spans="1:6" x14ac:dyDescent="0.25">
      <c r="B1004">
        <v>10</v>
      </c>
      <c r="C1004" t="s">
        <v>270</v>
      </c>
      <c r="D1004" t="s">
        <v>271</v>
      </c>
      <c r="E1004" t="s">
        <v>257</v>
      </c>
      <c r="F1004" s="24"/>
    </row>
    <row r="1005" spans="1:6" x14ac:dyDescent="0.25">
      <c r="A1005" t="s">
        <v>350</v>
      </c>
      <c r="B1005">
        <v>1</v>
      </c>
      <c r="C1005" t="s">
        <v>243</v>
      </c>
      <c r="D1005" t="s">
        <v>244</v>
      </c>
      <c r="E1005" t="s">
        <v>245</v>
      </c>
      <c r="F1005" s="24"/>
    </row>
    <row r="1006" spans="1:6" x14ac:dyDescent="0.25">
      <c r="C1006" t="s">
        <v>246</v>
      </c>
      <c r="D1006" t="s">
        <v>247</v>
      </c>
      <c r="E1006" t="s">
        <v>245</v>
      </c>
      <c r="F1006" s="24">
        <v>1000</v>
      </c>
    </row>
    <row r="1007" spans="1:6" x14ac:dyDescent="0.25">
      <c r="B1007">
        <v>2</v>
      </c>
      <c r="C1007" t="s">
        <v>248</v>
      </c>
      <c r="D1007" t="s">
        <v>249</v>
      </c>
      <c r="E1007" t="s">
        <v>245</v>
      </c>
      <c r="F1007" s="24"/>
    </row>
    <row r="1008" spans="1:6" x14ac:dyDescent="0.25">
      <c r="C1008" t="s">
        <v>250</v>
      </c>
      <c r="D1008" t="s">
        <v>251</v>
      </c>
      <c r="E1008" t="s">
        <v>245</v>
      </c>
      <c r="F1008" s="24"/>
    </row>
    <row r="1009" spans="1:6" x14ac:dyDescent="0.25">
      <c r="B1009">
        <v>3</v>
      </c>
      <c r="C1009" t="s">
        <v>252</v>
      </c>
      <c r="D1009" t="s">
        <v>253</v>
      </c>
      <c r="E1009" t="s">
        <v>254</v>
      </c>
      <c r="F1009" s="24"/>
    </row>
    <row r="1010" spans="1:6" x14ac:dyDescent="0.25">
      <c r="B1010">
        <v>4</v>
      </c>
      <c r="C1010" t="s">
        <v>255</v>
      </c>
      <c r="D1010" t="s">
        <v>256</v>
      </c>
      <c r="E1010" t="s">
        <v>257</v>
      </c>
      <c r="F1010" s="24"/>
    </row>
    <row r="1011" spans="1:6" x14ac:dyDescent="0.25">
      <c r="C1011" t="s">
        <v>258</v>
      </c>
      <c r="D1011" t="s">
        <v>256</v>
      </c>
      <c r="E1011" t="s">
        <v>257</v>
      </c>
      <c r="F1011" s="24"/>
    </row>
    <row r="1012" spans="1:6" x14ac:dyDescent="0.25">
      <c r="B1012">
        <v>5</v>
      </c>
      <c r="C1012" t="s">
        <v>259</v>
      </c>
      <c r="D1012" t="s">
        <v>260</v>
      </c>
      <c r="E1012" t="s">
        <v>257</v>
      </c>
      <c r="F1012" s="24"/>
    </row>
    <row r="1013" spans="1:6" x14ac:dyDescent="0.25">
      <c r="B1013">
        <v>6</v>
      </c>
      <c r="C1013" t="s">
        <v>261</v>
      </c>
      <c r="D1013" t="s">
        <v>262</v>
      </c>
      <c r="E1013" t="s">
        <v>263</v>
      </c>
      <c r="F1013" s="24"/>
    </row>
    <row r="1014" spans="1:6" x14ac:dyDescent="0.25">
      <c r="B1014">
        <v>7</v>
      </c>
      <c r="C1014" t="s">
        <v>264</v>
      </c>
      <c r="D1014" t="s">
        <v>265</v>
      </c>
      <c r="E1014" t="s">
        <v>257</v>
      </c>
      <c r="F1014" s="24"/>
    </row>
    <row r="1015" spans="1:6" x14ac:dyDescent="0.25">
      <c r="B1015">
        <v>8</v>
      </c>
      <c r="C1015" t="s">
        <v>266</v>
      </c>
      <c r="D1015" t="s">
        <v>267</v>
      </c>
      <c r="E1015" t="s">
        <v>257</v>
      </c>
      <c r="F1015" s="24">
        <v>20</v>
      </c>
    </row>
    <row r="1016" spans="1:6" x14ac:dyDescent="0.25">
      <c r="B1016">
        <v>9</v>
      </c>
      <c r="C1016" t="s">
        <v>268</v>
      </c>
      <c r="D1016" t="s">
        <v>269</v>
      </c>
      <c r="E1016" t="s">
        <v>257</v>
      </c>
      <c r="F1016" s="24"/>
    </row>
    <row r="1017" spans="1:6" x14ac:dyDescent="0.25">
      <c r="B1017">
        <v>10</v>
      </c>
      <c r="C1017" t="s">
        <v>270</v>
      </c>
      <c r="D1017" t="s">
        <v>271</v>
      </c>
      <c r="E1017" t="s">
        <v>257</v>
      </c>
      <c r="F1017" s="24"/>
    </row>
    <row r="1018" spans="1:6" x14ac:dyDescent="0.25">
      <c r="A1018" t="s">
        <v>351</v>
      </c>
      <c r="B1018">
        <v>1</v>
      </c>
      <c r="C1018" t="s">
        <v>243</v>
      </c>
      <c r="D1018" t="s">
        <v>244</v>
      </c>
      <c r="E1018" t="s">
        <v>245</v>
      </c>
      <c r="F1018" s="24"/>
    </row>
    <row r="1019" spans="1:6" x14ac:dyDescent="0.25">
      <c r="C1019" t="s">
        <v>246</v>
      </c>
      <c r="D1019" t="s">
        <v>247</v>
      </c>
      <c r="E1019" t="s">
        <v>245</v>
      </c>
      <c r="F1019" s="24">
        <v>1000</v>
      </c>
    </row>
    <row r="1020" spans="1:6" x14ac:dyDescent="0.25">
      <c r="B1020">
        <v>2</v>
      </c>
      <c r="C1020" t="s">
        <v>248</v>
      </c>
      <c r="D1020" t="s">
        <v>249</v>
      </c>
      <c r="E1020" t="s">
        <v>245</v>
      </c>
      <c r="F1020" s="24"/>
    </row>
    <row r="1021" spans="1:6" x14ac:dyDescent="0.25">
      <c r="C1021" t="s">
        <v>250</v>
      </c>
      <c r="D1021" t="s">
        <v>251</v>
      </c>
      <c r="E1021" t="s">
        <v>245</v>
      </c>
      <c r="F1021" s="24"/>
    </row>
    <row r="1022" spans="1:6" x14ac:dyDescent="0.25">
      <c r="B1022">
        <v>3</v>
      </c>
      <c r="C1022" t="s">
        <v>252</v>
      </c>
      <c r="D1022" t="s">
        <v>253</v>
      </c>
      <c r="E1022" t="s">
        <v>254</v>
      </c>
      <c r="F1022" s="24"/>
    </row>
    <row r="1023" spans="1:6" x14ac:dyDescent="0.25">
      <c r="B1023">
        <v>4</v>
      </c>
      <c r="C1023" t="s">
        <v>255</v>
      </c>
      <c r="D1023" t="s">
        <v>256</v>
      </c>
      <c r="E1023" t="s">
        <v>257</v>
      </c>
      <c r="F1023" s="24"/>
    </row>
    <row r="1024" spans="1:6" x14ac:dyDescent="0.25">
      <c r="C1024" t="s">
        <v>258</v>
      </c>
      <c r="D1024" t="s">
        <v>256</v>
      </c>
      <c r="E1024" t="s">
        <v>257</v>
      </c>
      <c r="F1024" s="24"/>
    </row>
    <row r="1025" spans="1:6" x14ac:dyDescent="0.25">
      <c r="B1025">
        <v>5</v>
      </c>
      <c r="C1025" t="s">
        <v>259</v>
      </c>
      <c r="D1025" t="s">
        <v>260</v>
      </c>
      <c r="E1025" t="s">
        <v>257</v>
      </c>
      <c r="F1025" s="24"/>
    </row>
    <row r="1026" spans="1:6" x14ac:dyDescent="0.25">
      <c r="B1026">
        <v>6</v>
      </c>
      <c r="C1026" t="s">
        <v>261</v>
      </c>
      <c r="D1026" t="s">
        <v>262</v>
      </c>
      <c r="E1026" t="s">
        <v>263</v>
      </c>
      <c r="F1026" s="24"/>
    </row>
    <row r="1027" spans="1:6" x14ac:dyDescent="0.25">
      <c r="B1027">
        <v>7</v>
      </c>
      <c r="C1027" t="s">
        <v>264</v>
      </c>
      <c r="D1027" t="s">
        <v>265</v>
      </c>
      <c r="E1027" t="s">
        <v>257</v>
      </c>
      <c r="F1027" s="24"/>
    </row>
    <row r="1028" spans="1:6" x14ac:dyDescent="0.25">
      <c r="B1028">
        <v>8</v>
      </c>
      <c r="C1028" t="s">
        <v>266</v>
      </c>
      <c r="D1028" t="s">
        <v>267</v>
      </c>
      <c r="E1028" t="s">
        <v>257</v>
      </c>
      <c r="F1028" s="24"/>
    </row>
    <row r="1029" spans="1:6" x14ac:dyDescent="0.25">
      <c r="B1029">
        <v>9</v>
      </c>
      <c r="C1029" t="s">
        <v>268</v>
      </c>
      <c r="D1029" t="s">
        <v>269</v>
      </c>
      <c r="E1029" t="s">
        <v>257</v>
      </c>
      <c r="F1029" s="24"/>
    </row>
    <row r="1030" spans="1:6" x14ac:dyDescent="0.25">
      <c r="B1030">
        <v>10</v>
      </c>
      <c r="C1030" t="s">
        <v>270</v>
      </c>
      <c r="D1030" t="s">
        <v>271</v>
      </c>
      <c r="E1030" t="s">
        <v>257</v>
      </c>
      <c r="F1030" s="24"/>
    </row>
    <row r="1031" spans="1:6" x14ac:dyDescent="0.25">
      <c r="A1031" t="s">
        <v>352</v>
      </c>
      <c r="B1031">
        <v>1</v>
      </c>
      <c r="C1031" t="s">
        <v>243</v>
      </c>
      <c r="D1031" t="s">
        <v>244</v>
      </c>
      <c r="E1031" t="s">
        <v>245</v>
      </c>
      <c r="F1031" s="24"/>
    </row>
    <row r="1032" spans="1:6" x14ac:dyDescent="0.25">
      <c r="C1032" t="s">
        <v>246</v>
      </c>
      <c r="D1032" t="s">
        <v>247</v>
      </c>
      <c r="E1032" t="s">
        <v>245</v>
      </c>
      <c r="F1032" s="24">
        <v>25000</v>
      </c>
    </row>
    <row r="1033" spans="1:6" x14ac:dyDescent="0.25">
      <c r="B1033">
        <v>2</v>
      </c>
      <c r="C1033" t="s">
        <v>248</v>
      </c>
      <c r="D1033" t="s">
        <v>249</v>
      </c>
      <c r="E1033" t="s">
        <v>245</v>
      </c>
      <c r="F1033" s="24"/>
    </row>
    <row r="1034" spans="1:6" x14ac:dyDescent="0.25">
      <c r="C1034" t="s">
        <v>250</v>
      </c>
      <c r="D1034" t="s">
        <v>251</v>
      </c>
      <c r="E1034" t="s">
        <v>245</v>
      </c>
      <c r="F1034" s="24">
        <v>20000</v>
      </c>
    </row>
    <row r="1035" spans="1:6" x14ac:dyDescent="0.25">
      <c r="B1035">
        <v>3</v>
      </c>
      <c r="C1035" t="s">
        <v>252</v>
      </c>
      <c r="D1035" t="s">
        <v>253</v>
      </c>
      <c r="E1035" t="s">
        <v>254</v>
      </c>
      <c r="F1035" s="24"/>
    </row>
    <row r="1036" spans="1:6" x14ac:dyDescent="0.25">
      <c r="B1036">
        <v>4</v>
      </c>
      <c r="C1036" t="s">
        <v>255</v>
      </c>
      <c r="D1036" t="s">
        <v>256</v>
      </c>
      <c r="E1036" t="s">
        <v>257</v>
      </c>
      <c r="F1036" s="24"/>
    </row>
    <row r="1037" spans="1:6" x14ac:dyDescent="0.25">
      <c r="C1037" t="s">
        <v>258</v>
      </c>
      <c r="D1037" t="s">
        <v>256</v>
      </c>
      <c r="E1037" t="s">
        <v>257</v>
      </c>
      <c r="F1037" s="24"/>
    </row>
    <row r="1038" spans="1:6" x14ac:dyDescent="0.25">
      <c r="B1038">
        <v>5</v>
      </c>
      <c r="C1038" t="s">
        <v>259</v>
      </c>
      <c r="D1038" t="s">
        <v>260</v>
      </c>
      <c r="E1038" t="s">
        <v>257</v>
      </c>
      <c r="F1038" s="24"/>
    </row>
    <row r="1039" spans="1:6" x14ac:dyDescent="0.25">
      <c r="B1039">
        <v>6</v>
      </c>
      <c r="C1039" t="s">
        <v>261</v>
      </c>
      <c r="D1039" t="s">
        <v>262</v>
      </c>
      <c r="E1039" t="s">
        <v>263</v>
      </c>
      <c r="F1039" s="24"/>
    </row>
    <row r="1040" spans="1:6" x14ac:dyDescent="0.25">
      <c r="B1040">
        <v>7</v>
      </c>
      <c r="C1040" t="s">
        <v>264</v>
      </c>
      <c r="D1040" t="s">
        <v>265</v>
      </c>
      <c r="E1040" t="s">
        <v>257</v>
      </c>
      <c r="F1040" s="24"/>
    </row>
    <row r="1041" spans="1:6" x14ac:dyDescent="0.25">
      <c r="B1041">
        <v>8</v>
      </c>
      <c r="C1041" t="s">
        <v>266</v>
      </c>
      <c r="D1041" t="s">
        <v>267</v>
      </c>
      <c r="E1041" t="s">
        <v>257</v>
      </c>
      <c r="F1041" s="24"/>
    </row>
    <row r="1042" spans="1:6" x14ac:dyDescent="0.25">
      <c r="B1042">
        <v>9</v>
      </c>
      <c r="C1042" t="s">
        <v>268</v>
      </c>
      <c r="D1042" t="s">
        <v>269</v>
      </c>
      <c r="E1042" t="s">
        <v>257</v>
      </c>
      <c r="F1042" s="24"/>
    </row>
    <row r="1043" spans="1:6" x14ac:dyDescent="0.25">
      <c r="B1043">
        <v>10</v>
      </c>
      <c r="C1043" t="s">
        <v>270</v>
      </c>
      <c r="D1043" t="s">
        <v>271</v>
      </c>
      <c r="E1043" t="s">
        <v>257</v>
      </c>
      <c r="F1043" s="24"/>
    </row>
    <row r="1044" spans="1:6" x14ac:dyDescent="0.25">
      <c r="A1044" t="s">
        <v>353</v>
      </c>
      <c r="B1044">
        <v>1</v>
      </c>
      <c r="C1044" t="s">
        <v>243</v>
      </c>
      <c r="D1044" t="s">
        <v>244</v>
      </c>
      <c r="E1044" t="s">
        <v>245</v>
      </c>
      <c r="F1044" s="24"/>
    </row>
    <row r="1045" spans="1:6" x14ac:dyDescent="0.25">
      <c r="C1045" t="s">
        <v>246</v>
      </c>
      <c r="D1045" t="s">
        <v>247</v>
      </c>
      <c r="E1045" t="s">
        <v>245</v>
      </c>
      <c r="F1045" s="24"/>
    </row>
    <row r="1046" spans="1:6" x14ac:dyDescent="0.25">
      <c r="B1046">
        <v>2</v>
      </c>
      <c r="C1046" t="s">
        <v>248</v>
      </c>
      <c r="D1046" t="s">
        <v>249</v>
      </c>
      <c r="E1046" t="s">
        <v>245</v>
      </c>
      <c r="F1046" s="24"/>
    </row>
    <row r="1047" spans="1:6" x14ac:dyDescent="0.25">
      <c r="C1047" t="s">
        <v>250</v>
      </c>
      <c r="D1047" t="s">
        <v>251</v>
      </c>
      <c r="E1047" t="s">
        <v>245</v>
      </c>
      <c r="F1047" s="24"/>
    </row>
    <row r="1048" spans="1:6" x14ac:dyDescent="0.25">
      <c r="B1048">
        <v>3</v>
      </c>
      <c r="C1048" t="s">
        <v>252</v>
      </c>
      <c r="D1048" t="s">
        <v>253</v>
      </c>
      <c r="E1048" t="s">
        <v>254</v>
      </c>
      <c r="F1048" s="24">
        <v>4500</v>
      </c>
    </row>
    <row r="1049" spans="1:6" x14ac:dyDescent="0.25">
      <c r="B1049">
        <v>4</v>
      </c>
      <c r="C1049" t="s">
        <v>255</v>
      </c>
      <c r="D1049" t="s">
        <v>256</v>
      </c>
      <c r="E1049" t="s">
        <v>257</v>
      </c>
      <c r="F1049" s="24"/>
    </row>
    <row r="1050" spans="1:6" x14ac:dyDescent="0.25">
      <c r="C1050" t="s">
        <v>258</v>
      </c>
      <c r="D1050" t="s">
        <v>256</v>
      </c>
      <c r="E1050" t="s">
        <v>257</v>
      </c>
      <c r="F1050" s="24"/>
    </row>
    <row r="1051" spans="1:6" x14ac:dyDescent="0.25">
      <c r="B1051">
        <v>5</v>
      </c>
      <c r="C1051" t="s">
        <v>259</v>
      </c>
      <c r="D1051" t="s">
        <v>260</v>
      </c>
      <c r="E1051" t="s">
        <v>257</v>
      </c>
      <c r="F1051" s="24"/>
    </row>
    <row r="1052" spans="1:6" x14ac:dyDescent="0.25">
      <c r="B1052">
        <v>6</v>
      </c>
      <c r="C1052" t="s">
        <v>261</v>
      </c>
      <c r="D1052" t="s">
        <v>262</v>
      </c>
      <c r="E1052" t="s">
        <v>263</v>
      </c>
      <c r="F1052" s="24"/>
    </row>
    <row r="1053" spans="1:6" x14ac:dyDescent="0.25">
      <c r="B1053">
        <v>7</v>
      </c>
      <c r="C1053" t="s">
        <v>264</v>
      </c>
      <c r="D1053" t="s">
        <v>265</v>
      </c>
      <c r="E1053" t="s">
        <v>257</v>
      </c>
      <c r="F1053" s="24">
        <v>100</v>
      </c>
    </row>
    <row r="1054" spans="1:6" x14ac:dyDescent="0.25">
      <c r="B1054">
        <v>8</v>
      </c>
      <c r="C1054" t="s">
        <v>266</v>
      </c>
      <c r="D1054" t="s">
        <v>267</v>
      </c>
      <c r="E1054" t="s">
        <v>257</v>
      </c>
      <c r="F1054" s="24"/>
    </row>
    <row r="1055" spans="1:6" x14ac:dyDescent="0.25">
      <c r="B1055">
        <v>9</v>
      </c>
      <c r="C1055" t="s">
        <v>268</v>
      </c>
      <c r="D1055" t="s">
        <v>269</v>
      </c>
      <c r="E1055" t="s">
        <v>257</v>
      </c>
      <c r="F1055" s="24"/>
    </row>
    <row r="1056" spans="1:6" x14ac:dyDescent="0.25">
      <c r="B1056">
        <v>10</v>
      </c>
      <c r="C1056" t="s">
        <v>270</v>
      </c>
      <c r="D1056" t="s">
        <v>271</v>
      </c>
      <c r="E1056" t="s">
        <v>257</v>
      </c>
      <c r="F1056" s="24"/>
    </row>
    <row r="1057" spans="1:6" x14ac:dyDescent="0.25">
      <c r="A1057" t="s">
        <v>354</v>
      </c>
      <c r="B1057">
        <v>1</v>
      </c>
      <c r="C1057" t="s">
        <v>243</v>
      </c>
      <c r="D1057" t="s">
        <v>244</v>
      </c>
      <c r="E1057" t="s">
        <v>245</v>
      </c>
      <c r="F1057" s="24"/>
    </row>
    <row r="1058" spans="1:6" x14ac:dyDescent="0.25">
      <c r="C1058" t="s">
        <v>246</v>
      </c>
      <c r="D1058" t="s">
        <v>247</v>
      </c>
      <c r="E1058" t="s">
        <v>245</v>
      </c>
      <c r="F1058" s="24"/>
    </row>
    <row r="1059" spans="1:6" x14ac:dyDescent="0.25">
      <c r="B1059">
        <v>2</v>
      </c>
      <c r="C1059" t="s">
        <v>248</v>
      </c>
      <c r="D1059" t="s">
        <v>249</v>
      </c>
      <c r="E1059" t="s">
        <v>245</v>
      </c>
      <c r="F1059" s="24">
        <v>5000</v>
      </c>
    </row>
    <row r="1060" spans="1:6" x14ac:dyDescent="0.25">
      <c r="C1060" t="s">
        <v>250</v>
      </c>
      <c r="D1060" t="s">
        <v>251</v>
      </c>
      <c r="E1060" t="s">
        <v>245</v>
      </c>
      <c r="F1060" s="24"/>
    </row>
    <row r="1061" spans="1:6" x14ac:dyDescent="0.25">
      <c r="B1061">
        <v>3</v>
      </c>
      <c r="C1061" t="s">
        <v>252</v>
      </c>
      <c r="D1061" t="s">
        <v>253</v>
      </c>
      <c r="E1061" t="s">
        <v>254</v>
      </c>
      <c r="F1061" s="24"/>
    </row>
    <row r="1062" spans="1:6" x14ac:dyDescent="0.25">
      <c r="B1062">
        <v>4</v>
      </c>
      <c r="C1062" t="s">
        <v>255</v>
      </c>
      <c r="D1062" t="s">
        <v>256</v>
      </c>
      <c r="E1062" t="s">
        <v>257</v>
      </c>
      <c r="F1062" s="24"/>
    </row>
    <row r="1063" spans="1:6" x14ac:dyDescent="0.25">
      <c r="C1063" t="s">
        <v>258</v>
      </c>
      <c r="D1063" t="s">
        <v>256</v>
      </c>
      <c r="E1063" t="s">
        <v>257</v>
      </c>
      <c r="F1063" s="24"/>
    </row>
    <row r="1064" spans="1:6" x14ac:dyDescent="0.25">
      <c r="B1064">
        <v>5</v>
      </c>
      <c r="C1064" t="s">
        <v>259</v>
      </c>
      <c r="D1064" t="s">
        <v>260</v>
      </c>
      <c r="E1064" t="s">
        <v>257</v>
      </c>
      <c r="F1064" s="24"/>
    </row>
    <row r="1065" spans="1:6" x14ac:dyDescent="0.25">
      <c r="B1065">
        <v>6</v>
      </c>
      <c r="C1065" t="s">
        <v>261</v>
      </c>
      <c r="D1065" t="s">
        <v>262</v>
      </c>
      <c r="E1065" t="s">
        <v>263</v>
      </c>
      <c r="F1065" s="24"/>
    </row>
    <row r="1066" spans="1:6" x14ac:dyDescent="0.25">
      <c r="B1066">
        <v>7</v>
      </c>
      <c r="C1066" t="s">
        <v>264</v>
      </c>
      <c r="D1066" t="s">
        <v>265</v>
      </c>
      <c r="E1066" t="s">
        <v>257</v>
      </c>
      <c r="F1066" s="24"/>
    </row>
    <row r="1067" spans="1:6" x14ac:dyDescent="0.25">
      <c r="B1067">
        <v>8</v>
      </c>
      <c r="C1067" t="s">
        <v>266</v>
      </c>
      <c r="D1067" t="s">
        <v>267</v>
      </c>
      <c r="E1067" t="s">
        <v>257</v>
      </c>
      <c r="F1067" s="24"/>
    </row>
    <row r="1068" spans="1:6" x14ac:dyDescent="0.25">
      <c r="B1068">
        <v>9</v>
      </c>
      <c r="C1068" t="s">
        <v>268</v>
      </c>
      <c r="D1068" t="s">
        <v>269</v>
      </c>
      <c r="E1068" t="s">
        <v>257</v>
      </c>
      <c r="F1068" s="24"/>
    </row>
    <row r="1069" spans="1:6" x14ac:dyDescent="0.25">
      <c r="B1069">
        <v>10</v>
      </c>
      <c r="C1069" t="s">
        <v>270</v>
      </c>
      <c r="D1069" t="s">
        <v>271</v>
      </c>
      <c r="E1069" t="s">
        <v>257</v>
      </c>
      <c r="F1069" s="24"/>
    </row>
    <row r="1070" spans="1:6" x14ac:dyDescent="0.25">
      <c r="A1070" t="s">
        <v>355</v>
      </c>
      <c r="B1070">
        <v>1</v>
      </c>
      <c r="C1070" t="s">
        <v>243</v>
      </c>
      <c r="D1070" t="s">
        <v>244</v>
      </c>
      <c r="E1070" t="s">
        <v>245</v>
      </c>
      <c r="F1070" s="24"/>
    </row>
    <row r="1071" spans="1:6" x14ac:dyDescent="0.25">
      <c r="C1071" t="s">
        <v>246</v>
      </c>
      <c r="D1071" t="s">
        <v>247</v>
      </c>
      <c r="E1071" t="s">
        <v>245</v>
      </c>
      <c r="F1071" s="24">
        <v>1000</v>
      </c>
    </row>
    <row r="1072" spans="1:6" x14ac:dyDescent="0.25">
      <c r="B1072">
        <v>2</v>
      </c>
      <c r="C1072" t="s">
        <v>248</v>
      </c>
      <c r="D1072" t="s">
        <v>249</v>
      </c>
      <c r="E1072" t="s">
        <v>245</v>
      </c>
      <c r="F1072" s="24">
        <v>2000</v>
      </c>
    </row>
    <row r="1073" spans="1:6" x14ac:dyDescent="0.25">
      <c r="C1073" t="s">
        <v>250</v>
      </c>
      <c r="D1073" t="s">
        <v>251</v>
      </c>
      <c r="E1073" t="s">
        <v>245</v>
      </c>
      <c r="F1073" s="24"/>
    </row>
    <row r="1074" spans="1:6" x14ac:dyDescent="0.25">
      <c r="B1074">
        <v>3</v>
      </c>
      <c r="C1074" t="s">
        <v>252</v>
      </c>
      <c r="D1074" t="s">
        <v>253</v>
      </c>
      <c r="E1074" t="s">
        <v>254</v>
      </c>
      <c r="F1074" s="24"/>
    </row>
    <row r="1075" spans="1:6" x14ac:dyDescent="0.25">
      <c r="B1075">
        <v>4</v>
      </c>
      <c r="C1075" t="s">
        <v>255</v>
      </c>
      <c r="D1075" t="s">
        <v>256</v>
      </c>
      <c r="E1075" t="s">
        <v>257</v>
      </c>
      <c r="F1075" s="24"/>
    </row>
    <row r="1076" spans="1:6" x14ac:dyDescent="0.25">
      <c r="C1076" t="s">
        <v>258</v>
      </c>
      <c r="D1076" t="s">
        <v>256</v>
      </c>
      <c r="E1076" t="s">
        <v>257</v>
      </c>
      <c r="F1076" s="24"/>
    </row>
    <row r="1077" spans="1:6" x14ac:dyDescent="0.25">
      <c r="B1077">
        <v>5</v>
      </c>
      <c r="C1077" t="s">
        <v>259</v>
      </c>
      <c r="D1077" t="s">
        <v>260</v>
      </c>
      <c r="E1077" t="s">
        <v>257</v>
      </c>
      <c r="F1077" s="24"/>
    </row>
    <row r="1078" spans="1:6" x14ac:dyDescent="0.25">
      <c r="B1078">
        <v>6</v>
      </c>
      <c r="C1078" t="s">
        <v>261</v>
      </c>
      <c r="D1078" t="s">
        <v>262</v>
      </c>
      <c r="E1078" t="s">
        <v>263</v>
      </c>
      <c r="F1078" s="24"/>
    </row>
    <row r="1079" spans="1:6" x14ac:dyDescent="0.25">
      <c r="B1079">
        <v>7</v>
      </c>
      <c r="C1079" t="s">
        <v>264</v>
      </c>
      <c r="D1079" t="s">
        <v>265</v>
      </c>
      <c r="E1079" t="s">
        <v>257</v>
      </c>
      <c r="F1079" s="24"/>
    </row>
    <row r="1080" spans="1:6" x14ac:dyDescent="0.25">
      <c r="B1080">
        <v>8</v>
      </c>
      <c r="C1080" t="s">
        <v>266</v>
      </c>
      <c r="D1080" t="s">
        <v>267</v>
      </c>
      <c r="E1080" t="s">
        <v>257</v>
      </c>
      <c r="F1080" s="24"/>
    </row>
    <row r="1081" spans="1:6" x14ac:dyDescent="0.25">
      <c r="B1081">
        <v>9</v>
      </c>
      <c r="C1081" t="s">
        <v>268</v>
      </c>
      <c r="D1081" t="s">
        <v>269</v>
      </c>
      <c r="E1081" t="s">
        <v>257</v>
      </c>
      <c r="F1081" s="24"/>
    </row>
    <row r="1082" spans="1:6" x14ac:dyDescent="0.25">
      <c r="B1082">
        <v>10</v>
      </c>
      <c r="C1082" t="s">
        <v>270</v>
      </c>
      <c r="D1082" t="s">
        <v>271</v>
      </c>
      <c r="E1082" t="s">
        <v>257</v>
      </c>
      <c r="F1082" s="24"/>
    </row>
    <row r="1083" spans="1:6" x14ac:dyDescent="0.25">
      <c r="A1083" t="s">
        <v>356</v>
      </c>
      <c r="B1083">
        <v>1</v>
      </c>
      <c r="C1083" t="s">
        <v>243</v>
      </c>
      <c r="D1083" t="s">
        <v>244</v>
      </c>
      <c r="E1083" t="s">
        <v>245</v>
      </c>
      <c r="F1083" s="24"/>
    </row>
    <row r="1084" spans="1:6" x14ac:dyDescent="0.25">
      <c r="C1084" t="s">
        <v>246</v>
      </c>
      <c r="D1084" t="s">
        <v>247</v>
      </c>
      <c r="E1084" t="s">
        <v>245</v>
      </c>
      <c r="F1084" s="24"/>
    </row>
    <row r="1085" spans="1:6" x14ac:dyDescent="0.25">
      <c r="B1085">
        <v>2</v>
      </c>
      <c r="C1085" t="s">
        <v>248</v>
      </c>
      <c r="D1085" t="s">
        <v>249</v>
      </c>
      <c r="E1085" t="s">
        <v>245</v>
      </c>
      <c r="F1085" s="24"/>
    </row>
    <row r="1086" spans="1:6" x14ac:dyDescent="0.25">
      <c r="C1086" t="s">
        <v>250</v>
      </c>
      <c r="D1086" t="s">
        <v>251</v>
      </c>
      <c r="E1086" t="s">
        <v>245</v>
      </c>
      <c r="F1086" s="24"/>
    </row>
    <row r="1087" spans="1:6" x14ac:dyDescent="0.25">
      <c r="B1087">
        <v>3</v>
      </c>
      <c r="C1087" t="s">
        <v>252</v>
      </c>
      <c r="D1087" t="s">
        <v>253</v>
      </c>
      <c r="E1087" t="s">
        <v>254</v>
      </c>
      <c r="F1087" s="24">
        <v>200</v>
      </c>
    </row>
    <row r="1088" spans="1:6" x14ac:dyDescent="0.25">
      <c r="B1088">
        <v>4</v>
      </c>
      <c r="C1088" t="s">
        <v>255</v>
      </c>
      <c r="D1088" t="s">
        <v>256</v>
      </c>
      <c r="E1088" t="s">
        <v>257</v>
      </c>
      <c r="F1088" s="24">
        <v>2</v>
      </c>
    </row>
    <row r="1089" spans="1:6" x14ac:dyDescent="0.25">
      <c r="C1089" t="s">
        <v>258</v>
      </c>
      <c r="D1089" t="s">
        <v>256</v>
      </c>
      <c r="E1089" t="s">
        <v>257</v>
      </c>
      <c r="F1089" s="24"/>
    </row>
    <row r="1090" spans="1:6" x14ac:dyDescent="0.25">
      <c r="B1090">
        <v>5</v>
      </c>
      <c r="C1090" t="s">
        <v>259</v>
      </c>
      <c r="D1090" t="s">
        <v>260</v>
      </c>
      <c r="E1090" t="s">
        <v>257</v>
      </c>
      <c r="F1090" s="24"/>
    </row>
    <row r="1091" spans="1:6" x14ac:dyDescent="0.25">
      <c r="B1091">
        <v>6</v>
      </c>
      <c r="C1091" t="s">
        <v>261</v>
      </c>
      <c r="D1091" t="s">
        <v>262</v>
      </c>
      <c r="E1091" t="s">
        <v>263</v>
      </c>
      <c r="F1091" s="24"/>
    </row>
    <row r="1092" spans="1:6" x14ac:dyDescent="0.25">
      <c r="B1092">
        <v>7</v>
      </c>
      <c r="C1092" t="s">
        <v>264</v>
      </c>
      <c r="D1092" t="s">
        <v>265</v>
      </c>
      <c r="E1092" t="s">
        <v>257</v>
      </c>
      <c r="F1092" s="24">
        <v>5</v>
      </c>
    </row>
    <row r="1093" spans="1:6" x14ac:dyDescent="0.25">
      <c r="B1093">
        <v>8</v>
      </c>
      <c r="C1093" t="s">
        <v>266</v>
      </c>
      <c r="D1093" t="s">
        <v>267</v>
      </c>
      <c r="E1093" t="s">
        <v>257</v>
      </c>
      <c r="F1093" s="24">
        <v>2</v>
      </c>
    </row>
    <row r="1094" spans="1:6" x14ac:dyDescent="0.25">
      <c r="B1094">
        <v>9</v>
      </c>
      <c r="C1094" t="s">
        <v>268</v>
      </c>
      <c r="D1094" t="s">
        <v>269</v>
      </c>
      <c r="E1094" t="s">
        <v>257</v>
      </c>
      <c r="F1094" s="24"/>
    </row>
    <row r="1095" spans="1:6" x14ac:dyDescent="0.25">
      <c r="B1095">
        <v>10</v>
      </c>
      <c r="C1095" t="s">
        <v>270</v>
      </c>
      <c r="D1095" t="s">
        <v>271</v>
      </c>
      <c r="E1095" t="s">
        <v>257</v>
      </c>
      <c r="F1095" s="24"/>
    </row>
    <row r="1096" spans="1:6" x14ac:dyDescent="0.25">
      <c r="A1096" t="s">
        <v>357</v>
      </c>
      <c r="B1096">
        <v>1</v>
      </c>
      <c r="C1096" t="s">
        <v>243</v>
      </c>
      <c r="D1096" t="s">
        <v>244</v>
      </c>
      <c r="E1096" t="s">
        <v>245</v>
      </c>
      <c r="F1096" s="24"/>
    </row>
    <row r="1097" spans="1:6" x14ac:dyDescent="0.25">
      <c r="C1097" t="s">
        <v>246</v>
      </c>
      <c r="D1097" t="s">
        <v>247</v>
      </c>
      <c r="E1097" t="s">
        <v>245</v>
      </c>
      <c r="F1097" s="24"/>
    </row>
    <row r="1098" spans="1:6" x14ac:dyDescent="0.25">
      <c r="B1098">
        <v>2</v>
      </c>
      <c r="C1098" t="s">
        <v>248</v>
      </c>
      <c r="D1098" t="s">
        <v>249</v>
      </c>
      <c r="E1098" t="s">
        <v>245</v>
      </c>
      <c r="F1098" s="24"/>
    </row>
    <row r="1099" spans="1:6" x14ac:dyDescent="0.25">
      <c r="C1099" t="s">
        <v>250</v>
      </c>
      <c r="D1099" t="s">
        <v>251</v>
      </c>
      <c r="E1099" t="s">
        <v>245</v>
      </c>
      <c r="F1099" s="24"/>
    </row>
    <row r="1100" spans="1:6" x14ac:dyDescent="0.25">
      <c r="B1100">
        <v>3</v>
      </c>
      <c r="C1100" t="s">
        <v>252</v>
      </c>
      <c r="D1100" t="s">
        <v>253</v>
      </c>
      <c r="E1100" t="s">
        <v>254</v>
      </c>
      <c r="F1100" s="24"/>
    </row>
    <row r="1101" spans="1:6" x14ac:dyDescent="0.25">
      <c r="B1101">
        <v>4</v>
      </c>
      <c r="C1101" t="s">
        <v>255</v>
      </c>
      <c r="D1101" t="s">
        <v>256</v>
      </c>
      <c r="E1101" t="s">
        <v>257</v>
      </c>
      <c r="F1101" s="24"/>
    </row>
    <row r="1102" spans="1:6" x14ac:dyDescent="0.25">
      <c r="C1102" t="s">
        <v>258</v>
      </c>
      <c r="D1102" t="s">
        <v>256</v>
      </c>
      <c r="E1102" t="s">
        <v>257</v>
      </c>
      <c r="F1102" s="24"/>
    </row>
    <row r="1103" spans="1:6" x14ac:dyDescent="0.25">
      <c r="B1103">
        <v>5</v>
      </c>
      <c r="C1103" t="s">
        <v>259</v>
      </c>
      <c r="D1103" t="s">
        <v>260</v>
      </c>
      <c r="E1103" t="s">
        <v>257</v>
      </c>
      <c r="F1103" s="24"/>
    </row>
    <row r="1104" spans="1:6" x14ac:dyDescent="0.25">
      <c r="B1104">
        <v>6</v>
      </c>
      <c r="C1104" t="s">
        <v>261</v>
      </c>
      <c r="D1104" t="s">
        <v>262</v>
      </c>
      <c r="E1104" t="s">
        <v>263</v>
      </c>
      <c r="F1104" s="24"/>
    </row>
    <row r="1105" spans="1:6" x14ac:dyDescent="0.25">
      <c r="B1105">
        <v>7</v>
      </c>
      <c r="C1105" t="s">
        <v>264</v>
      </c>
      <c r="D1105" t="s">
        <v>265</v>
      </c>
      <c r="E1105" t="s">
        <v>257</v>
      </c>
      <c r="F1105" s="24">
        <v>10</v>
      </c>
    </row>
    <row r="1106" spans="1:6" x14ac:dyDescent="0.25">
      <c r="B1106">
        <v>8</v>
      </c>
      <c r="C1106" t="s">
        <v>266</v>
      </c>
      <c r="D1106" t="s">
        <v>267</v>
      </c>
      <c r="E1106" t="s">
        <v>257</v>
      </c>
      <c r="F1106" s="24">
        <v>3</v>
      </c>
    </row>
    <row r="1107" spans="1:6" x14ac:dyDescent="0.25">
      <c r="B1107">
        <v>9</v>
      </c>
      <c r="C1107" t="s">
        <v>268</v>
      </c>
      <c r="D1107" t="s">
        <v>269</v>
      </c>
      <c r="E1107" t="s">
        <v>257</v>
      </c>
      <c r="F1107" s="24"/>
    </row>
    <row r="1108" spans="1:6" x14ac:dyDescent="0.25">
      <c r="B1108">
        <v>10</v>
      </c>
      <c r="C1108" t="s">
        <v>270</v>
      </c>
      <c r="D1108" t="s">
        <v>271</v>
      </c>
      <c r="E1108" t="s">
        <v>257</v>
      </c>
      <c r="F1108" s="24"/>
    </row>
    <row r="1109" spans="1:6" x14ac:dyDescent="0.25">
      <c r="A1109" t="s">
        <v>358</v>
      </c>
      <c r="B1109">
        <v>1</v>
      </c>
      <c r="C1109" t="s">
        <v>243</v>
      </c>
      <c r="D1109" t="s">
        <v>244</v>
      </c>
      <c r="E1109" t="s">
        <v>245</v>
      </c>
      <c r="F1109" s="24">
        <v>2000</v>
      </c>
    </row>
    <row r="1110" spans="1:6" x14ac:dyDescent="0.25">
      <c r="C1110" t="s">
        <v>246</v>
      </c>
      <c r="D1110" t="s">
        <v>247</v>
      </c>
      <c r="E1110" t="s">
        <v>245</v>
      </c>
      <c r="F1110" s="24"/>
    </row>
    <row r="1111" spans="1:6" x14ac:dyDescent="0.25">
      <c r="B1111">
        <v>2</v>
      </c>
      <c r="C1111" t="s">
        <v>248</v>
      </c>
      <c r="D1111" t="s">
        <v>249</v>
      </c>
      <c r="E1111" t="s">
        <v>245</v>
      </c>
      <c r="F1111" s="24"/>
    </row>
    <row r="1112" spans="1:6" x14ac:dyDescent="0.25">
      <c r="C1112" t="s">
        <v>250</v>
      </c>
      <c r="D1112" t="s">
        <v>251</v>
      </c>
      <c r="E1112" t="s">
        <v>245</v>
      </c>
      <c r="F1112" s="24"/>
    </row>
    <row r="1113" spans="1:6" x14ac:dyDescent="0.25">
      <c r="B1113">
        <v>3</v>
      </c>
      <c r="C1113" t="s">
        <v>252</v>
      </c>
      <c r="D1113" t="s">
        <v>253</v>
      </c>
      <c r="E1113" t="s">
        <v>254</v>
      </c>
      <c r="F1113" s="24"/>
    </row>
    <row r="1114" spans="1:6" x14ac:dyDescent="0.25">
      <c r="B1114">
        <v>4</v>
      </c>
      <c r="C1114" t="s">
        <v>255</v>
      </c>
      <c r="D1114" t="s">
        <v>256</v>
      </c>
      <c r="E1114" t="s">
        <v>257</v>
      </c>
      <c r="F1114" s="24"/>
    </row>
    <row r="1115" spans="1:6" x14ac:dyDescent="0.25">
      <c r="C1115" t="s">
        <v>258</v>
      </c>
      <c r="D1115" t="s">
        <v>256</v>
      </c>
      <c r="E1115" t="s">
        <v>257</v>
      </c>
      <c r="F1115" s="24"/>
    </row>
    <row r="1116" spans="1:6" x14ac:dyDescent="0.25">
      <c r="B1116">
        <v>5</v>
      </c>
      <c r="C1116" t="s">
        <v>259</v>
      </c>
      <c r="D1116" t="s">
        <v>260</v>
      </c>
      <c r="E1116" t="s">
        <v>257</v>
      </c>
      <c r="F1116" s="24"/>
    </row>
    <row r="1117" spans="1:6" x14ac:dyDescent="0.25">
      <c r="B1117">
        <v>6</v>
      </c>
      <c r="C1117" t="s">
        <v>261</v>
      </c>
      <c r="D1117" t="s">
        <v>262</v>
      </c>
      <c r="E1117" t="s">
        <v>263</v>
      </c>
      <c r="F1117" s="24">
        <v>25</v>
      </c>
    </row>
    <row r="1118" spans="1:6" x14ac:dyDescent="0.25">
      <c r="B1118">
        <v>7</v>
      </c>
      <c r="C1118" t="s">
        <v>264</v>
      </c>
      <c r="D1118" t="s">
        <v>265</v>
      </c>
      <c r="E1118" t="s">
        <v>257</v>
      </c>
      <c r="F1118" s="24"/>
    </row>
    <row r="1119" spans="1:6" x14ac:dyDescent="0.25">
      <c r="B1119">
        <v>8</v>
      </c>
      <c r="C1119" t="s">
        <v>266</v>
      </c>
      <c r="D1119" t="s">
        <v>267</v>
      </c>
      <c r="E1119" t="s">
        <v>257</v>
      </c>
      <c r="F1119" s="24"/>
    </row>
    <row r="1120" spans="1:6" x14ac:dyDescent="0.25">
      <c r="B1120">
        <v>9</v>
      </c>
      <c r="C1120" t="s">
        <v>268</v>
      </c>
      <c r="D1120" t="s">
        <v>269</v>
      </c>
      <c r="E1120" t="s">
        <v>257</v>
      </c>
      <c r="F1120" s="24"/>
    </row>
    <row r="1121" spans="1:6" x14ac:dyDescent="0.25">
      <c r="B1121">
        <v>10</v>
      </c>
      <c r="C1121" t="s">
        <v>270</v>
      </c>
      <c r="D1121" t="s">
        <v>271</v>
      </c>
      <c r="E1121" t="s">
        <v>257</v>
      </c>
      <c r="F1121" s="24"/>
    </row>
    <row r="1122" spans="1:6" x14ac:dyDescent="0.25">
      <c r="A1122" t="s">
        <v>359</v>
      </c>
      <c r="B1122">
        <v>1</v>
      </c>
      <c r="C1122" t="s">
        <v>243</v>
      </c>
      <c r="D1122" t="s">
        <v>244</v>
      </c>
      <c r="E1122" t="s">
        <v>245</v>
      </c>
      <c r="F1122" s="24"/>
    </row>
    <row r="1123" spans="1:6" x14ac:dyDescent="0.25">
      <c r="C1123" t="s">
        <v>246</v>
      </c>
      <c r="D1123" t="s">
        <v>247</v>
      </c>
      <c r="E1123" t="s">
        <v>245</v>
      </c>
      <c r="F1123" s="24"/>
    </row>
    <row r="1124" spans="1:6" x14ac:dyDescent="0.25">
      <c r="B1124">
        <v>2</v>
      </c>
      <c r="C1124" t="s">
        <v>248</v>
      </c>
      <c r="D1124" t="s">
        <v>249</v>
      </c>
      <c r="E1124" t="s">
        <v>245</v>
      </c>
      <c r="F1124" s="24"/>
    </row>
    <row r="1125" spans="1:6" x14ac:dyDescent="0.25">
      <c r="C1125" t="s">
        <v>250</v>
      </c>
      <c r="D1125" t="s">
        <v>251</v>
      </c>
      <c r="E1125" t="s">
        <v>245</v>
      </c>
      <c r="F1125" s="24"/>
    </row>
    <row r="1126" spans="1:6" x14ac:dyDescent="0.25">
      <c r="B1126">
        <v>3</v>
      </c>
      <c r="C1126" t="s">
        <v>252</v>
      </c>
      <c r="D1126" t="s">
        <v>253</v>
      </c>
      <c r="E1126" t="s">
        <v>254</v>
      </c>
      <c r="F1126" s="24"/>
    </row>
    <row r="1127" spans="1:6" x14ac:dyDescent="0.25">
      <c r="B1127">
        <v>4</v>
      </c>
      <c r="C1127" t="s">
        <v>255</v>
      </c>
      <c r="D1127" t="s">
        <v>256</v>
      </c>
      <c r="E1127" t="s">
        <v>257</v>
      </c>
      <c r="F1127" s="24"/>
    </row>
    <row r="1128" spans="1:6" x14ac:dyDescent="0.25">
      <c r="C1128" t="s">
        <v>258</v>
      </c>
      <c r="D1128" t="s">
        <v>256</v>
      </c>
      <c r="E1128" t="s">
        <v>257</v>
      </c>
      <c r="F1128" s="24"/>
    </row>
    <row r="1129" spans="1:6" x14ac:dyDescent="0.25">
      <c r="B1129">
        <v>5</v>
      </c>
      <c r="C1129" t="s">
        <v>259</v>
      </c>
      <c r="D1129" t="s">
        <v>260</v>
      </c>
      <c r="E1129" t="s">
        <v>257</v>
      </c>
      <c r="F1129" s="24"/>
    </row>
    <row r="1130" spans="1:6" x14ac:dyDescent="0.25">
      <c r="B1130">
        <v>6</v>
      </c>
      <c r="C1130" t="s">
        <v>261</v>
      </c>
      <c r="D1130" t="s">
        <v>262</v>
      </c>
      <c r="E1130" t="s">
        <v>263</v>
      </c>
      <c r="F1130" s="24"/>
    </row>
    <row r="1131" spans="1:6" x14ac:dyDescent="0.25">
      <c r="B1131">
        <v>7</v>
      </c>
      <c r="C1131" t="s">
        <v>264</v>
      </c>
      <c r="D1131" t="s">
        <v>265</v>
      </c>
      <c r="E1131" t="s">
        <v>257</v>
      </c>
      <c r="F1131" s="24"/>
    </row>
    <row r="1132" spans="1:6" x14ac:dyDescent="0.25">
      <c r="B1132">
        <v>8</v>
      </c>
      <c r="C1132" t="s">
        <v>266</v>
      </c>
      <c r="D1132" t="s">
        <v>267</v>
      </c>
      <c r="E1132" t="s">
        <v>257</v>
      </c>
      <c r="F1132" s="24">
        <v>5</v>
      </c>
    </row>
    <row r="1133" spans="1:6" x14ac:dyDescent="0.25">
      <c r="B1133">
        <v>9</v>
      </c>
      <c r="C1133" t="s">
        <v>268</v>
      </c>
      <c r="D1133" t="s">
        <v>269</v>
      </c>
      <c r="E1133" t="s">
        <v>257</v>
      </c>
      <c r="F1133" s="24"/>
    </row>
    <row r="1134" spans="1:6" x14ac:dyDescent="0.25">
      <c r="B1134">
        <v>10</v>
      </c>
      <c r="C1134" t="s">
        <v>270</v>
      </c>
      <c r="D1134" t="s">
        <v>271</v>
      </c>
      <c r="E1134" t="s">
        <v>257</v>
      </c>
      <c r="F1134" s="24"/>
    </row>
    <row r="1135" spans="1:6" x14ac:dyDescent="0.25">
      <c r="A1135" t="s">
        <v>360</v>
      </c>
      <c r="B1135">
        <v>1</v>
      </c>
      <c r="C1135" t="s">
        <v>243</v>
      </c>
      <c r="D1135" t="s">
        <v>244</v>
      </c>
      <c r="E1135" t="s">
        <v>245</v>
      </c>
      <c r="F1135" s="24">
        <v>2640</v>
      </c>
    </row>
    <row r="1136" spans="1:6" x14ac:dyDescent="0.25">
      <c r="C1136" t="s">
        <v>246</v>
      </c>
      <c r="D1136" t="s">
        <v>247</v>
      </c>
      <c r="E1136" t="s">
        <v>245</v>
      </c>
      <c r="F1136" s="24"/>
    </row>
    <row r="1137" spans="1:6" x14ac:dyDescent="0.25">
      <c r="B1137">
        <v>2</v>
      </c>
      <c r="C1137" t="s">
        <v>248</v>
      </c>
      <c r="D1137" t="s">
        <v>249</v>
      </c>
      <c r="E1137" t="s">
        <v>245</v>
      </c>
      <c r="F1137" s="24">
        <v>2640</v>
      </c>
    </row>
    <row r="1138" spans="1:6" x14ac:dyDescent="0.25">
      <c r="C1138" t="s">
        <v>250</v>
      </c>
      <c r="D1138" t="s">
        <v>251</v>
      </c>
      <c r="E1138" t="s">
        <v>245</v>
      </c>
      <c r="F1138" s="24"/>
    </row>
    <row r="1139" spans="1:6" x14ac:dyDescent="0.25">
      <c r="B1139">
        <v>3</v>
      </c>
      <c r="C1139" t="s">
        <v>252</v>
      </c>
      <c r="D1139" t="s">
        <v>253</v>
      </c>
      <c r="E1139" t="s">
        <v>254</v>
      </c>
      <c r="F1139" s="24"/>
    </row>
    <row r="1140" spans="1:6" x14ac:dyDescent="0.25">
      <c r="B1140">
        <v>4</v>
      </c>
      <c r="C1140" t="s">
        <v>255</v>
      </c>
      <c r="D1140" t="s">
        <v>256</v>
      </c>
      <c r="E1140" t="s">
        <v>257</v>
      </c>
      <c r="F1140" s="24"/>
    </row>
    <row r="1141" spans="1:6" x14ac:dyDescent="0.25">
      <c r="C1141" t="s">
        <v>258</v>
      </c>
      <c r="D1141" t="s">
        <v>256</v>
      </c>
      <c r="E1141" t="s">
        <v>257</v>
      </c>
      <c r="F1141" s="24"/>
    </row>
    <row r="1142" spans="1:6" x14ac:dyDescent="0.25">
      <c r="B1142">
        <v>5</v>
      </c>
      <c r="C1142" t="s">
        <v>259</v>
      </c>
      <c r="D1142" t="s">
        <v>260</v>
      </c>
      <c r="E1142" t="s">
        <v>257</v>
      </c>
      <c r="F1142" s="24"/>
    </row>
    <row r="1143" spans="1:6" x14ac:dyDescent="0.25">
      <c r="B1143">
        <v>6</v>
      </c>
      <c r="C1143" t="s">
        <v>261</v>
      </c>
      <c r="D1143" t="s">
        <v>262</v>
      </c>
      <c r="E1143" t="s">
        <v>263</v>
      </c>
      <c r="F1143" s="24"/>
    </row>
    <row r="1144" spans="1:6" x14ac:dyDescent="0.25">
      <c r="B1144">
        <v>7</v>
      </c>
      <c r="C1144" t="s">
        <v>264</v>
      </c>
      <c r="D1144" t="s">
        <v>265</v>
      </c>
      <c r="E1144" t="s">
        <v>257</v>
      </c>
      <c r="F1144" s="24"/>
    </row>
    <row r="1145" spans="1:6" x14ac:dyDescent="0.25">
      <c r="B1145">
        <v>8</v>
      </c>
      <c r="C1145" t="s">
        <v>266</v>
      </c>
      <c r="D1145" t="s">
        <v>267</v>
      </c>
      <c r="E1145" t="s">
        <v>257</v>
      </c>
      <c r="F1145" s="24"/>
    </row>
    <row r="1146" spans="1:6" x14ac:dyDescent="0.25">
      <c r="B1146">
        <v>9</v>
      </c>
      <c r="C1146" t="s">
        <v>268</v>
      </c>
      <c r="D1146" t="s">
        <v>269</v>
      </c>
      <c r="E1146" t="s">
        <v>257</v>
      </c>
      <c r="F1146" s="24"/>
    </row>
    <row r="1147" spans="1:6" x14ac:dyDescent="0.25">
      <c r="B1147">
        <v>10</v>
      </c>
      <c r="C1147" t="s">
        <v>270</v>
      </c>
      <c r="D1147" t="s">
        <v>271</v>
      </c>
      <c r="E1147" t="s">
        <v>257</v>
      </c>
      <c r="F1147" s="24"/>
    </row>
    <row r="1148" spans="1:6" x14ac:dyDescent="0.25">
      <c r="A1148" t="s">
        <v>361</v>
      </c>
      <c r="B1148">
        <v>1</v>
      </c>
      <c r="C1148" t="s">
        <v>243</v>
      </c>
      <c r="D1148" t="s">
        <v>244</v>
      </c>
      <c r="E1148" t="s">
        <v>245</v>
      </c>
      <c r="F1148" s="24"/>
    </row>
    <row r="1149" spans="1:6" x14ac:dyDescent="0.25">
      <c r="C1149" t="s">
        <v>246</v>
      </c>
      <c r="D1149" t="s">
        <v>247</v>
      </c>
      <c r="E1149" t="s">
        <v>245</v>
      </c>
      <c r="F1149" s="24"/>
    </row>
    <row r="1150" spans="1:6" x14ac:dyDescent="0.25">
      <c r="B1150">
        <v>2</v>
      </c>
      <c r="C1150" t="s">
        <v>248</v>
      </c>
      <c r="D1150" t="s">
        <v>249</v>
      </c>
      <c r="E1150" t="s">
        <v>245</v>
      </c>
      <c r="F1150" s="24"/>
    </row>
    <row r="1151" spans="1:6" x14ac:dyDescent="0.25">
      <c r="C1151" t="s">
        <v>250</v>
      </c>
      <c r="D1151" t="s">
        <v>251</v>
      </c>
      <c r="E1151" t="s">
        <v>245</v>
      </c>
      <c r="F1151" s="24">
        <v>400</v>
      </c>
    </row>
    <row r="1152" spans="1:6" x14ac:dyDescent="0.25">
      <c r="B1152">
        <v>3</v>
      </c>
      <c r="C1152" t="s">
        <v>252</v>
      </c>
      <c r="D1152" t="s">
        <v>253</v>
      </c>
      <c r="E1152" t="s">
        <v>254</v>
      </c>
      <c r="F1152" s="24"/>
    </row>
    <row r="1153" spans="1:6" x14ac:dyDescent="0.25">
      <c r="B1153">
        <v>4</v>
      </c>
      <c r="C1153" t="s">
        <v>255</v>
      </c>
      <c r="D1153" t="s">
        <v>256</v>
      </c>
      <c r="E1153" t="s">
        <v>257</v>
      </c>
      <c r="F1153" s="24"/>
    </row>
    <row r="1154" spans="1:6" x14ac:dyDescent="0.25">
      <c r="C1154" t="s">
        <v>258</v>
      </c>
      <c r="D1154" t="s">
        <v>256</v>
      </c>
      <c r="E1154" t="s">
        <v>257</v>
      </c>
      <c r="F1154" s="24"/>
    </row>
    <row r="1155" spans="1:6" x14ac:dyDescent="0.25">
      <c r="B1155">
        <v>5</v>
      </c>
      <c r="C1155" t="s">
        <v>259</v>
      </c>
      <c r="D1155" t="s">
        <v>260</v>
      </c>
      <c r="E1155" t="s">
        <v>257</v>
      </c>
      <c r="F1155" s="24"/>
    </row>
    <row r="1156" spans="1:6" x14ac:dyDescent="0.25">
      <c r="B1156">
        <v>6</v>
      </c>
      <c r="C1156" t="s">
        <v>261</v>
      </c>
      <c r="D1156" t="s">
        <v>262</v>
      </c>
      <c r="E1156" t="s">
        <v>263</v>
      </c>
      <c r="F1156" s="24"/>
    </row>
    <row r="1157" spans="1:6" x14ac:dyDescent="0.25">
      <c r="B1157">
        <v>7</v>
      </c>
      <c r="C1157" t="s">
        <v>264</v>
      </c>
      <c r="D1157" t="s">
        <v>265</v>
      </c>
      <c r="E1157" t="s">
        <v>257</v>
      </c>
      <c r="F1157" s="24"/>
    </row>
    <row r="1158" spans="1:6" x14ac:dyDescent="0.25">
      <c r="B1158">
        <v>8</v>
      </c>
      <c r="C1158" t="s">
        <v>266</v>
      </c>
      <c r="D1158" t="s">
        <v>267</v>
      </c>
      <c r="E1158" t="s">
        <v>257</v>
      </c>
      <c r="F1158" s="24"/>
    </row>
    <row r="1159" spans="1:6" x14ac:dyDescent="0.25">
      <c r="B1159">
        <v>9</v>
      </c>
      <c r="C1159" t="s">
        <v>268</v>
      </c>
      <c r="D1159" t="s">
        <v>269</v>
      </c>
      <c r="E1159" t="s">
        <v>257</v>
      </c>
      <c r="F1159" s="24"/>
    </row>
    <row r="1160" spans="1:6" x14ac:dyDescent="0.25">
      <c r="B1160">
        <v>10</v>
      </c>
      <c r="C1160" t="s">
        <v>270</v>
      </c>
      <c r="D1160" t="s">
        <v>271</v>
      </c>
      <c r="E1160" t="s">
        <v>257</v>
      </c>
      <c r="F1160" s="24"/>
    </row>
    <row r="1161" spans="1:6" x14ac:dyDescent="0.25">
      <c r="A1161" t="s">
        <v>362</v>
      </c>
      <c r="B1161">
        <v>1</v>
      </c>
      <c r="C1161" t="s">
        <v>243</v>
      </c>
      <c r="D1161" t="s">
        <v>244</v>
      </c>
      <c r="E1161" t="s">
        <v>245</v>
      </c>
      <c r="F1161" s="24"/>
    </row>
    <row r="1162" spans="1:6" x14ac:dyDescent="0.25">
      <c r="C1162" t="s">
        <v>246</v>
      </c>
      <c r="D1162" t="s">
        <v>247</v>
      </c>
      <c r="E1162" t="s">
        <v>245</v>
      </c>
      <c r="F1162" s="24"/>
    </row>
    <row r="1163" spans="1:6" x14ac:dyDescent="0.25">
      <c r="B1163">
        <v>2</v>
      </c>
      <c r="C1163" t="s">
        <v>248</v>
      </c>
      <c r="D1163" t="s">
        <v>249</v>
      </c>
      <c r="E1163" t="s">
        <v>245</v>
      </c>
      <c r="F1163" s="24"/>
    </row>
    <row r="1164" spans="1:6" x14ac:dyDescent="0.25">
      <c r="C1164" t="s">
        <v>250</v>
      </c>
      <c r="D1164" t="s">
        <v>251</v>
      </c>
      <c r="E1164" t="s">
        <v>245</v>
      </c>
      <c r="F1164" s="24"/>
    </row>
    <row r="1165" spans="1:6" x14ac:dyDescent="0.25">
      <c r="B1165">
        <v>3</v>
      </c>
      <c r="C1165" t="s">
        <v>252</v>
      </c>
      <c r="D1165" t="s">
        <v>253</v>
      </c>
      <c r="E1165" t="s">
        <v>254</v>
      </c>
      <c r="F1165" s="24"/>
    </row>
    <row r="1166" spans="1:6" x14ac:dyDescent="0.25">
      <c r="B1166">
        <v>4</v>
      </c>
      <c r="C1166" t="s">
        <v>255</v>
      </c>
      <c r="D1166" t="s">
        <v>256</v>
      </c>
      <c r="E1166" t="s">
        <v>257</v>
      </c>
      <c r="F1166" s="24"/>
    </row>
    <row r="1167" spans="1:6" x14ac:dyDescent="0.25">
      <c r="C1167" t="s">
        <v>258</v>
      </c>
      <c r="D1167" t="s">
        <v>256</v>
      </c>
      <c r="E1167" t="s">
        <v>257</v>
      </c>
      <c r="F1167" s="24"/>
    </row>
    <row r="1168" spans="1:6" x14ac:dyDescent="0.25">
      <c r="B1168">
        <v>5</v>
      </c>
      <c r="C1168" t="s">
        <v>259</v>
      </c>
      <c r="D1168" t="s">
        <v>260</v>
      </c>
      <c r="E1168" t="s">
        <v>257</v>
      </c>
      <c r="F1168" s="24"/>
    </row>
    <row r="1169" spans="1:6" x14ac:dyDescent="0.25">
      <c r="B1169">
        <v>6</v>
      </c>
      <c r="C1169" t="s">
        <v>261</v>
      </c>
      <c r="D1169" t="s">
        <v>262</v>
      </c>
      <c r="E1169" t="s">
        <v>263</v>
      </c>
      <c r="F1169" s="24"/>
    </row>
    <row r="1170" spans="1:6" x14ac:dyDescent="0.25">
      <c r="B1170">
        <v>7</v>
      </c>
      <c r="C1170" t="s">
        <v>264</v>
      </c>
      <c r="D1170" t="s">
        <v>265</v>
      </c>
      <c r="E1170" t="s">
        <v>257</v>
      </c>
      <c r="F1170" s="24"/>
    </row>
    <row r="1171" spans="1:6" x14ac:dyDescent="0.25">
      <c r="B1171">
        <v>8</v>
      </c>
      <c r="C1171" t="s">
        <v>266</v>
      </c>
      <c r="D1171" t="s">
        <v>267</v>
      </c>
      <c r="E1171" t="s">
        <v>257</v>
      </c>
      <c r="F1171" s="24">
        <v>40</v>
      </c>
    </row>
    <row r="1172" spans="1:6" x14ac:dyDescent="0.25">
      <c r="B1172">
        <v>9</v>
      </c>
      <c r="C1172" t="s">
        <v>268</v>
      </c>
      <c r="D1172" t="s">
        <v>269</v>
      </c>
      <c r="E1172" t="s">
        <v>257</v>
      </c>
      <c r="F1172" s="24"/>
    </row>
    <row r="1173" spans="1:6" x14ac:dyDescent="0.25">
      <c r="B1173">
        <v>10</v>
      </c>
      <c r="C1173" t="s">
        <v>270</v>
      </c>
      <c r="D1173" t="s">
        <v>271</v>
      </c>
      <c r="E1173" t="s">
        <v>257</v>
      </c>
      <c r="F1173" s="24"/>
    </row>
    <row r="1174" spans="1:6" x14ac:dyDescent="0.25">
      <c r="A1174" t="s">
        <v>363</v>
      </c>
      <c r="B1174">
        <v>1</v>
      </c>
      <c r="C1174" t="s">
        <v>243</v>
      </c>
      <c r="D1174" t="s">
        <v>244</v>
      </c>
      <c r="E1174" t="s">
        <v>245</v>
      </c>
      <c r="F1174" s="24"/>
    </row>
    <row r="1175" spans="1:6" x14ac:dyDescent="0.25">
      <c r="C1175" t="s">
        <v>246</v>
      </c>
      <c r="D1175" t="s">
        <v>247</v>
      </c>
      <c r="E1175" t="s">
        <v>245</v>
      </c>
      <c r="F1175" s="24"/>
    </row>
    <row r="1176" spans="1:6" x14ac:dyDescent="0.25">
      <c r="B1176">
        <v>2</v>
      </c>
      <c r="C1176" t="s">
        <v>248</v>
      </c>
      <c r="D1176" t="s">
        <v>249</v>
      </c>
      <c r="E1176" t="s">
        <v>245</v>
      </c>
      <c r="F1176" s="24"/>
    </row>
    <row r="1177" spans="1:6" x14ac:dyDescent="0.25">
      <c r="C1177" t="s">
        <v>250</v>
      </c>
      <c r="D1177" t="s">
        <v>251</v>
      </c>
      <c r="E1177" t="s">
        <v>245</v>
      </c>
      <c r="F1177" s="24"/>
    </row>
    <row r="1178" spans="1:6" x14ac:dyDescent="0.25">
      <c r="B1178">
        <v>3</v>
      </c>
      <c r="C1178" t="s">
        <v>252</v>
      </c>
      <c r="D1178" t="s">
        <v>253</v>
      </c>
      <c r="E1178" t="s">
        <v>254</v>
      </c>
      <c r="F1178" s="24"/>
    </row>
    <row r="1179" spans="1:6" x14ac:dyDescent="0.25">
      <c r="B1179">
        <v>4</v>
      </c>
      <c r="C1179" t="s">
        <v>255</v>
      </c>
      <c r="D1179" t="s">
        <v>256</v>
      </c>
      <c r="E1179" t="s">
        <v>257</v>
      </c>
      <c r="F1179" s="24"/>
    </row>
    <row r="1180" spans="1:6" x14ac:dyDescent="0.25">
      <c r="C1180" t="s">
        <v>258</v>
      </c>
      <c r="D1180" t="s">
        <v>256</v>
      </c>
      <c r="E1180" t="s">
        <v>257</v>
      </c>
      <c r="F1180" s="24">
        <v>5</v>
      </c>
    </row>
    <row r="1181" spans="1:6" x14ac:dyDescent="0.25">
      <c r="B1181">
        <v>5</v>
      </c>
      <c r="C1181" t="s">
        <v>259</v>
      </c>
      <c r="D1181" t="s">
        <v>260</v>
      </c>
      <c r="E1181" t="s">
        <v>257</v>
      </c>
      <c r="F1181" s="24"/>
    </row>
    <row r="1182" spans="1:6" x14ac:dyDescent="0.25">
      <c r="B1182">
        <v>6</v>
      </c>
      <c r="C1182" t="s">
        <v>261</v>
      </c>
      <c r="D1182" t="s">
        <v>262</v>
      </c>
      <c r="E1182" t="s">
        <v>263</v>
      </c>
      <c r="F1182" s="24"/>
    </row>
    <row r="1183" spans="1:6" x14ac:dyDescent="0.25">
      <c r="B1183">
        <v>7</v>
      </c>
      <c r="C1183" t="s">
        <v>264</v>
      </c>
      <c r="D1183" t="s">
        <v>265</v>
      </c>
      <c r="E1183" t="s">
        <v>257</v>
      </c>
      <c r="F1183" s="24">
        <v>5</v>
      </c>
    </row>
    <row r="1184" spans="1:6" x14ac:dyDescent="0.25">
      <c r="B1184">
        <v>8</v>
      </c>
      <c r="C1184" t="s">
        <v>266</v>
      </c>
      <c r="D1184" t="s">
        <v>267</v>
      </c>
      <c r="E1184" t="s">
        <v>257</v>
      </c>
      <c r="F1184" s="24"/>
    </row>
    <row r="1185" spans="1:6" x14ac:dyDescent="0.25">
      <c r="B1185">
        <v>9</v>
      </c>
      <c r="C1185" t="s">
        <v>268</v>
      </c>
      <c r="D1185" t="s">
        <v>269</v>
      </c>
      <c r="E1185" t="s">
        <v>257</v>
      </c>
      <c r="F1185" s="24"/>
    </row>
    <row r="1186" spans="1:6" x14ac:dyDescent="0.25">
      <c r="B1186">
        <v>10</v>
      </c>
      <c r="C1186" t="s">
        <v>270</v>
      </c>
      <c r="D1186" t="s">
        <v>271</v>
      </c>
      <c r="E1186" t="s">
        <v>257</v>
      </c>
      <c r="F1186" s="24"/>
    </row>
    <row r="1187" spans="1:6" x14ac:dyDescent="0.25">
      <c r="A1187" t="s">
        <v>364</v>
      </c>
      <c r="B1187">
        <v>1</v>
      </c>
      <c r="C1187" t="s">
        <v>243</v>
      </c>
      <c r="D1187" t="s">
        <v>244</v>
      </c>
      <c r="E1187" t="s">
        <v>245</v>
      </c>
      <c r="F1187" s="24"/>
    </row>
    <row r="1188" spans="1:6" x14ac:dyDescent="0.25">
      <c r="C1188" t="s">
        <v>246</v>
      </c>
      <c r="D1188" t="s">
        <v>247</v>
      </c>
      <c r="E1188" t="s">
        <v>245</v>
      </c>
      <c r="F1188" s="24"/>
    </row>
    <row r="1189" spans="1:6" x14ac:dyDescent="0.25">
      <c r="B1189">
        <v>2</v>
      </c>
      <c r="C1189" t="s">
        <v>248</v>
      </c>
      <c r="D1189" t="s">
        <v>249</v>
      </c>
      <c r="E1189" t="s">
        <v>245</v>
      </c>
      <c r="F1189" s="24">
        <v>6000</v>
      </c>
    </row>
    <row r="1190" spans="1:6" x14ac:dyDescent="0.25">
      <c r="C1190" t="s">
        <v>250</v>
      </c>
      <c r="D1190" t="s">
        <v>251</v>
      </c>
      <c r="E1190" t="s">
        <v>245</v>
      </c>
      <c r="F1190" s="24">
        <v>400</v>
      </c>
    </row>
    <row r="1191" spans="1:6" x14ac:dyDescent="0.25">
      <c r="B1191">
        <v>3</v>
      </c>
      <c r="C1191" t="s">
        <v>252</v>
      </c>
      <c r="D1191" t="s">
        <v>253</v>
      </c>
      <c r="E1191" t="s">
        <v>254</v>
      </c>
      <c r="F1191" s="24"/>
    </row>
    <row r="1192" spans="1:6" x14ac:dyDescent="0.25">
      <c r="B1192">
        <v>4</v>
      </c>
      <c r="C1192" t="s">
        <v>255</v>
      </c>
      <c r="D1192" t="s">
        <v>256</v>
      </c>
      <c r="E1192" t="s">
        <v>257</v>
      </c>
      <c r="F1192" s="24"/>
    </row>
    <row r="1193" spans="1:6" x14ac:dyDescent="0.25">
      <c r="C1193" t="s">
        <v>258</v>
      </c>
      <c r="D1193" t="s">
        <v>256</v>
      </c>
      <c r="E1193" t="s">
        <v>257</v>
      </c>
      <c r="F1193" s="24"/>
    </row>
    <row r="1194" spans="1:6" x14ac:dyDescent="0.25">
      <c r="B1194">
        <v>5</v>
      </c>
      <c r="C1194" t="s">
        <v>259</v>
      </c>
      <c r="D1194" t="s">
        <v>260</v>
      </c>
      <c r="E1194" t="s">
        <v>257</v>
      </c>
      <c r="F1194" s="24"/>
    </row>
    <row r="1195" spans="1:6" x14ac:dyDescent="0.25">
      <c r="B1195">
        <v>6</v>
      </c>
      <c r="C1195" t="s">
        <v>261</v>
      </c>
      <c r="D1195" t="s">
        <v>262</v>
      </c>
      <c r="E1195" t="s">
        <v>263</v>
      </c>
      <c r="F1195" s="24"/>
    </row>
    <row r="1196" spans="1:6" x14ac:dyDescent="0.25">
      <c r="B1196">
        <v>7</v>
      </c>
      <c r="C1196" t="s">
        <v>264</v>
      </c>
      <c r="D1196" t="s">
        <v>265</v>
      </c>
      <c r="E1196" t="s">
        <v>257</v>
      </c>
      <c r="F1196" s="24"/>
    </row>
    <row r="1197" spans="1:6" x14ac:dyDescent="0.25">
      <c r="B1197">
        <v>8</v>
      </c>
      <c r="C1197" t="s">
        <v>266</v>
      </c>
      <c r="D1197" t="s">
        <v>267</v>
      </c>
      <c r="E1197" t="s">
        <v>257</v>
      </c>
      <c r="F1197" s="24"/>
    </row>
    <row r="1198" spans="1:6" x14ac:dyDescent="0.25">
      <c r="B1198">
        <v>9</v>
      </c>
      <c r="C1198" t="s">
        <v>268</v>
      </c>
      <c r="D1198" t="s">
        <v>269</v>
      </c>
      <c r="E1198" t="s">
        <v>257</v>
      </c>
      <c r="F1198" s="24"/>
    </row>
    <row r="1199" spans="1:6" x14ac:dyDescent="0.25">
      <c r="B1199">
        <v>10</v>
      </c>
      <c r="C1199" t="s">
        <v>270</v>
      </c>
      <c r="D1199" t="s">
        <v>271</v>
      </c>
      <c r="E1199" t="s">
        <v>257</v>
      </c>
      <c r="F1199" s="24"/>
    </row>
    <row r="1200" spans="1:6" x14ac:dyDescent="0.25">
      <c r="A1200" t="s">
        <v>365</v>
      </c>
      <c r="B1200">
        <v>1</v>
      </c>
      <c r="C1200" t="s">
        <v>243</v>
      </c>
      <c r="D1200" t="s">
        <v>244</v>
      </c>
      <c r="E1200" t="s">
        <v>245</v>
      </c>
      <c r="F1200" s="24"/>
    </row>
    <row r="1201" spans="1:6" x14ac:dyDescent="0.25">
      <c r="C1201" t="s">
        <v>246</v>
      </c>
      <c r="D1201" t="s">
        <v>247</v>
      </c>
      <c r="E1201" t="s">
        <v>245</v>
      </c>
      <c r="F1201" s="24"/>
    </row>
    <row r="1202" spans="1:6" x14ac:dyDescent="0.25">
      <c r="B1202">
        <v>2</v>
      </c>
      <c r="C1202" t="s">
        <v>248</v>
      </c>
      <c r="D1202" t="s">
        <v>249</v>
      </c>
      <c r="E1202" t="s">
        <v>245</v>
      </c>
      <c r="F1202" s="24"/>
    </row>
    <row r="1203" spans="1:6" x14ac:dyDescent="0.25">
      <c r="C1203" t="s">
        <v>250</v>
      </c>
      <c r="D1203" t="s">
        <v>251</v>
      </c>
      <c r="E1203" t="s">
        <v>245</v>
      </c>
      <c r="F1203" s="24"/>
    </row>
    <row r="1204" spans="1:6" x14ac:dyDescent="0.25">
      <c r="B1204">
        <v>3</v>
      </c>
      <c r="C1204" t="s">
        <v>252</v>
      </c>
      <c r="D1204" t="s">
        <v>253</v>
      </c>
      <c r="E1204" t="s">
        <v>254</v>
      </c>
      <c r="F1204" s="24">
        <v>5000</v>
      </c>
    </row>
    <row r="1205" spans="1:6" x14ac:dyDescent="0.25">
      <c r="B1205">
        <v>4</v>
      </c>
      <c r="C1205" t="s">
        <v>255</v>
      </c>
      <c r="D1205" t="s">
        <v>256</v>
      </c>
      <c r="E1205" t="s">
        <v>257</v>
      </c>
      <c r="F1205" s="24"/>
    </row>
    <row r="1206" spans="1:6" x14ac:dyDescent="0.25">
      <c r="C1206" t="s">
        <v>258</v>
      </c>
      <c r="D1206" t="s">
        <v>256</v>
      </c>
      <c r="E1206" t="s">
        <v>257</v>
      </c>
      <c r="F1206" s="24"/>
    </row>
    <row r="1207" spans="1:6" x14ac:dyDescent="0.25">
      <c r="B1207">
        <v>5</v>
      </c>
      <c r="C1207" t="s">
        <v>259</v>
      </c>
      <c r="D1207" t="s">
        <v>260</v>
      </c>
      <c r="E1207" t="s">
        <v>257</v>
      </c>
      <c r="F1207" s="24"/>
    </row>
    <row r="1208" spans="1:6" x14ac:dyDescent="0.25">
      <c r="B1208">
        <v>6</v>
      </c>
      <c r="C1208" t="s">
        <v>261</v>
      </c>
      <c r="D1208" t="s">
        <v>262</v>
      </c>
      <c r="E1208" t="s">
        <v>263</v>
      </c>
      <c r="F1208" s="24"/>
    </row>
    <row r="1209" spans="1:6" x14ac:dyDescent="0.25">
      <c r="B1209">
        <v>7</v>
      </c>
      <c r="C1209" t="s">
        <v>264</v>
      </c>
      <c r="D1209" t="s">
        <v>265</v>
      </c>
      <c r="E1209" t="s">
        <v>257</v>
      </c>
      <c r="F1209" s="24"/>
    </row>
    <row r="1210" spans="1:6" x14ac:dyDescent="0.25">
      <c r="B1210">
        <v>8</v>
      </c>
      <c r="C1210" t="s">
        <v>266</v>
      </c>
      <c r="D1210" t="s">
        <v>267</v>
      </c>
      <c r="E1210" t="s">
        <v>257</v>
      </c>
      <c r="F1210" s="24"/>
    </row>
    <row r="1211" spans="1:6" x14ac:dyDescent="0.25">
      <c r="B1211">
        <v>9</v>
      </c>
      <c r="C1211" t="s">
        <v>268</v>
      </c>
      <c r="D1211" t="s">
        <v>269</v>
      </c>
      <c r="E1211" t="s">
        <v>257</v>
      </c>
      <c r="F1211" s="24"/>
    </row>
    <row r="1212" spans="1:6" x14ac:dyDescent="0.25">
      <c r="B1212">
        <v>10</v>
      </c>
      <c r="C1212" t="s">
        <v>270</v>
      </c>
      <c r="D1212" t="s">
        <v>271</v>
      </c>
      <c r="E1212" t="s">
        <v>257</v>
      </c>
      <c r="F1212" s="24"/>
    </row>
    <row r="1213" spans="1:6" x14ac:dyDescent="0.25">
      <c r="A1213" t="s">
        <v>366</v>
      </c>
      <c r="B1213">
        <v>1</v>
      </c>
      <c r="C1213" t="s">
        <v>243</v>
      </c>
      <c r="D1213" t="s">
        <v>244</v>
      </c>
      <c r="E1213" t="s">
        <v>245</v>
      </c>
      <c r="F1213" s="24"/>
    </row>
    <row r="1214" spans="1:6" x14ac:dyDescent="0.25">
      <c r="C1214" t="s">
        <v>246</v>
      </c>
      <c r="D1214" t="s">
        <v>247</v>
      </c>
      <c r="E1214" t="s">
        <v>245</v>
      </c>
      <c r="F1214" s="24"/>
    </row>
    <row r="1215" spans="1:6" x14ac:dyDescent="0.25">
      <c r="B1215">
        <v>2</v>
      </c>
      <c r="C1215" t="s">
        <v>248</v>
      </c>
      <c r="D1215" t="s">
        <v>249</v>
      </c>
      <c r="E1215" t="s">
        <v>245</v>
      </c>
      <c r="F1215" s="24"/>
    </row>
    <row r="1216" spans="1:6" x14ac:dyDescent="0.25">
      <c r="C1216" t="s">
        <v>250</v>
      </c>
      <c r="D1216" t="s">
        <v>251</v>
      </c>
      <c r="E1216" t="s">
        <v>245</v>
      </c>
      <c r="F1216" s="24"/>
    </row>
    <row r="1217" spans="1:6" x14ac:dyDescent="0.25">
      <c r="B1217">
        <v>3</v>
      </c>
      <c r="C1217" t="s">
        <v>252</v>
      </c>
      <c r="D1217" t="s">
        <v>253</v>
      </c>
      <c r="E1217" t="s">
        <v>254</v>
      </c>
      <c r="F1217" s="24"/>
    </row>
    <row r="1218" spans="1:6" x14ac:dyDescent="0.25">
      <c r="B1218">
        <v>4</v>
      </c>
      <c r="C1218" t="s">
        <v>255</v>
      </c>
      <c r="D1218" t="s">
        <v>256</v>
      </c>
      <c r="E1218" t="s">
        <v>257</v>
      </c>
      <c r="F1218" s="24">
        <v>10</v>
      </c>
    </row>
    <row r="1219" spans="1:6" x14ac:dyDescent="0.25">
      <c r="C1219" t="s">
        <v>258</v>
      </c>
      <c r="D1219" t="s">
        <v>256</v>
      </c>
      <c r="E1219" t="s">
        <v>257</v>
      </c>
      <c r="F1219" s="24"/>
    </row>
    <row r="1220" spans="1:6" x14ac:dyDescent="0.25">
      <c r="B1220">
        <v>5</v>
      </c>
      <c r="C1220" t="s">
        <v>259</v>
      </c>
      <c r="D1220" t="s">
        <v>260</v>
      </c>
      <c r="E1220" t="s">
        <v>257</v>
      </c>
      <c r="F1220" s="24"/>
    </row>
    <row r="1221" spans="1:6" x14ac:dyDescent="0.25">
      <c r="B1221">
        <v>6</v>
      </c>
      <c r="C1221" t="s">
        <v>261</v>
      </c>
      <c r="D1221" t="s">
        <v>262</v>
      </c>
      <c r="E1221" t="s">
        <v>263</v>
      </c>
      <c r="F1221" s="24"/>
    </row>
    <row r="1222" spans="1:6" x14ac:dyDescent="0.25">
      <c r="B1222">
        <v>7</v>
      </c>
      <c r="C1222" t="s">
        <v>264</v>
      </c>
      <c r="D1222" t="s">
        <v>265</v>
      </c>
      <c r="E1222" t="s">
        <v>257</v>
      </c>
      <c r="F1222" s="24"/>
    </row>
    <row r="1223" spans="1:6" x14ac:dyDescent="0.25">
      <c r="B1223">
        <v>8</v>
      </c>
      <c r="C1223" t="s">
        <v>266</v>
      </c>
      <c r="D1223" t="s">
        <v>267</v>
      </c>
      <c r="E1223" t="s">
        <v>257</v>
      </c>
      <c r="F1223" s="24"/>
    </row>
    <row r="1224" spans="1:6" x14ac:dyDescent="0.25">
      <c r="B1224">
        <v>9</v>
      </c>
      <c r="C1224" t="s">
        <v>268</v>
      </c>
      <c r="D1224" t="s">
        <v>269</v>
      </c>
      <c r="E1224" t="s">
        <v>257</v>
      </c>
      <c r="F1224" s="24"/>
    </row>
    <row r="1225" spans="1:6" x14ac:dyDescent="0.25">
      <c r="B1225">
        <v>10</v>
      </c>
      <c r="C1225" t="s">
        <v>270</v>
      </c>
      <c r="D1225" t="s">
        <v>271</v>
      </c>
      <c r="E1225" t="s">
        <v>257</v>
      </c>
      <c r="F1225" s="24"/>
    </row>
    <row r="1226" spans="1:6" x14ac:dyDescent="0.25">
      <c r="A1226" t="s">
        <v>367</v>
      </c>
      <c r="B1226">
        <v>1</v>
      </c>
      <c r="C1226" t="s">
        <v>243</v>
      </c>
      <c r="D1226" t="s">
        <v>244</v>
      </c>
      <c r="E1226" t="s">
        <v>245</v>
      </c>
      <c r="F1226" s="24"/>
    </row>
    <row r="1227" spans="1:6" x14ac:dyDescent="0.25">
      <c r="C1227" t="s">
        <v>246</v>
      </c>
      <c r="D1227" t="s">
        <v>247</v>
      </c>
      <c r="E1227" t="s">
        <v>245</v>
      </c>
      <c r="F1227" s="24">
        <v>2000</v>
      </c>
    </row>
    <row r="1228" spans="1:6" x14ac:dyDescent="0.25">
      <c r="B1228">
        <v>2</v>
      </c>
      <c r="C1228" t="s">
        <v>248</v>
      </c>
      <c r="D1228" t="s">
        <v>249</v>
      </c>
      <c r="E1228" t="s">
        <v>245</v>
      </c>
      <c r="F1228" s="24"/>
    </row>
    <row r="1229" spans="1:6" x14ac:dyDescent="0.25">
      <c r="C1229" t="s">
        <v>250</v>
      </c>
      <c r="D1229" t="s">
        <v>251</v>
      </c>
      <c r="E1229" t="s">
        <v>245</v>
      </c>
      <c r="F1229" s="24">
        <v>3000</v>
      </c>
    </row>
    <row r="1230" spans="1:6" x14ac:dyDescent="0.25">
      <c r="B1230">
        <v>3</v>
      </c>
      <c r="C1230" t="s">
        <v>252</v>
      </c>
      <c r="D1230" t="s">
        <v>253</v>
      </c>
      <c r="E1230" t="s">
        <v>254</v>
      </c>
      <c r="F1230" s="24"/>
    </row>
    <row r="1231" spans="1:6" x14ac:dyDescent="0.25">
      <c r="B1231">
        <v>4</v>
      </c>
      <c r="C1231" t="s">
        <v>255</v>
      </c>
      <c r="D1231" t="s">
        <v>256</v>
      </c>
      <c r="E1231" t="s">
        <v>257</v>
      </c>
      <c r="F1231" s="24"/>
    </row>
    <row r="1232" spans="1:6" x14ac:dyDescent="0.25">
      <c r="C1232" t="s">
        <v>258</v>
      </c>
      <c r="D1232" t="s">
        <v>256</v>
      </c>
      <c r="E1232" t="s">
        <v>257</v>
      </c>
      <c r="F1232" s="24"/>
    </row>
    <row r="1233" spans="1:6" x14ac:dyDescent="0.25">
      <c r="B1233">
        <v>5</v>
      </c>
      <c r="C1233" t="s">
        <v>259</v>
      </c>
      <c r="D1233" t="s">
        <v>260</v>
      </c>
      <c r="E1233" t="s">
        <v>257</v>
      </c>
      <c r="F1233" s="24"/>
    </row>
    <row r="1234" spans="1:6" x14ac:dyDescent="0.25">
      <c r="B1234">
        <v>6</v>
      </c>
      <c r="C1234" t="s">
        <v>261</v>
      </c>
      <c r="D1234" t="s">
        <v>262</v>
      </c>
      <c r="E1234" t="s">
        <v>263</v>
      </c>
      <c r="F1234" s="24"/>
    </row>
    <row r="1235" spans="1:6" x14ac:dyDescent="0.25">
      <c r="B1235">
        <v>7</v>
      </c>
      <c r="C1235" t="s">
        <v>264</v>
      </c>
      <c r="D1235" t="s">
        <v>265</v>
      </c>
      <c r="E1235" t="s">
        <v>257</v>
      </c>
      <c r="F1235" s="24"/>
    </row>
    <row r="1236" spans="1:6" x14ac:dyDescent="0.25">
      <c r="B1236">
        <v>8</v>
      </c>
      <c r="C1236" t="s">
        <v>266</v>
      </c>
      <c r="D1236" t="s">
        <v>267</v>
      </c>
      <c r="E1236" t="s">
        <v>257</v>
      </c>
      <c r="F1236" s="24"/>
    </row>
    <row r="1237" spans="1:6" x14ac:dyDescent="0.25">
      <c r="B1237">
        <v>9</v>
      </c>
      <c r="C1237" t="s">
        <v>268</v>
      </c>
      <c r="D1237" t="s">
        <v>269</v>
      </c>
      <c r="E1237" t="s">
        <v>257</v>
      </c>
      <c r="F1237" s="24"/>
    </row>
    <row r="1238" spans="1:6" x14ac:dyDescent="0.25">
      <c r="B1238">
        <v>10</v>
      </c>
      <c r="C1238" t="s">
        <v>270</v>
      </c>
      <c r="D1238" t="s">
        <v>271</v>
      </c>
      <c r="E1238" t="s">
        <v>257</v>
      </c>
      <c r="F1238" s="24"/>
    </row>
    <row r="1239" spans="1:6" x14ac:dyDescent="0.25">
      <c r="A1239" t="s">
        <v>368</v>
      </c>
      <c r="B1239">
        <v>1</v>
      </c>
      <c r="C1239" t="s">
        <v>243</v>
      </c>
      <c r="D1239" t="s">
        <v>244</v>
      </c>
      <c r="E1239" t="s">
        <v>245</v>
      </c>
      <c r="F1239" s="24">
        <v>2000</v>
      </c>
    </row>
    <row r="1240" spans="1:6" x14ac:dyDescent="0.25">
      <c r="C1240" t="s">
        <v>246</v>
      </c>
      <c r="D1240" t="s">
        <v>247</v>
      </c>
      <c r="E1240" t="s">
        <v>245</v>
      </c>
      <c r="F1240" s="24"/>
    </row>
    <row r="1241" spans="1:6" x14ac:dyDescent="0.25">
      <c r="B1241">
        <v>2</v>
      </c>
      <c r="C1241" t="s">
        <v>248</v>
      </c>
      <c r="D1241" t="s">
        <v>249</v>
      </c>
      <c r="E1241" t="s">
        <v>245</v>
      </c>
      <c r="F1241" s="24">
        <v>2000</v>
      </c>
    </row>
    <row r="1242" spans="1:6" x14ac:dyDescent="0.25">
      <c r="C1242" t="s">
        <v>250</v>
      </c>
      <c r="D1242" t="s">
        <v>251</v>
      </c>
      <c r="E1242" t="s">
        <v>245</v>
      </c>
      <c r="F1242" s="24"/>
    </row>
    <row r="1243" spans="1:6" x14ac:dyDescent="0.25">
      <c r="B1243">
        <v>3</v>
      </c>
      <c r="C1243" t="s">
        <v>252</v>
      </c>
      <c r="D1243" t="s">
        <v>253</v>
      </c>
      <c r="E1243" t="s">
        <v>254</v>
      </c>
      <c r="F1243" s="24">
        <v>150</v>
      </c>
    </row>
    <row r="1244" spans="1:6" x14ac:dyDescent="0.25">
      <c r="B1244">
        <v>4</v>
      </c>
      <c r="C1244" t="s">
        <v>255</v>
      </c>
      <c r="D1244" t="s">
        <v>256</v>
      </c>
      <c r="E1244" t="s">
        <v>257</v>
      </c>
      <c r="F1244" s="24"/>
    </row>
    <row r="1245" spans="1:6" x14ac:dyDescent="0.25">
      <c r="C1245" t="s">
        <v>258</v>
      </c>
      <c r="D1245" t="s">
        <v>256</v>
      </c>
      <c r="E1245" t="s">
        <v>257</v>
      </c>
      <c r="F1245" s="24"/>
    </row>
    <row r="1246" spans="1:6" x14ac:dyDescent="0.25">
      <c r="B1246">
        <v>5</v>
      </c>
      <c r="C1246" t="s">
        <v>259</v>
      </c>
      <c r="D1246" t="s">
        <v>260</v>
      </c>
      <c r="E1246" t="s">
        <v>257</v>
      </c>
      <c r="F1246" s="24"/>
    </row>
    <row r="1247" spans="1:6" x14ac:dyDescent="0.25">
      <c r="B1247">
        <v>6</v>
      </c>
      <c r="C1247" t="s">
        <v>261</v>
      </c>
      <c r="D1247" t="s">
        <v>262</v>
      </c>
      <c r="E1247" t="s">
        <v>263</v>
      </c>
      <c r="F1247" s="24">
        <v>25</v>
      </c>
    </row>
    <row r="1248" spans="1:6" x14ac:dyDescent="0.25">
      <c r="B1248">
        <v>7</v>
      </c>
      <c r="C1248" t="s">
        <v>264</v>
      </c>
      <c r="D1248" t="s">
        <v>265</v>
      </c>
      <c r="E1248" t="s">
        <v>257</v>
      </c>
      <c r="F1248" s="24"/>
    </row>
    <row r="1249" spans="1:6" x14ac:dyDescent="0.25">
      <c r="B1249">
        <v>8</v>
      </c>
      <c r="C1249" t="s">
        <v>266</v>
      </c>
      <c r="D1249" t="s">
        <v>267</v>
      </c>
      <c r="E1249" t="s">
        <v>257</v>
      </c>
      <c r="F1249" s="24"/>
    </row>
    <row r="1250" spans="1:6" x14ac:dyDescent="0.25">
      <c r="B1250">
        <v>9</v>
      </c>
      <c r="C1250" t="s">
        <v>268</v>
      </c>
      <c r="D1250" t="s">
        <v>269</v>
      </c>
      <c r="E1250" t="s">
        <v>257</v>
      </c>
      <c r="F1250" s="24"/>
    </row>
    <row r="1251" spans="1:6" x14ac:dyDescent="0.25">
      <c r="B1251">
        <v>10</v>
      </c>
      <c r="C1251" t="s">
        <v>270</v>
      </c>
      <c r="D1251" t="s">
        <v>271</v>
      </c>
      <c r="E1251" t="s">
        <v>257</v>
      </c>
      <c r="F1251" s="24"/>
    </row>
    <row r="1252" spans="1:6" x14ac:dyDescent="0.25">
      <c r="A1252" t="s">
        <v>369</v>
      </c>
      <c r="B1252">
        <v>1</v>
      </c>
      <c r="C1252" t="s">
        <v>243</v>
      </c>
      <c r="D1252" t="s">
        <v>244</v>
      </c>
      <c r="E1252" t="s">
        <v>245</v>
      </c>
      <c r="F1252" s="24"/>
    </row>
    <row r="1253" spans="1:6" x14ac:dyDescent="0.25">
      <c r="C1253" t="s">
        <v>246</v>
      </c>
      <c r="D1253" t="s">
        <v>247</v>
      </c>
      <c r="E1253" t="s">
        <v>245</v>
      </c>
      <c r="F1253" s="24">
        <v>4000</v>
      </c>
    </row>
    <row r="1254" spans="1:6" x14ac:dyDescent="0.25">
      <c r="B1254">
        <v>2</v>
      </c>
      <c r="C1254" t="s">
        <v>248</v>
      </c>
      <c r="D1254" t="s">
        <v>249</v>
      </c>
      <c r="E1254" t="s">
        <v>245</v>
      </c>
      <c r="F1254" s="24"/>
    </row>
    <row r="1255" spans="1:6" x14ac:dyDescent="0.25">
      <c r="C1255" t="s">
        <v>250</v>
      </c>
      <c r="D1255" t="s">
        <v>251</v>
      </c>
      <c r="E1255" t="s">
        <v>245</v>
      </c>
      <c r="F1255" s="24">
        <v>4000</v>
      </c>
    </row>
    <row r="1256" spans="1:6" x14ac:dyDescent="0.25">
      <c r="B1256">
        <v>3</v>
      </c>
      <c r="C1256" t="s">
        <v>252</v>
      </c>
      <c r="D1256" t="s">
        <v>253</v>
      </c>
      <c r="E1256" t="s">
        <v>254</v>
      </c>
      <c r="F1256" s="24"/>
    </row>
    <row r="1257" spans="1:6" x14ac:dyDescent="0.25">
      <c r="B1257">
        <v>4</v>
      </c>
      <c r="C1257" t="s">
        <v>255</v>
      </c>
      <c r="D1257" t="s">
        <v>256</v>
      </c>
      <c r="E1257" t="s">
        <v>257</v>
      </c>
      <c r="F1257" s="24"/>
    </row>
    <row r="1258" spans="1:6" x14ac:dyDescent="0.25">
      <c r="C1258" t="s">
        <v>258</v>
      </c>
      <c r="D1258" t="s">
        <v>256</v>
      </c>
      <c r="E1258" t="s">
        <v>257</v>
      </c>
      <c r="F1258" s="24"/>
    </row>
    <row r="1259" spans="1:6" x14ac:dyDescent="0.25">
      <c r="B1259">
        <v>5</v>
      </c>
      <c r="C1259" t="s">
        <v>259</v>
      </c>
      <c r="D1259" t="s">
        <v>260</v>
      </c>
      <c r="E1259" t="s">
        <v>257</v>
      </c>
      <c r="F1259" s="24"/>
    </row>
    <row r="1260" spans="1:6" x14ac:dyDescent="0.25">
      <c r="B1260">
        <v>6</v>
      </c>
      <c r="C1260" t="s">
        <v>261</v>
      </c>
      <c r="D1260" t="s">
        <v>262</v>
      </c>
      <c r="E1260" t="s">
        <v>263</v>
      </c>
      <c r="F1260" s="24"/>
    </row>
    <row r="1261" spans="1:6" x14ac:dyDescent="0.25">
      <c r="B1261">
        <v>7</v>
      </c>
      <c r="C1261" t="s">
        <v>264</v>
      </c>
      <c r="D1261" t="s">
        <v>265</v>
      </c>
      <c r="E1261" t="s">
        <v>257</v>
      </c>
      <c r="F1261" s="24"/>
    </row>
    <row r="1262" spans="1:6" x14ac:dyDescent="0.25">
      <c r="B1262">
        <v>8</v>
      </c>
      <c r="C1262" t="s">
        <v>266</v>
      </c>
      <c r="D1262" t="s">
        <v>267</v>
      </c>
      <c r="E1262" t="s">
        <v>257</v>
      </c>
      <c r="F1262" s="24"/>
    </row>
    <row r="1263" spans="1:6" x14ac:dyDescent="0.25">
      <c r="B1263">
        <v>9</v>
      </c>
      <c r="C1263" t="s">
        <v>268</v>
      </c>
      <c r="D1263" t="s">
        <v>269</v>
      </c>
      <c r="E1263" t="s">
        <v>257</v>
      </c>
      <c r="F1263" s="24"/>
    </row>
    <row r="1264" spans="1:6" x14ac:dyDescent="0.25">
      <c r="B1264">
        <v>10</v>
      </c>
      <c r="C1264" t="s">
        <v>270</v>
      </c>
      <c r="D1264" t="s">
        <v>271</v>
      </c>
      <c r="E1264" t="s">
        <v>257</v>
      </c>
      <c r="F1264" s="24"/>
    </row>
    <row r="1265" spans="1:6" x14ac:dyDescent="0.25">
      <c r="A1265" t="s">
        <v>370</v>
      </c>
      <c r="B1265">
        <v>1</v>
      </c>
      <c r="C1265" t="s">
        <v>243</v>
      </c>
      <c r="D1265" t="s">
        <v>244</v>
      </c>
      <c r="E1265" t="s">
        <v>245</v>
      </c>
      <c r="F1265" s="24">
        <v>2000</v>
      </c>
    </row>
    <row r="1266" spans="1:6" x14ac:dyDescent="0.25">
      <c r="C1266" t="s">
        <v>246</v>
      </c>
      <c r="D1266" t="s">
        <v>247</v>
      </c>
      <c r="E1266" t="s">
        <v>245</v>
      </c>
      <c r="F1266" s="24"/>
    </row>
    <row r="1267" spans="1:6" x14ac:dyDescent="0.25">
      <c r="B1267">
        <v>2</v>
      </c>
      <c r="C1267" t="s">
        <v>248</v>
      </c>
      <c r="D1267" t="s">
        <v>249</v>
      </c>
      <c r="E1267" t="s">
        <v>245</v>
      </c>
      <c r="F1267" s="24"/>
    </row>
    <row r="1268" spans="1:6" x14ac:dyDescent="0.25">
      <c r="C1268" t="s">
        <v>250</v>
      </c>
      <c r="D1268" t="s">
        <v>251</v>
      </c>
      <c r="E1268" t="s">
        <v>245</v>
      </c>
      <c r="F1268" s="24"/>
    </row>
    <row r="1269" spans="1:6" x14ac:dyDescent="0.25">
      <c r="B1269">
        <v>3</v>
      </c>
      <c r="C1269" t="s">
        <v>252</v>
      </c>
      <c r="D1269" t="s">
        <v>253</v>
      </c>
      <c r="E1269" t="s">
        <v>254</v>
      </c>
      <c r="F1269" s="24">
        <v>150</v>
      </c>
    </row>
    <row r="1270" spans="1:6" x14ac:dyDescent="0.25">
      <c r="B1270">
        <v>4</v>
      </c>
      <c r="C1270" t="s">
        <v>255</v>
      </c>
      <c r="D1270" t="s">
        <v>256</v>
      </c>
      <c r="E1270" t="s">
        <v>257</v>
      </c>
      <c r="F1270" s="24"/>
    </row>
    <row r="1271" spans="1:6" x14ac:dyDescent="0.25">
      <c r="C1271" t="s">
        <v>258</v>
      </c>
      <c r="D1271" t="s">
        <v>256</v>
      </c>
      <c r="E1271" t="s">
        <v>257</v>
      </c>
      <c r="F1271" s="24"/>
    </row>
    <row r="1272" spans="1:6" x14ac:dyDescent="0.25">
      <c r="B1272">
        <v>5</v>
      </c>
      <c r="C1272" t="s">
        <v>259</v>
      </c>
      <c r="D1272" t="s">
        <v>260</v>
      </c>
      <c r="E1272" t="s">
        <v>257</v>
      </c>
      <c r="F1272" s="24"/>
    </row>
    <row r="1273" spans="1:6" x14ac:dyDescent="0.25">
      <c r="B1273">
        <v>6</v>
      </c>
      <c r="C1273" t="s">
        <v>261</v>
      </c>
      <c r="D1273" t="s">
        <v>262</v>
      </c>
      <c r="E1273" t="s">
        <v>263</v>
      </c>
      <c r="F1273" s="24">
        <v>25</v>
      </c>
    </row>
    <row r="1274" spans="1:6" x14ac:dyDescent="0.25">
      <c r="B1274">
        <v>7</v>
      </c>
      <c r="C1274" t="s">
        <v>264</v>
      </c>
      <c r="D1274" t="s">
        <v>265</v>
      </c>
      <c r="E1274" t="s">
        <v>257</v>
      </c>
      <c r="F1274" s="24"/>
    </row>
    <row r="1275" spans="1:6" x14ac:dyDescent="0.25">
      <c r="B1275">
        <v>8</v>
      </c>
      <c r="C1275" t="s">
        <v>266</v>
      </c>
      <c r="D1275" t="s">
        <v>267</v>
      </c>
      <c r="E1275" t="s">
        <v>257</v>
      </c>
      <c r="F1275" s="24"/>
    </row>
    <row r="1276" spans="1:6" x14ac:dyDescent="0.25">
      <c r="B1276">
        <v>9</v>
      </c>
      <c r="C1276" t="s">
        <v>268</v>
      </c>
      <c r="D1276" t="s">
        <v>269</v>
      </c>
      <c r="E1276" t="s">
        <v>257</v>
      </c>
      <c r="F1276" s="24">
        <v>2000</v>
      </c>
    </row>
    <row r="1277" spans="1:6" x14ac:dyDescent="0.25">
      <c r="B1277">
        <v>10</v>
      </c>
      <c r="C1277" t="s">
        <v>270</v>
      </c>
      <c r="D1277" t="s">
        <v>271</v>
      </c>
      <c r="E1277" t="s">
        <v>257</v>
      </c>
      <c r="F1277" s="24"/>
    </row>
    <row r="1278" spans="1:6" x14ac:dyDescent="0.25">
      <c r="A1278" t="s">
        <v>371</v>
      </c>
      <c r="B1278">
        <v>1</v>
      </c>
      <c r="C1278" t="s">
        <v>243</v>
      </c>
      <c r="D1278" t="s">
        <v>244</v>
      </c>
      <c r="E1278" t="s">
        <v>245</v>
      </c>
      <c r="F1278" s="24"/>
    </row>
    <row r="1279" spans="1:6" x14ac:dyDescent="0.25">
      <c r="C1279" t="s">
        <v>246</v>
      </c>
      <c r="D1279" t="s">
        <v>247</v>
      </c>
      <c r="E1279" t="s">
        <v>245</v>
      </c>
      <c r="F1279" s="24"/>
    </row>
    <row r="1280" spans="1:6" x14ac:dyDescent="0.25">
      <c r="B1280">
        <v>2</v>
      </c>
      <c r="C1280" t="s">
        <v>248</v>
      </c>
      <c r="D1280" t="s">
        <v>249</v>
      </c>
      <c r="E1280" t="s">
        <v>245</v>
      </c>
      <c r="F1280" s="24">
        <v>2000</v>
      </c>
    </row>
    <row r="1281" spans="1:6" x14ac:dyDescent="0.25">
      <c r="C1281" t="s">
        <v>250</v>
      </c>
      <c r="D1281" t="s">
        <v>251</v>
      </c>
      <c r="E1281" t="s">
        <v>245</v>
      </c>
      <c r="F1281" s="24"/>
    </row>
    <row r="1282" spans="1:6" x14ac:dyDescent="0.25">
      <c r="B1282">
        <v>3</v>
      </c>
      <c r="C1282" t="s">
        <v>252</v>
      </c>
      <c r="D1282" t="s">
        <v>253</v>
      </c>
      <c r="E1282" t="s">
        <v>254</v>
      </c>
      <c r="F1282" s="24"/>
    </row>
    <row r="1283" spans="1:6" x14ac:dyDescent="0.25">
      <c r="B1283">
        <v>4</v>
      </c>
      <c r="C1283" t="s">
        <v>255</v>
      </c>
      <c r="D1283" t="s">
        <v>256</v>
      </c>
      <c r="E1283" t="s">
        <v>257</v>
      </c>
      <c r="F1283" s="24"/>
    </row>
    <row r="1284" spans="1:6" x14ac:dyDescent="0.25">
      <c r="C1284" t="s">
        <v>258</v>
      </c>
      <c r="D1284" t="s">
        <v>256</v>
      </c>
      <c r="E1284" t="s">
        <v>257</v>
      </c>
      <c r="F1284" s="24"/>
    </row>
    <row r="1285" spans="1:6" x14ac:dyDescent="0.25">
      <c r="B1285">
        <v>5</v>
      </c>
      <c r="C1285" t="s">
        <v>259</v>
      </c>
      <c r="D1285" t="s">
        <v>260</v>
      </c>
      <c r="E1285" t="s">
        <v>257</v>
      </c>
      <c r="F1285" s="24"/>
    </row>
    <row r="1286" spans="1:6" x14ac:dyDescent="0.25">
      <c r="B1286">
        <v>6</v>
      </c>
      <c r="C1286" t="s">
        <v>261</v>
      </c>
      <c r="D1286" t="s">
        <v>262</v>
      </c>
      <c r="E1286" t="s">
        <v>263</v>
      </c>
      <c r="F1286" s="24"/>
    </row>
    <row r="1287" spans="1:6" x14ac:dyDescent="0.25">
      <c r="B1287">
        <v>7</v>
      </c>
      <c r="C1287" t="s">
        <v>264</v>
      </c>
      <c r="D1287" t="s">
        <v>265</v>
      </c>
      <c r="E1287" t="s">
        <v>257</v>
      </c>
      <c r="F1287" s="24"/>
    </row>
    <row r="1288" spans="1:6" x14ac:dyDescent="0.25">
      <c r="B1288">
        <v>8</v>
      </c>
      <c r="C1288" t="s">
        <v>266</v>
      </c>
      <c r="D1288" t="s">
        <v>267</v>
      </c>
      <c r="E1288" t="s">
        <v>257</v>
      </c>
      <c r="F1288" s="24"/>
    </row>
    <row r="1289" spans="1:6" x14ac:dyDescent="0.25">
      <c r="B1289">
        <v>9</v>
      </c>
      <c r="C1289" t="s">
        <v>268</v>
      </c>
      <c r="D1289" t="s">
        <v>269</v>
      </c>
      <c r="E1289" t="s">
        <v>257</v>
      </c>
      <c r="F1289" s="24"/>
    </row>
    <row r="1290" spans="1:6" x14ac:dyDescent="0.25">
      <c r="B1290">
        <v>10</v>
      </c>
      <c r="C1290" t="s">
        <v>270</v>
      </c>
      <c r="D1290" t="s">
        <v>271</v>
      </c>
      <c r="E1290" t="s">
        <v>257</v>
      </c>
      <c r="F1290" s="24"/>
    </row>
    <row r="1291" spans="1:6" x14ac:dyDescent="0.25">
      <c r="A1291" t="s">
        <v>372</v>
      </c>
      <c r="B1291">
        <v>1</v>
      </c>
      <c r="C1291" t="s">
        <v>243</v>
      </c>
      <c r="D1291" t="s">
        <v>244</v>
      </c>
      <c r="E1291" t="s">
        <v>245</v>
      </c>
      <c r="F1291" s="24"/>
    </row>
    <row r="1292" spans="1:6" x14ac:dyDescent="0.25">
      <c r="C1292" t="s">
        <v>246</v>
      </c>
      <c r="D1292" t="s">
        <v>247</v>
      </c>
      <c r="E1292" t="s">
        <v>245</v>
      </c>
      <c r="F1292" s="24"/>
    </row>
    <row r="1293" spans="1:6" x14ac:dyDescent="0.25">
      <c r="B1293">
        <v>2</v>
      </c>
      <c r="C1293" t="s">
        <v>248</v>
      </c>
      <c r="D1293" t="s">
        <v>249</v>
      </c>
      <c r="E1293" t="s">
        <v>245</v>
      </c>
      <c r="F1293" s="24"/>
    </row>
    <row r="1294" spans="1:6" x14ac:dyDescent="0.25">
      <c r="C1294" t="s">
        <v>250</v>
      </c>
      <c r="D1294" t="s">
        <v>251</v>
      </c>
      <c r="E1294" t="s">
        <v>245</v>
      </c>
      <c r="F1294" s="24"/>
    </row>
    <row r="1295" spans="1:6" x14ac:dyDescent="0.25">
      <c r="B1295">
        <v>3</v>
      </c>
      <c r="C1295" t="s">
        <v>252</v>
      </c>
      <c r="D1295" t="s">
        <v>253</v>
      </c>
      <c r="E1295" t="s">
        <v>254</v>
      </c>
      <c r="F1295" s="24">
        <v>1000</v>
      </c>
    </row>
    <row r="1296" spans="1:6" x14ac:dyDescent="0.25">
      <c r="B1296">
        <v>4</v>
      </c>
      <c r="C1296" t="s">
        <v>255</v>
      </c>
      <c r="D1296" t="s">
        <v>256</v>
      </c>
      <c r="E1296" t="s">
        <v>257</v>
      </c>
      <c r="F1296" s="24"/>
    </row>
    <row r="1297" spans="1:6" x14ac:dyDescent="0.25">
      <c r="C1297" t="s">
        <v>258</v>
      </c>
      <c r="D1297" t="s">
        <v>256</v>
      </c>
      <c r="E1297" t="s">
        <v>257</v>
      </c>
      <c r="F1297" s="24"/>
    </row>
    <row r="1298" spans="1:6" x14ac:dyDescent="0.25">
      <c r="B1298">
        <v>5</v>
      </c>
      <c r="C1298" t="s">
        <v>259</v>
      </c>
      <c r="D1298" t="s">
        <v>260</v>
      </c>
      <c r="E1298" t="s">
        <v>257</v>
      </c>
      <c r="F1298" s="24"/>
    </row>
    <row r="1299" spans="1:6" x14ac:dyDescent="0.25">
      <c r="B1299">
        <v>6</v>
      </c>
      <c r="C1299" t="s">
        <v>261</v>
      </c>
      <c r="D1299" t="s">
        <v>262</v>
      </c>
      <c r="E1299" t="s">
        <v>263</v>
      </c>
      <c r="F1299" s="24"/>
    </row>
    <row r="1300" spans="1:6" x14ac:dyDescent="0.25">
      <c r="B1300">
        <v>7</v>
      </c>
      <c r="C1300" t="s">
        <v>264</v>
      </c>
      <c r="D1300" t="s">
        <v>265</v>
      </c>
      <c r="E1300" t="s">
        <v>257</v>
      </c>
      <c r="F1300" s="24"/>
    </row>
    <row r="1301" spans="1:6" x14ac:dyDescent="0.25">
      <c r="B1301">
        <v>8</v>
      </c>
      <c r="C1301" t="s">
        <v>266</v>
      </c>
      <c r="D1301" t="s">
        <v>267</v>
      </c>
      <c r="E1301" t="s">
        <v>257</v>
      </c>
      <c r="F1301" s="24"/>
    </row>
    <row r="1302" spans="1:6" x14ac:dyDescent="0.25">
      <c r="B1302">
        <v>9</v>
      </c>
      <c r="C1302" t="s">
        <v>268</v>
      </c>
      <c r="D1302" t="s">
        <v>269</v>
      </c>
      <c r="E1302" t="s">
        <v>257</v>
      </c>
      <c r="F1302" s="24"/>
    </row>
    <row r="1303" spans="1:6" x14ac:dyDescent="0.25">
      <c r="B1303">
        <v>10</v>
      </c>
      <c r="C1303" t="s">
        <v>270</v>
      </c>
      <c r="D1303" t="s">
        <v>271</v>
      </c>
      <c r="E1303" t="s">
        <v>257</v>
      </c>
      <c r="F1303" s="24"/>
    </row>
    <row r="1304" spans="1:6" x14ac:dyDescent="0.25">
      <c r="A1304" t="s">
        <v>373</v>
      </c>
      <c r="B1304">
        <v>1</v>
      </c>
      <c r="C1304" t="s">
        <v>243</v>
      </c>
      <c r="D1304" t="s">
        <v>244</v>
      </c>
      <c r="E1304" t="s">
        <v>245</v>
      </c>
      <c r="F1304" s="24"/>
    </row>
    <row r="1305" spans="1:6" x14ac:dyDescent="0.25">
      <c r="C1305" t="s">
        <v>246</v>
      </c>
      <c r="D1305" t="s">
        <v>247</v>
      </c>
      <c r="E1305" t="s">
        <v>245</v>
      </c>
      <c r="F1305" s="24"/>
    </row>
    <row r="1306" spans="1:6" x14ac:dyDescent="0.25">
      <c r="B1306">
        <v>2</v>
      </c>
      <c r="C1306" t="s">
        <v>248</v>
      </c>
      <c r="D1306" t="s">
        <v>249</v>
      </c>
      <c r="E1306" t="s">
        <v>245</v>
      </c>
      <c r="F1306" s="24"/>
    </row>
    <row r="1307" spans="1:6" x14ac:dyDescent="0.25">
      <c r="C1307" t="s">
        <v>250</v>
      </c>
      <c r="D1307" t="s">
        <v>251</v>
      </c>
      <c r="E1307" t="s">
        <v>245</v>
      </c>
      <c r="F1307" s="24">
        <v>39150</v>
      </c>
    </row>
    <row r="1308" spans="1:6" x14ac:dyDescent="0.25">
      <c r="B1308">
        <v>3</v>
      </c>
      <c r="C1308" t="s">
        <v>252</v>
      </c>
      <c r="D1308" t="s">
        <v>253</v>
      </c>
      <c r="E1308" t="s">
        <v>254</v>
      </c>
      <c r="F1308" s="24"/>
    </row>
    <row r="1309" spans="1:6" x14ac:dyDescent="0.25">
      <c r="B1309">
        <v>4</v>
      </c>
      <c r="C1309" t="s">
        <v>255</v>
      </c>
      <c r="D1309" t="s">
        <v>256</v>
      </c>
      <c r="E1309" t="s">
        <v>257</v>
      </c>
      <c r="F1309" s="24"/>
    </row>
    <row r="1310" spans="1:6" x14ac:dyDescent="0.25">
      <c r="C1310" t="s">
        <v>258</v>
      </c>
      <c r="D1310" t="s">
        <v>256</v>
      </c>
      <c r="E1310" t="s">
        <v>257</v>
      </c>
      <c r="F1310" s="24"/>
    </row>
    <row r="1311" spans="1:6" x14ac:dyDescent="0.25">
      <c r="B1311">
        <v>5</v>
      </c>
      <c r="C1311" t="s">
        <v>259</v>
      </c>
      <c r="D1311" t="s">
        <v>260</v>
      </c>
      <c r="E1311" t="s">
        <v>257</v>
      </c>
      <c r="F1311" s="24"/>
    </row>
    <row r="1312" spans="1:6" x14ac:dyDescent="0.25">
      <c r="B1312">
        <v>6</v>
      </c>
      <c r="C1312" t="s">
        <v>261</v>
      </c>
      <c r="D1312" t="s">
        <v>262</v>
      </c>
      <c r="E1312" t="s">
        <v>263</v>
      </c>
      <c r="F1312" s="24"/>
    </row>
    <row r="1313" spans="1:6" x14ac:dyDescent="0.25">
      <c r="B1313">
        <v>7</v>
      </c>
      <c r="C1313" t="s">
        <v>264</v>
      </c>
      <c r="D1313" t="s">
        <v>265</v>
      </c>
      <c r="E1313" t="s">
        <v>257</v>
      </c>
      <c r="F1313" s="24"/>
    </row>
    <row r="1314" spans="1:6" x14ac:dyDescent="0.25">
      <c r="B1314">
        <v>8</v>
      </c>
      <c r="C1314" t="s">
        <v>266</v>
      </c>
      <c r="D1314" t="s">
        <v>267</v>
      </c>
      <c r="E1314" t="s">
        <v>257</v>
      </c>
      <c r="F1314" s="24"/>
    </row>
    <row r="1315" spans="1:6" x14ac:dyDescent="0.25">
      <c r="B1315">
        <v>9</v>
      </c>
      <c r="C1315" t="s">
        <v>268</v>
      </c>
      <c r="D1315" t="s">
        <v>269</v>
      </c>
      <c r="E1315" t="s">
        <v>257</v>
      </c>
      <c r="F1315" s="24"/>
    </row>
    <row r="1316" spans="1:6" x14ac:dyDescent="0.25">
      <c r="B1316">
        <v>10</v>
      </c>
      <c r="C1316" t="s">
        <v>270</v>
      </c>
      <c r="D1316" t="s">
        <v>271</v>
      </c>
      <c r="E1316" t="s">
        <v>257</v>
      </c>
      <c r="F1316" s="24"/>
    </row>
    <row r="1317" spans="1:6" x14ac:dyDescent="0.25">
      <c r="A1317" t="s">
        <v>374</v>
      </c>
      <c r="B1317">
        <v>1</v>
      </c>
      <c r="C1317" t="s">
        <v>243</v>
      </c>
      <c r="D1317" t="s">
        <v>244</v>
      </c>
      <c r="E1317" t="s">
        <v>245</v>
      </c>
      <c r="F1317" s="24"/>
    </row>
    <row r="1318" spans="1:6" x14ac:dyDescent="0.25">
      <c r="C1318" t="s">
        <v>246</v>
      </c>
      <c r="D1318" t="s">
        <v>247</v>
      </c>
      <c r="E1318" t="s">
        <v>245</v>
      </c>
      <c r="F1318" s="24"/>
    </row>
    <row r="1319" spans="1:6" x14ac:dyDescent="0.25">
      <c r="B1319">
        <v>2</v>
      </c>
      <c r="C1319" t="s">
        <v>248</v>
      </c>
      <c r="D1319" t="s">
        <v>249</v>
      </c>
      <c r="E1319" t="s">
        <v>245</v>
      </c>
      <c r="F1319" s="24"/>
    </row>
    <row r="1320" spans="1:6" x14ac:dyDescent="0.25">
      <c r="C1320" t="s">
        <v>250</v>
      </c>
      <c r="D1320" t="s">
        <v>251</v>
      </c>
      <c r="E1320" t="s">
        <v>245</v>
      </c>
      <c r="F1320" s="24"/>
    </row>
    <row r="1321" spans="1:6" x14ac:dyDescent="0.25">
      <c r="B1321">
        <v>3</v>
      </c>
      <c r="C1321" t="s">
        <v>252</v>
      </c>
      <c r="D1321" t="s">
        <v>253</v>
      </c>
      <c r="E1321" t="s">
        <v>254</v>
      </c>
      <c r="F1321" s="24"/>
    </row>
    <row r="1322" spans="1:6" x14ac:dyDescent="0.25">
      <c r="B1322">
        <v>4</v>
      </c>
      <c r="C1322" t="s">
        <v>255</v>
      </c>
      <c r="D1322" t="s">
        <v>256</v>
      </c>
      <c r="E1322" t="s">
        <v>257</v>
      </c>
      <c r="F1322" s="24"/>
    </row>
    <row r="1323" spans="1:6" x14ac:dyDescent="0.25">
      <c r="C1323" t="s">
        <v>258</v>
      </c>
      <c r="D1323" t="s">
        <v>256</v>
      </c>
      <c r="E1323" t="s">
        <v>257</v>
      </c>
      <c r="F1323" s="24"/>
    </row>
    <row r="1324" spans="1:6" x14ac:dyDescent="0.25">
      <c r="B1324">
        <v>5</v>
      </c>
      <c r="C1324" t="s">
        <v>259</v>
      </c>
      <c r="D1324" t="s">
        <v>260</v>
      </c>
      <c r="E1324" t="s">
        <v>257</v>
      </c>
      <c r="F1324" s="24"/>
    </row>
    <row r="1325" spans="1:6" x14ac:dyDescent="0.25">
      <c r="B1325">
        <v>6</v>
      </c>
      <c r="C1325" t="s">
        <v>261</v>
      </c>
      <c r="D1325" t="s">
        <v>262</v>
      </c>
      <c r="E1325" t="s">
        <v>263</v>
      </c>
      <c r="F1325" s="24"/>
    </row>
    <row r="1326" spans="1:6" x14ac:dyDescent="0.25">
      <c r="B1326">
        <v>7</v>
      </c>
      <c r="C1326" t="s">
        <v>264</v>
      </c>
      <c r="D1326" t="s">
        <v>265</v>
      </c>
      <c r="E1326" t="s">
        <v>257</v>
      </c>
      <c r="F1326" s="24"/>
    </row>
    <row r="1327" spans="1:6" x14ac:dyDescent="0.25">
      <c r="B1327">
        <v>8</v>
      </c>
      <c r="C1327" t="s">
        <v>266</v>
      </c>
      <c r="D1327" t="s">
        <v>267</v>
      </c>
      <c r="E1327" t="s">
        <v>257</v>
      </c>
      <c r="F1327" s="24">
        <v>10</v>
      </c>
    </row>
    <row r="1328" spans="1:6" x14ac:dyDescent="0.25">
      <c r="B1328">
        <v>9</v>
      </c>
      <c r="C1328" t="s">
        <v>268</v>
      </c>
      <c r="D1328" t="s">
        <v>269</v>
      </c>
      <c r="E1328" t="s">
        <v>257</v>
      </c>
      <c r="F1328" s="24"/>
    </row>
    <row r="1329" spans="1:6" x14ac:dyDescent="0.25">
      <c r="B1329">
        <v>10</v>
      </c>
      <c r="C1329" t="s">
        <v>270</v>
      </c>
      <c r="D1329" t="s">
        <v>271</v>
      </c>
      <c r="E1329" t="s">
        <v>257</v>
      </c>
      <c r="F1329" s="24"/>
    </row>
    <row r="1330" spans="1:6" x14ac:dyDescent="0.25">
      <c r="A1330" t="s">
        <v>375</v>
      </c>
      <c r="B1330">
        <v>1</v>
      </c>
      <c r="C1330" t="s">
        <v>243</v>
      </c>
      <c r="D1330" t="s">
        <v>244</v>
      </c>
      <c r="E1330" t="s">
        <v>245</v>
      </c>
      <c r="F1330" s="24"/>
    </row>
    <row r="1331" spans="1:6" x14ac:dyDescent="0.25">
      <c r="C1331" t="s">
        <v>246</v>
      </c>
      <c r="D1331" t="s">
        <v>247</v>
      </c>
      <c r="E1331" t="s">
        <v>245</v>
      </c>
      <c r="F1331" s="24"/>
    </row>
    <row r="1332" spans="1:6" x14ac:dyDescent="0.25">
      <c r="B1332">
        <v>2</v>
      </c>
      <c r="C1332" t="s">
        <v>248</v>
      </c>
      <c r="D1332" t="s">
        <v>249</v>
      </c>
      <c r="E1332" t="s">
        <v>245</v>
      </c>
      <c r="F1332" s="24"/>
    </row>
    <row r="1333" spans="1:6" x14ac:dyDescent="0.25">
      <c r="C1333" t="s">
        <v>250</v>
      </c>
      <c r="D1333" t="s">
        <v>251</v>
      </c>
      <c r="E1333" t="s">
        <v>245</v>
      </c>
      <c r="F1333" s="24"/>
    </row>
    <row r="1334" spans="1:6" x14ac:dyDescent="0.25">
      <c r="B1334">
        <v>3</v>
      </c>
      <c r="C1334" t="s">
        <v>252</v>
      </c>
      <c r="D1334" t="s">
        <v>253</v>
      </c>
      <c r="E1334" t="s">
        <v>254</v>
      </c>
      <c r="F1334" s="24"/>
    </row>
    <row r="1335" spans="1:6" x14ac:dyDescent="0.25">
      <c r="B1335">
        <v>4</v>
      </c>
      <c r="C1335" t="s">
        <v>255</v>
      </c>
      <c r="D1335" t="s">
        <v>256</v>
      </c>
      <c r="E1335" t="s">
        <v>257</v>
      </c>
      <c r="F1335" s="24"/>
    </row>
    <row r="1336" spans="1:6" x14ac:dyDescent="0.25">
      <c r="C1336" t="s">
        <v>258</v>
      </c>
      <c r="D1336" t="s">
        <v>256</v>
      </c>
      <c r="E1336" t="s">
        <v>257</v>
      </c>
      <c r="F1336" s="24"/>
    </row>
    <row r="1337" spans="1:6" x14ac:dyDescent="0.25">
      <c r="B1337">
        <v>5</v>
      </c>
      <c r="C1337" t="s">
        <v>259</v>
      </c>
      <c r="D1337" t="s">
        <v>260</v>
      </c>
      <c r="E1337" t="s">
        <v>257</v>
      </c>
      <c r="F1337" s="24"/>
    </row>
    <row r="1338" spans="1:6" x14ac:dyDescent="0.25">
      <c r="B1338">
        <v>6</v>
      </c>
      <c r="C1338" t="s">
        <v>261</v>
      </c>
      <c r="D1338" t="s">
        <v>262</v>
      </c>
      <c r="E1338" t="s">
        <v>263</v>
      </c>
      <c r="F1338" s="24"/>
    </row>
    <row r="1339" spans="1:6" x14ac:dyDescent="0.25">
      <c r="B1339">
        <v>7</v>
      </c>
      <c r="C1339" t="s">
        <v>264</v>
      </c>
      <c r="D1339" t="s">
        <v>265</v>
      </c>
      <c r="E1339" t="s">
        <v>257</v>
      </c>
      <c r="F1339" s="24">
        <v>5</v>
      </c>
    </row>
    <row r="1340" spans="1:6" x14ac:dyDescent="0.25">
      <c r="B1340">
        <v>8</v>
      </c>
      <c r="C1340" t="s">
        <v>266</v>
      </c>
      <c r="D1340" t="s">
        <v>267</v>
      </c>
      <c r="E1340" t="s">
        <v>257</v>
      </c>
      <c r="F1340" s="24">
        <v>3</v>
      </c>
    </row>
    <row r="1341" spans="1:6" x14ac:dyDescent="0.25">
      <c r="B1341">
        <v>9</v>
      </c>
      <c r="C1341" t="s">
        <v>268</v>
      </c>
      <c r="D1341" t="s">
        <v>269</v>
      </c>
      <c r="E1341" t="s">
        <v>257</v>
      </c>
      <c r="F1341" s="24"/>
    </row>
    <row r="1342" spans="1:6" x14ac:dyDescent="0.25">
      <c r="B1342">
        <v>10</v>
      </c>
      <c r="C1342" t="s">
        <v>270</v>
      </c>
      <c r="D1342" t="s">
        <v>271</v>
      </c>
      <c r="E1342" t="s">
        <v>257</v>
      </c>
      <c r="F1342" s="24"/>
    </row>
    <row r="1343" spans="1:6" x14ac:dyDescent="0.25">
      <c r="A1343" t="s">
        <v>376</v>
      </c>
      <c r="B1343">
        <v>1</v>
      </c>
      <c r="C1343" t="s">
        <v>243</v>
      </c>
      <c r="D1343" t="s">
        <v>244</v>
      </c>
      <c r="E1343" t="s">
        <v>245</v>
      </c>
      <c r="F1343" s="24">
        <v>2000</v>
      </c>
    </row>
    <row r="1344" spans="1:6" x14ac:dyDescent="0.25">
      <c r="C1344" t="s">
        <v>246</v>
      </c>
      <c r="D1344" t="s">
        <v>247</v>
      </c>
      <c r="E1344" t="s">
        <v>245</v>
      </c>
      <c r="F1344" s="24"/>
    </row>
    <row r="1345" spans="1:6" x14ac:dyDescent="0.25">
      <c r="B1345">
        <v>2</v>
      </c>
      <c r="C1345" t="s">
        <v>248</v>
      </c>
      <c r="D1345" t="s">
        <v>249</v>
      </c>
      <c r="E1345" t="s">
        <v>245</v>
      </c>
      <c r="F1345" s="24"/>
    </row>
    <row r="1346" spans="1:6" x14ac:dyDescent="0.25">
      <c r="C1346" t="s">
        <v>250</v>
      </c>
      <c r="D1346" t="s">
        <v>251</v>
      </c>
      <c r="E1346" t="s">
        <v>245</v>
      </c>
      <c r="F1346" s="24">
        <v>400</v>
      </c>
    </row>
    <row r="1347" spans="1:6" x14ac:dyDescent="0.25">
      <c r="B1347">
        <v>3</v>
      </c>
      <c r="C1347" t="s">
        <v>252</v>
      </c>
      <c r="D1347" t="s">
        <v>253</v>
      </c>
      <c r="E1347" t="s">
        <v>254</v>
      </c>
      <c r="F1347" s="24"/>
    </row>
    <row r="1348" spans="1:6" x14ac:dyDescent="0.25">
      <c r="B1348">
        <v>4</v>
      </c>
      <c r="C1348" t="s">
        <v>255</v>
      </c>
      <c r="D1348" t="s">
        <v>256</v>
      </c>
      <c r="E1348" t="s">
        <v>257</v>
      </c>
      <c r="F1348" s="24"/>
    </row>
    <row r="1349" spans="1:6" x14ac:dyDescent="0.25">
      <c r="C1349" t="s">
        <v>258</v>
      </c>
      <c r="D1349" t="s">
        <v>256</v>
      </c>
      <c r="E1349" t="s">
        <v>257</v>
      </c>
      <c r="F1349" s="24"/>
    </row>
    <row r="1350" spans="1:6" x14ac:dyDescent="0.25">
      <c r="B1350">
        <v>5</v>
      </c>
      <c r="C1350" t="s">
        <v>259</v>
      </c>
      <c r="D1350" t="s">
        <v>260</v>
      </c>
      <c r="E1350" t="s">
        <v>257</v>
      </c>
      <c r="F1350" s="24"/>
    </row>
    <row r="1351" spans="1:6" x14ac:dyDescent="0.25">
      <c r="B1351">
        <v>6</v>
      </c>
      <c r="C1351" t="s">
        <v>261</v>
      </c>
      <c r="D1351" t="s">
        <v>262</v>
      </c>
      <c r="E1351" t="s">
        <v>263</v>
      </c>
      <c r="F1351" s="24">
        <v>25</v>
      </c>
    </row>
    <row r="1352" spans="1:6" x14ac:dyDescent="0.25">
      <c r="B1352">
        <v>7</v>
      </c>
      <c r="C1352" t="s">
        <v>264</v>
      </c>
      <c r="D1352" t="s">
        <v>265</v>
      </c>
      <c r="E1352" t="s">
        <v>257</v>
      </c>
      <c r="F1352" s="24">
        <v>5</v>
      </c>
    </row>
    <row r="1353" spans="1:6" x14ac:dyDescent="0.25">
      <c r="B1353">
        <v>8</v>
      </c>
      <c r="C1353" t="s">
        <v>266</v>
      </c>
      <c r="D1353" t="s">
        <v>267</v>
      </c>
      <c r="E1353" t="s">
        <v>257</v>
      </c>
      <c r="F1353" s="24"/>
    </row>
    <row r="1354" spans="1:6" x14ac:dyDescent="0.25">
      <c r="B1354">
        <v>9</v>
      </c>
      <c r="C1354" t="s">
        <v>268</v>
      </c>
      <c r="D1354" t="s">
        <v>269</v>
      </c>
      <c r="E1354" t="s">
        <v>257</v>
      </c>
      <c r="F1354" s="24"/>
    </row>
    <row r="1355" spans="1:6" x14ac:dyDescent="0.25">
      <c r="B1355">
        <v>10</v>
      </c>
      <c r="C1355" t="s">
        <v>270</v>
      </c>
      <c r="D1355" t="s">
        <v>271</v>
      </c>
      <c r="E1355" t="s">
        <v>257</v>
      </c>
      <c r="F1355" s="24"/>
    </row>
    <row r="1356" spans="1:6" x14ac:dyDescent="0.25">
      <c r="A1356" t="s">
        <v>377</v>
      </c>
      <c r="B1356">
        <v>1</v>
      </c>
      <c r="C1356" t="s">
        <v>243</v>
      </c>
      <c r="D1356" t="s">
        <v>244</v>
      </c>
      <c r="E1356" t="s">
        <v>245</v>
      </c>
      <c r="F1356" s="24">
        <v>5000</v>
      </c>
    </row>
    <row r="1357" spans="1:6" x14ac:dyDescent="0.25">
      <c r="C1357" t="s">
        <v>246</v>
      </c>
      <c r="D1357" t="s">
        <v>247</v>
      </c>
      <c r="E1357" t="s">
        <v>245</v>
      </c>
      <c r="F1357" s="24">
        <v>5000</v>
      </c>
    </row>
    <row r="1358" spans="1:6" x14ac:dyDescent="0.25">
      <c r="B1358">
        <v>2</v>
      </c>
      <c r="C1358" t="s">
        <v>248</v>
      </c>
      <c r="D1358" t="s">
        <v>249</v>
      </c>
      <c r="E1358" t="s">
        <v>245</v>
      </c>
      <c r="F1358" s="24"/>
    </row>
    <row r="1359" spans="1:6" x14ac:dyDescent="0.25">
      <c r="C1359" t="s">
        <v>250</v>
      </c>
      <c r="D1359" t="s">
        <v>251</v>
      </c>
      <c r="E1359" t="s">
        <v>245</v>
      </c>
      <c r="F1359" s="24"/>
    </row>
    <row r="1360" spans="1:6" x14ac:dyDescent="0.25">
      <c r="B1360">
        <v>3</v>
      </c>
      <c r="C1360" t="s">
        <v>252</v>
      </c>
      <c r="D1360" t="s">
        <v>253</v>
      </c>
      <c r="E1360" t="s">
        <v>254</v>
      </c>
      <c r="F1360" s="24"/>
    </row>
    <row r="1361" spans="1:6" x14ac:dyDescent="0.25">
      <c r="B1361">
        <v>4</v>
      </c>
      <c r="C1361" t="s">
        <v>255</v>
      </c>
      <c r="D1361" t="s">
        <v>256</v>
      </c>
      <c r="E1361" t="s">
        <v>257</v>
      </c>
      <c r="F1361" s="24"/>
    </row>
    <row r="1362" spans="1:6" x14ac:dyDescent="0.25">
      <c r="C1362" t="s">
        <v>258</v>
      </c>
      <c r="D1362" t="s">
        <v>256</v>
      </c>
      <c r="E1362" t="s">
        <v>257</v>
      </c>
      <c r="F1362" s="24"/>
    </row>
    <row r="1363" spans="1:6" x14ac:dyDescent="0.25">
      <c r="B1363">
        <v>5</v>
      </c>
      <c r="C1363" t="s">
        <v>259</v>
      </c>
      <c r="D1363" t="s">
        <v>260</v>
      </c>
      <c r="E1363" t="s">
        <v>257</v>
      </c>
      <c r="F1363" s="24"/>
    </row>
    <row r="1364" spans="1:6" x14ac:dyDescent="0.25">
      <c r="B1364">
        <v>6</v>
      </c>
      <c r="C1364" t="s">
        <v>261</v>
      </c>
      <c r="D1364" t="s">
        <v>262</v>
      </c>
      <c r="E1364" t="s">
        <v>263</v>
      </c>
      <c r="F1364" s="24"/>
    </row>
    <row r="1365" spans="1:6" x14ac:dyDescent="0.25">
      <c r="B1365">
        <v>7</v>
      </c>
      <c r="C1365" t="s">
        <v>264</v>
      </c>
      <c r="D1365" t="s">
        <v>265</v>
      </c>
      <c r="E1365" t="s">
        <v>257</v>
      </c>
      <c r="F1365" s="24">
        <v>80</v>
      </c>
    </row>
    <row r="1366" spans="1:6" x14ac:dyDescent="0.25">
      <c r="B1366">
        <v>8</v>
      </c>
      <c r="C1366" t="s">
        <v>266</v>
      </c>
      <c r="D1366" t="s">
        <v>267</v>
      </c>
      <c r="E1366" t="s">
        <v>257</v>
      </c>
      <c r="F1366" s="24"/>
    </row>
    <row r="1367" spans="1:6" x14ac:dyDescent="0.25">
      <c r="B1367">
        <v>9</v>
      </c>
      <c r="C1367" t="s">
        <v>268</v>
      </c>
      <c r="D1367" t="s">
        <v>269</v>
      </c>
      <c r="E1367" t="s">
        <v>257</v>
      </c>
      <c r="F1367" s="24"/>
    </row>
    <row r="1368" spans="1:6" x14ac:dyDescent="0.25">
      <c r="B1368">
        <v>10</v>
      </c>
      <c r="C1368" t="s">
        <v>270</v>
      </c>
      <c r="D1368" t="s">
        <v>271</v>
      </c>
      <c r="E1368" t="s">
        <v>257</v>
      </c>
      <c r="F1368" s="24"/>
    </row>
    <row r="1369" spans="1:6" x14ac:dyDescent="0.25">
      <c r="A1369" t="s">
        <v>378</v>
      </c>
      <c r="B1369">
        <v>1</v>
      </c>
      <c r="C1369" t="s">
        <v>243</v>
      </c>
      <c r="D1369" t="s">
        <v>244</v>
      </c>
      <c r="E1369" t="s">
        <v>245</v>
      </c>
      <c r="F1369" s="24">
        <v>2000</v>
      </c>
    </row>
    <row r="1370" spans="1:6" x14ac:dyDescent="0.25">
      <c r="C1370" t="s">
        <v>246</v>
      </c>
      <c r="D1370" t="s">
        <v>247</v>
      </c>
      <c r="E1370" t="s">
        <v>245</v>
      </c>
      <c r="F1370" s="24"/>
    </row>
    <row r="1371" spans="1:6" x14ac:dyDescent="0.25">
      <c r="B1371">
        <v>2</v>
      </c>
      <c r="C1371" t="s">
        <v>248</v>
      </c>
      <c r="D1371" t="s">
        <v>249</v>
      </c>
      <c r="E1371" t="s">
        <v>245</v>
      </c>
      <c r="F1371" s="24"/>
    </row>
    <row r="1372" spans="1:6" x14ac:dyDescent="0.25">
      <c r="C1372" t="s">
        <v>250</v>
      </c>
      <c r="D1372" t="s">
        <v>251</v>
      </c>
      <c r="E1372" t="s">
        <v>245</v>
      </c>
      <c r="F1372" s="24">
        <v>400</v>
      </c>
    </row>
    <row r="1373" spans="1:6" x14ac:dyDescent="0.25">
      <c r="B1373">
        <v>3</v>
      </c>
      <c r="C1373" t="s">
        <v>252</v>
      </c>
      <c r="D1373" t="s">
        <v>253</v>
      </c>
      <c r="E1373" t="s">
        <v>254</v>
      </c>
      <c r="F1373" s="24"/>
    </row>
    <row r="1374" spans="1:6" x14ac:dyDescent="0.25">
      <c r="B1374">
        <v>4</v>
      </c>
      <c r="C1374" t="s">
        <v>255</v>
      </c>
      <c r="D1374" t="s">
        <v>256</v>
      </c>
      <c r="E1374" t="s">
        <v>257</v>
      </c>
      <c r="F1374" s="24"/>
    </row>
    <row r="1375" spans="1:6" x14ac:dyDescent="0.25">
      <c r="C1375" t="s">
        <v>258</v>
      </c>
      <c r="D1375" t="s">
        <v>256</v>
      </c>
      <c r="E1375" t="s">
        <v>257</v>
      </c>
      <c r="F1375" s="24"/>
    </row>
    <row r="1376" spans="1:6" x14ac:dyDescent="0.25">
      <c r="B1376">
        <v>5</v>
      </c>
      <c r="C1376" t="s">
        <v>259</v>
      </c>
      <c r="D1376" t="s">
        <v>260</v>
      </c>
      <c r="E1376" t="s">
        <v>257</v>
      </c>
      <c r="F1376" s="24"/>
    </row>
    <row r="1377" spans="1:6" x14ac:dyDescent="0.25">
      <c r="B1377">
        <v>6</v>
      </c>
      <c r="C1377" t="s">
        <v>261</v>
      </c>
      <c r="D1377" t="s">
        <v>262</v>
      </c>
      <c r="E1377" t="s">
        <v>263</v>
      </c>
      <c r="F1377" s="24">
        <v>50</v>
      </c>
    </row>
    <row r="1378" spans="1:6" x14ac:dyDescent="0.25">
      <c r="B1378">
        <v>7</v>
      </c>
      <c r="C1378" t="s">
        <v>264</v>
      </c>
      <c r="D1378" t="s">
        <v>265</v>
      </c>
      <c r="E1378" t="s">
        <v>257</v>
      </c>
      <c r="F1378" s="24">
        <v>5</v>
      </c>
    </row>
    <row r="1379" spans="1:6" x14ac:dyDescent="0.25">
      <c r="B1379">
        <v>8</v>
      </c>
      <c r="C1379" t="s">
        <v>266</v>
      </c>
      <c r="D1379" t="s">
        <v>267</v>
      </c>
      <c r="E1379" t="s">
        <v>257</v>
      </c>
      <c r="F1379" s="24"/>
    </row>
    <row r="1380" spans="1:6" x14ac:dyDescent="0.25">
      <c r="B1380">
        <v>9</v>
      </c>
      <c r="C1380" t="s">
        <v>268</v>
      </c>
      <c r="D1380" t="s">
        <v>269</v>
      </c>
      <c r="E1380" t="s">
        <v>257</v>
      </c>
      <c r="F1380" s="24"/>
    </row>
    <row r="1381" spans="1:6" x14ac:dyDescent="0.25">
      <c r="B1381">
        <v>10</v>
      </c>
      <c r="C1381" t="s">
        <v>270</v>
      </c>
      <c r="D1381" t="s">
        <v>271</v>
      </c>
      <c r="E1381" t="s">
        <v>257</v>
      </c>
      <c r="F1381" s="24"/>
    </row>
    <row r="1382" spans="1:6" x14ac:dyDescent="0.25">
      <c r="A1382" t="s">
        <v>379</v>
      </c>
      <c r="B1382">
        <v>1</v>
      </c>
      <c r="C1382" t="s">
        <v>243</v>
      </c>
      <c r="D1382" t="s">
        <v>244</v>
      </c>
      <c r="E1382" t="s">
        <v>245</v>
      </c>
      <c r="F1382" s="24">
        <v>2000</v>
      </c>
    </row>
    <row r="1383" spans="1:6" x14ac:dyDescent="0.25">
      <c r="C1383" t="s">
        <v>246</v>
      </c>
      <c r="D1383" t="s">
        <v>247</v>
      </c>
      <c r="E1383" t="s">
        <v>245</v>
      </c>
      <c r="F1383" s="24"/>
    </row>
    <row r="1384" spans="1:6" x14ac:dyDescent="0.25">
      <c r="B1384">
        <v>2</v>
      </c>
      <c r="C1384" t="s">
        <v>248</v>
      </c>
      <c r="D1384" t="s">
        <v>249</v>
      </c>
      <c r="E1384" t="s">
        <v>245</v>
      </c>
      <c r="F1384" s="24"/>
    </row>
    <row r="1385" spans="1:6" x14ac:dyDescent="0.25">
      <c r="C1385" t="s">
        <v>250</v>
      </c>
      <c r="D1385" t="s">
        <v>251</v>
      </c>
      <c r="E1385" t="s">
        <v>245</v>
      </c>
      <c r="F1385" s="24">
        <v>400</v>
      </c>
    </row>
    <row r="1386" spans="1:6" x14ac:dyDescent="0.25">
      <c r="B1386">
        <v>3</v>
      </c>
      <c r="C1386" t="s">
        <v>252</v>
      </c>
      <c r="D1386" t="s">
        <v>253</v>
      </c>
      <c r="E1386" t="s">
        <v>254</v>
      </c>
      <c r="F1386" s="24"/>
    </row>
    <row r="1387" spans="1:6" x14ac:dyDescent="0.25">
      <c r="B1387">
        <v>4</v>
      </c>
      <c r="C1387" t="s">
        <v>255</v>
      </c>
      <c r="D1387" t="s">
        <v>256</v>
      </c>
      <c r="E1387" t="s">
        <v>257</v>
      </c>
      <c r="F1387" s="24"/>
    </row>
    <row r="1388" spans="1:6" x14ac:dyDescent="0.25">
      <c r="C1388" t="s">
        <v>258</v>
      </c>
      <c r="D1388" t="s">
        <v>256</v>
      </c>
      <c r="E1388" t="s">
        <v>257</v>
      </c>
      <c r="F1388" s="24"/>
    </row>
    <row r="1389" spans="1:6" x14ac:dyDescent="0.25">
      <c r="B1389">
        <v>5</v>
      </c>
      <c r="C1389" t="s">
        <v>259</v>
      </c>
      <c r="D1389" t="s">
        <v>260</v>
      </c>
      <c r="E1389" t="s">
        <v>257</v>
      </c>
      <c r="F1389" s="24"/>
    </row>
    <row r="1390" spans="1:6" x14ac:dyDescent="0.25">
      <c r="B1390">
        <v>6</v>
      </c>
      <c r="C1390" t="s">
        <v>261</v>
      </c>
      <c r="D1390" t="s">
        <v>262</v>
      </c>
      <c r="E1390" t="s">
        <v>263</v>
      </c>
      <c r="F1390" s="24">
        <v>25</v>
      </c>
    </row>
    <row r="1391" spans="1:6" x14ac:dyDescent="0.25">
      <c r="B1391">
        <v>7</v>
      </c>
      <c r="C1391" t="s">
        <v>264</v>
      </c>
      <c r="D1391" t="s">
        <v>265</v>
      </c>
      <c r="E1391" t="s">
        <v>257</v>
      </c>
      <c r="F1391" s="24">
        <v>5</v>
      </c>
    </row>
    <row r="1392" spans="1:6" x14ac:dyDescent="0.25">
      <c r="B1392">
        <v>8</v>
      </c>
      <c r="C1392" t="s">
        <v>266</v>
      </c>
      <c r="D1392" t="s">
        <v>267</v>
      </c>
      <c r="E1392" t="s">
        <v>257</v>
      </c>
      <c r="F1392" s="24"/>
    </row>
    <row r="1393" spans="1:6" x14ac:dyDescent="0.25">
      <c r="B1393">
        <v>9</v>
      </c>
      <c r="C1393" t="s">
        <v>268</v>
      </c>
      <c r="D1393" t="s">
        <v>269</v>
      </c>
      <c r="E1393" t="s">
        <v>257</v>
      </c>
      <c r="F1393" s="24"/>
    </row>
    <row r="1394" spans="1:6" x14ac:dyDescent="0.25">
      <c r="B1394">
        <v>10</v>
      </c>
      <c r="C1394" t="s">
        <v>270</v>
      </c>
      <c r="D1394" t="s">
        <v>271</v>
      </c>
      <c r="E1394" t="s">
        <v>257</v>
      </c>
      <c r="F1394" s="24"/>
    </row>
    <row r="1395" spans="1:6" x14ac:dyDescent="0.25">
      <c r="A1395" t="s">
        <v>380</v>
      </c>
      <c r="B1395">
        <v>1</v>
      </c>
      <c r="C1395" t="s">
        <v>243</v>
      </c>
      <c r="D1395" t="s">
        <v>244</v>
      </c>
      <c r="E1395" t="s">
        <v>245</v>
      </c>
      <c r="F1395" s="24"/>
    </row>
    <row r="1396" spans="1:6" x14ac:dyDescent="0.25">
      <c r="C1396" t="s">
        <v>246</v>
      </c>
      <c r="D1396" t="s">
        <v>247</v>
      </c>
      <c r="E1396" t="s">
        <v>245</v>
      </c>
      <c r="F1396" s="24">
        <v>20000</v>
      </c>
    </row>
    <row r="1397" spans="1:6" x14ac:dyDescent="0.25">
      <c r="B1397">
        <v>2</v>
      </c>
      <c r="C1397" t="s">
        <v>248</v>
      </c>
      <c r="D1397" t="s">
        <v>249</v>
      </c>
      <c r="E1397" t="s">
        <v>245</v>
      </c>
      <c r="F1397" s="24"/>
    </row>
    <row r="1398" spans="1:6" x14ac:dyDescent="0.25">
      <c r="C1398" t="s">
        <v>250</v>
      </c>
      <c r="D1398" t="s">
        <v>251</v>
      </c>
      <c r="E1398" t="s">
        <v>245</v>
      </c>
      <c r="F1398" s="24"/>
    </row>
    <row r="1399" spans="1:6" x14ac:dyDescent="0.25">
      <c r="B1399">
        <v>3</v>
      </c>
      <c r="C1399" t="s">
        <v>252</v>
      </c>
      <c r="D1399" t="s">
        <v>253</v>
      </c>
      <c r="E1399" t="s">
        <v>254</v>
      </c>
      <c r="F1399" s="24"/>
    </row>
    <row r="1400" spans="1:6" x14ac:dyDescent="0.25">
      <c r="B1400">
        <v>4</v>
      </c>
      <c r="C1400" t="s">
        <v>255</v>
      </c>
      <c r="D1400" t="s">
        <v>256</v>
      </c>
      <c r="E1400" t="s">
        <v>257</v>
      </c>
      <c r="F1400" s="24"/>
    </row>
    <row r="1401" spans="1:6" x14ac:dyDescent="0.25">
      <c r="C1401" t="s">
        <v>258</v>
      </c>
      <c r="D1401" t="s">
        <v>256</v>
      </c>
      <c r="E1401" t="s">
        <v>257</v>
      </c>
      <c r="F1401" s="24"/>
    </row>
    <row r="1402" spans="1:6" x14ac:dyDescent="0.25">
      <c r="B1402">
        <v>5</v>
      </c>
      <c r="C1402" t="s">
        <v>259</v>
      </c>
      <c r="D1402" t="s">
        <v>260</v>
      </c>
      <c r="E1402" t="s">
        <v>257</v>
      </c>
      <c r="F1402" s="24"/>
    </row>
    <row r="1403" spans="1:6" x14ac:dyDescent="0.25">
      <c r="B1403">
        <v>6</v>
      </c>
      <c r="C1403" t="s">
        <v>261</v>
      </c>
      <c r="D1403" t="s">
        <v>262</v>
      </c>
      <c r="E1403" t="s">
        <v>263</v>
      </c>
      <c r="F1403" s="24"/>
    </row>
    <row r="1404" spans="1:6" x14ac:dyDescent="0.25">
      <c r="B1404">
        <v>7</v>
      </c>
      <c r="C1404" t="s">
        <v>264</v>
      </c>
      <c r="D1404" t="s">
        <v>265</v>
      </c>
      <c r="E1404" t="s">
        <v>257</v>
      </c>
      <c r="F1404" s="24"/>
    </row>
    <row r="1405" spans="1:6" x14ac:dyDescent="0.25">
      <c r="B1405">
        <v>8</v>
      </c>
      <c r="C1405" t="s">
        <v>266</v>
      </c>
      <c r="D1405" t="s">
        <v>267</v>
      </c>
      <c r="E1405" t="s">
        <v>257</v>
      </c>
      <c r="F1405" s="24"/>
    </row>
    <row r="1406" spans="1:6" x14ac:dyDescent="0.25">
      <c r="B1406">
        <v>9</v>
      </c>
      <c r="C1406" t="s">
        <v>268</v>
      </c>
      <c r="D1406" t="s">
        <v>269</v>
      </c>
      <c r="E1406" t="s">
        <v>257</v>
      </c>
      <c r="F1406" s="24"/>
    </row>
    <row r="1407" spans="1:6" x14ac:dyDescent="0.25">
      <c r="B1407">
        <v>10</v>
      </c>
      <c r="C1407" t="s">
        <v>270</v>
      </c>
      <c r="D1407" t="s">
        <v>271</v>
      </c>
      <c r="E1407" t="s">
        <v>257</v>
      </c>
      <c r="F1407" s="24"/>
    </row>
    <row r="1408" spans="1:6" x14ac:dyDescent="0.25">
      <c r="A1408" t="s">
        <v>381</v>
      </c>
      <c r="B1408">
        <v>1</v>
      </c>
      <c r="C1408" t="s">
        <v>243</v>
      </c>
      <c r="D1408" t="s">
        <v>244</v>
      </c>
      <c r="E1408" t="s">
        <v>245</v>
      </c>
      <c r="F1408" s="24"/>
    </row>
    <row r="1409" spans="1:6" x14ac:dyDescent="0.25">
      <c r="C1409" t="s">
        <v>246</v>
      </c>
      <c r="D1409" t="s">
        <v>247</v>
      </c>
      <c r="E1409" t="s">
        <v>245</v>
      </c>
      <c r="F1409" s="24"/>
    </row>
    <row r="1410" spans="1:6" x14ac:dyDescent="0.25">
      <c r="B1410">
        <v>2</v>
      </c>
      <c r="C1410" t="s">
        <v>248</v>
      </c>
      <c r="D1410" t="s">
        <v>249</v>
      </c>
      <c r="E1410" t="s">
        <v>245</v>
      </c>
      <c r="F1410" s="24">
        <v>8000</v>
      </c>
    </row>
    <row r="1411" spans="1:6" x14ac:dyDescent="0.25">
      <c r="C1411" t="s">
        <v>250</v>
      </c>
      <c r="D1411" t="s">
        <v>251</v>
      </c>
      <c r="E1411" t="s">
        <v>245</v>
      </c>
      <c r="F1411" s="24">
        <v>400</v>
      </c>
    </row>
    <row r="1412" spans="1:6" x14ac:dyDescent="0.25">
      <c r="B1412">
        <v>3</v>
      </c>
      <c r="C1412" t="s">
        <v>252</v>
      </c>
      <c r="D1412" t="s">
        <v>253</v>
      </c>
      <c r="E1412" t="s">
        <v>254</v>
      </c>
      <c r="F1412" s="24"/>
    </row>
    <row r="1413" spans="1:6" x14ac:dyDescent="0.25">
      <c r="B1413">
        <v>4</v>
      </c>
      <c r="C1413" t="s">
        <v>255</v>
      </c>
      <c r="D1413" t="s">
        <v>256</v>
      </c>
      <c r="E1413" t="s">
        <v>257</v>
      </c>
      <c r="F1413" s="24"/>
    </row>
    <row r="1414" spans="1:6" x14ac:dyDescent="0.25">
      <c r="C1414" t="s">
        <v>258</v>
      </c>
      <c r="D1414" t="s">
        <v>256</v>
      </c>
      <c r="E1414" t="s">
        <v>257</v>
      </c>
      <c r="F1414" s="24"/>
    </row>
    <row r="1415" spans="1:6" x14ac:dyDescent="0.25">
      <c r="B1415">
        <v>5</v>
      </c>
      <c r="C1415" t="s">
        <v>259</v>
      </c>
      <c r="D1415" t="s">
        <v>260</v>
      </c>
      <c r="E1415" t="s">
        <v>257</v>
      </c>
      <c r="F1415" s="24"/>
    </row>
    <row r="1416" spans="1:6" x14ac:dyDescent="0.25">
      <c r="B1416">
        <v>6</v>
      </c>
      <c r="C1416" t="s">
        <v>261</v>
      </c>
      <c r="D1416" t="s">
        <v>262</v>
      </c>
      <c r="E1416" t="s">
        <v>263</v>
      </c>
      <c r="F1416" s="24"/>
    </row>
    <row r="1417" spans="1:6" x14ac:dyDescent="0.25">
      <c r="B1417">
        <v>7</v>
      </c>
      <c r="C1417" t="s">
        <v>264</v>
      </c>
      <c r="D1417" t="s">
        <v>265</v>
      </c>
      <c r="E1417" t="s">
        <v>257</v>
      </c>
      <c r="F1417" s="24"/>
    </row>
    <row r="1418" spans="1:6" x14ac:dyDescent="0.25">
      <c r="B1418">
        <v>8</v>
      </c>
      <c r="C1418" t="s">
        <v>266</v>
      </c>
      <c r="D1418" t="s">
        <v>267</v>
      </c>
      <c r="E1418" t="s">
        <v>257</v>
      </c>
      <c r="F1418" s="24"/>
    </row>
    <row r="1419" spans="1:6" x14ac:dyDescent="0.25">
      <c r="B1419">
        <v>9</v>
      </c>
      <c r="C1419" t="s">
        <v>268</v>
      </c>
      <c r="D1419" t="s">
        <v>269</v>
      </c>
      <c r="E1419" t="s">
        <v>257</v>
      </c>
      <c r="F1419" s="24"/>
    </row>
    <row r="1420" spans="1:6" x14ac:dyDescent="0.25">
      <c r="B1420">
        <v>10</v>
      </c>
      <c r="C1420" t="s">
        <v>270</v>
      </c>
      <c r="D1420" t="s">
        <v>271</v>
      </c>
      <c r="E1420" t="s">
        <v>257</v>
      </c>
      <c r="F1420" s="24"/>
    </row>
    <row r="1421" spans="1:6" x14ac:dyDescent="0.25">
      <c r="A1421" t="s">
        <v>382</v>
      </c>
      <c r="B1421">
        <v>1</v>
      </c>
      <c r="C1421" t="s">
        <v>243</v>
      </c>
      <c r="D1421" t="s">
        <v>244</v>
      </c>
      <c r="E1421" t="s">
        <v>245</v>
      </c>
      <c r="F1421" s="24"/>
    </row>
    <row r="1422" spans="1:6" x14ac:dyDescent="0.25">
      <c r="C1422" t="s">
        <v>246</v>
      </c>
      <c r="D1422" t="s">
        <v>247</v>
      </c>
      <c r="E1422" t="s">
        <v>245</v>
      </c>
      <c r="F1422" s="24"/>
    </row>
    <row r="1423" spans="1:6" x14ac:dyDescent="0.25">
      <c r="B1423">
        <v>2</v>
      </c>
      <c r="C1423" t="s">
        <v>248</v>
      </c>
      <c r="D1423" t="s">
        <v>249</v>
      </c>
      <c r="E1423" t="s">
        <v>245</v>
      </c>
      <c r="F1423" s="24"/>
    </row>
    <row r="1424" spans="1:6" x14ac:dyDescent="0.25">
      <c r="C1424" t="s">
        <v>250</v>
      </c>
      <c r="D1424" t="s">
        <v>251</v>
      </c>
      <c r="E1424" t="s">
        <v>245</v>
      </c>
      <c r="F1424" s="24">
        <v>2000</v>
      </c>
    </row>
    <row r="1425" spans="1:6" x14ac:dyDescent="0.25">
      <c r="B1425">
        <v>3</v>
      </c>
      <c r="C1425" t="s">
        <v>252</v>
      </c>
      <c r="D1425" t="s">
        <v>253</v>
      </c>
      <c r="E1425" t="s">
        <v>254</v>
      </c>
      <c r="F1425" s="24"/>
    </row>
    <row r="1426" spans="1:6" x14ac:dyDescent="0.25">
      <c r="B1426">
        <v>4</v>
      </c>
      <c r="C1426" t="s">
        <v>255</v>
      </c>
      <c r="D1426" t="s">
        <v>256</v>
      </c>
      <c r="E1426" t="s">
        <v>257</v>
      </c>
      <c r="F1426" s="24"/>
    </row>
    <row r="1427" spans="1:6" x14ac:dyDescent="0.25">
      <c r="C1427" t="s">
        <v>258</v>
      </c>
      <c r="D1427" t="s">
        <v>256</v>
      </c>
      <c r="E1427" t="s">
        <v>257</v>
      </c>
      <c r="F1427" s="24"/>
    </row>
    <row r="1428" spans="1:6" x14ac:dyDescent="0.25">
      <c r="B1428">
        <v>5</v>
      </c>
      <c r="C1428" t="s">
        <v>259</v>
      </c>
      <c r="D1428" t="s">
        <v>260</v>
      </c>
      <c r="E1428" t="s">
        <v>257</v>
      </c>
      <c r="F1428" s="24"/>
    </row>
    <row r="1429" spans="1:6" x14ac:dyDescent="0.25">
      <c r="B1429">
        <v>6</v>
      </c>
      <c r="C1429" t="s">
        <v>261</v>
      </c>
      <c r="D1429" t="s">
        <v>262</v>
      </c>
      <c r="E1429" t="s">
        <v>263</v>
      </c>
      <c r="F1429" s="24"/>
    </row>
    <row r="1430" spans="1:6" x14ac:dyDescent="0.25">
      <c r="B1430">
        <v>7</v>
      </c>
      <c r="C1430" t="s">
        <v>264</v>
      </c>
      <c r="D1430" t="s">
        <v>265</v>
      </c>
      <c r="E1430" t="s">
        <v>257</v>
      </c>
      <c r="F1430" s="24"/>
    </row>
    <row r="1431" spans="1:6" x14ac:dyDescent="0.25">
      <c r="B1431">
        <v>8</v>
      </c>
      <c r="C1431" t="s">
        <v>266</v>
      </c>
      <c r="D1431" t="s">
        <v>267</v>
      </c>
      <c r="E1431" t="s">
        <v>257</v>
      </c>
      <c r="F1431" s="24">
        <v>80</v>
      </c>
    </row>
    <row r="1432" spans="1:6" x14ac:dyDescent="0.25">
      <c r="B1432">
        <v>9</v>
      </c>
      <c r="C1432" t="s">
        <v>268</v>
      </c>
      <c r="D1432" t="s">
        <v>269</v>
      </c>
      <c r="E1432" t="s">
        <v>257</v>
      </c>
      <c r="F1432" s="24"/>
    </row>
    <row r="1433" spans="1:6" x14ac:dyDescent="0.25">
      <c r="B1433">
        <v>10</v>
      </c>
      <c r="C1433" t="s">
        <v>270</v>
      </c>
      <c r="D1433" t="s">
        <v>271</v>
      </c>
      <c r="E1433" t="s">
        <v>257</v>
      </c>
      <c r="F1433" s="24"/>
    </row>
    <row r="1434" spans="1:6" x14ac:dyDescent="0.25">
      <c r="A1434" t="s">
        <v>383</v>
      </c>
      <c r="B1434">
        <v>1</v>
      </c>
      <c r="C1434" t="s">
        <v>243</v>
      </c>
      <c r="D1434" t="s">
        <v>244</v>
      </c>
      <c r="E1434" t="s">
        <v>245</v>
      </c>
      <c r="F1434" s="24"/>
    </row>
    <row r="1435" spans="1:6" x14ac:dyDescent="0.25">
      <c r="C1435" t="s">
        <v>246</v>
      </c>
      <c r="D1435" t="s">
        <v>247</v>
      </c>
      <c r="E1435" t="s">
        <v>245</v>
      </c>
      <c r="F1435" s="24"/>
    </row>
    <row r="1436" spans="1:6" x14ac:dyDescent="0.25">
      <c r="B1436">
        <v>2</v>
      </c>
      <c r="C1436" t="s">
        <v>248</v>
      </c>
      <c r="D1436" t="s">
        <v>249</v>
      </c>
      <c r="E1436" t="s">
        <v>245</v>
      </c>
      <c r="F1436" s="24"/>
    </row>
    <row r="1437" spans="1:6" x14ac:dyDescent="0.25">
      <c r="C1437" t="s">
        <v>250</v>
      </c>
      <c r="D1437" t="s">
        <v>251</v>
      </c>
      <c r="E1437" t="s">
        <v>245</v>
      </c>
      <c r="F1437" s="24"/>
    </row>
    <row r="1438" spans="1:6" x14ac:dyDescent="0.25">
      <c r="B1438">
        <v>3</v>
      </c>
      <c r="C1438" t="s">
        <v>252</v>
      </c>
      <c r="D1438" t="s">
        <v>253</v>
      </c>
      <c r="E1438" t="s">
        <v>254</v>
      </c>
      <c r="F1438" s="24"/>
    </row>
    <row r="1439" spans="1:6" x14ac:dyDescent="0.25">
      <c r="B1439">
        <v>4</v>
      </c>
      <c r="C1439" t="s">
        <v>255</v>
      </c>
      <c r="D1439" t="s">
        <v>256</v>
      </c>
      <c r="E1439" t="s">
        <v>257</v>
      </c>
      <c r="F1439" s="24"/>
    </row>
    <row r="1440" spans="1:6" x14ac:dyDescent="0.25">
      <c r="C1440" t="s">
        <v>258</v>
      </c>
      <c r="D1440" t="s">
        <v>256</v>
      </c>
      <c r="E1440" t="s">
        <v>257</v>
      </c>
      <c r="F1440" s="24"/>
    </row>
    <row r="1441" spans="1:6" x14ac:dyDescent="0.25">
      <c r="B1441">
        <v>5</v>
      </c>
      <c r="C1441" t="s">
        <v>259</v>
      </c>
      <c r="D1441" t="s">
        <v>260</v>
      </c>
      <c r="E1441" t="s">
        <v>257</v>
      </c>
      <c r="F1441" s="24"/>
    </row>
    <row r="1442" spans="1:6" x14ac:dyDescent="0.25">
      <c r="B1442">
        <v>6</v>
      </c>
      <c r="C1442" t="s">
        <v>261</v>
      </c>
      <c r="D1442" t="s">
        <v>262</v>
      </c>
      <c r="E1442" t="s">
        <v>263</v>
      </c>
      <c r="F1442" s="24">
        <v>50</v>
      </c>
    </row>
    <row r="1443" spans="1:6" x14ac:dyDescent="0.25">
      <c r="B1443">
        <v>7</v>
      </c>
      <c r="C1443" t="s">
        <v>264</v>
      </c>
      <c r="D1443" t="s">
        <v>265</v>
      </c>
      <c r="E1443" t="s">
        <v>257</v>
      </c>
      <c r="F1443" s="24"/>
    </row>
    <row r="1444" spans="1:6" x14ac:dyDescent="0.25">
      <c r="B1444">
        <v>8</v>
      </c>
      <c r="C1444" t="s">
        <v>266</v>
      </c>
      <c r="D1444" t="s">
        <v>267</v>
      </c>
      <c r="E1444" t="s">
        <v>257</v>
      </c>
      <c r="F1444" s="24">
        <v>2</v>
      </c>
    </row>
    <row r="1445" spans="1:6" x14ac:dyDescent="0.25">
      <c r="B1445">
        <v>9</v>
      </c>
      <c r="C1445" t="s">
        <v>268</v>
      </c>
      <c r="D1445" t="s">
        <v>269</v>
      </c>
      <c r="E1445" t="s">
        <v>257</v>
      </c>
      <c r="F1445" s="24"/>
    </row>
    <row r="1446" spans="1:6" x14ac:dyDescent="0.25">
      <c r="B1446">
        <v>10</v>
      </c>
      <c r="C1446" t="s">
        <v>270</v>
      </c>
      <c r="D1446" t="s">
        <v>271</v>
      </c>
      <c r="E1446" t="s">
        <v>257</v>
      </c>
      <c r="F1446" s="24"/>
    </row>
    <row r="1447" spans="1:6" x14ac:dyDescent="0.25">
      <c r="A1447" t="s">
        <v>384</v>
      </c>
      <c r="B1447">
        <v>1</v>
      </c>
      <c r="C1447" t="s">
        <v>243</v>
      </c>
      <c r="D1447" t="s">
        <v>244</v>
      </c>
      <c r="E1447" t="s">
        <v>245</v>
      </c>
      <c r="F1447" s="24"/>
    </row>
    <row r="1448" spans="1:6" x14ac:dyDescent="0.25">
      <c r="C1448" t="s">
        <v>246</v>
      </c>
      <c r="D1448" t="s">
        <v>247</v>
      </c>
      <c r="E1448" t="s">
        <v>245</v>
      </c>
      <c r="F1448" s="24"/>
    </row>
    <row r="1449" spans="1:6" x14ac:dyDescent="0.25">
      <c r="B1449">
        <v>2</v>
      </c>
      <c r="C1449" t="s">
        <v>248</v>
      </c>
      <c r="D1449" t="s">
        <v>249</v>
      </c>
      <c r="E1449" t="s">
        <v>245</v>
      </c>
      <c r="F1449" s="24"/>
    </row>
    <row r="1450" spans="1:6" x14ac:dyDescent="0.25">
      <c r="C1450" t="s">
        <v>250</v>
      </c>
      <c r="D1450" t="s">
        <v>251</v>
      </c>
      <c r="E1450" t="s">
        <v>245</v>
      </c>
      <c r="F1450" s="24">
        <v>500</v>
      </c>
    </row>
    <row r="1451" spans="1:6" x14ac:dyDescent="0.25">
      <c r="B1451">
        <v>3</v>
      </c>
      <c r="C1451" t="s">
        <v>252</v>
      </c>
      <c r="D1451" t="s">
        <v>253</v>
      </c>
      <c r="E1451" t="s">
        <v>254</v>
      </c>
      <c r="F1451" s="24">
        <v>500</v>
      </c>
    </row>
    <row r="1452" spans="1:6" x14ac:dyDescent="0.25">
      <c r="B1452">
        <v>4</v>
      </c>
      <c r="C1452" t="s">
        <v>255</v>
      </c>
      <c r="D1452" t="s">
        <v>256</v>
      </c>
      <c r="E1452" t="s">
        <v>257</v>
      </c>
      <c r="F1452" s="24"/>
    </row>
    <row r="1453" spans="1:6" x14ac:dyDescent="0.25">
      <c r="C1453" t="s">
        <v>258</v>
      </c>
      <c r="D1453" t="s">
        <v>256</v>
      </c>
      <c r="E1453" t="s">
        <v>257</v>
      </c>
      <c r="F1453" s="24"/>
    </row>
    <row r="1454" spans="1:6" x14ac:dyDescent="0.25">
      <c r="B1454">
        <v>5</v>
      </c>
      <c r="C1454" t="s">
        <v>259</v>
      </c>
      <c r="D1454" t="s">
        <v>260</v>
      </c>
      <c r="E1454" t="s">
        <v>257</v>
      </c>
      <c r="F1454" s="24"/>
    </row>
    <row r="1455" spans="1:6" x14ac:dyDescent="0.25">
      <c r="B1455">
        <v>6</v>
      </c>
      <c r="C1455" t="s">
        <v>261</v>
      </c>
      <c r="D1455" t="s">
        <v>262</v>
      </c>
      <c r="E1455" t="s">
        <v>263</v>
      </c>
      <c r="F1455" s="24"/>
    </row>
    <row r="1456" spans="1:6" x14ac:dyDescent="0.25">
      <c r="B1456">
        <v>7</v>
      </c>
      <c r="C1456" t="s">
        <v>264</v>
      </c>
      <c r="D1456" t="s">
        <v>265</v>
      </c>
      <c r="E1456" t="s">
        <v>257</v>
      </c>
      <c r="F1456" s="24"/>
    </row>
    <row r="1457" spans="1:6" x14ac:dyDescent="0.25">
      <c r="B1457">
        <v>8</v>
      </c>
      <c r="C1457" t="s">
        <v>266</v>
      </c>
      <c r="D1457" t="s">
        <v>267</v>
      </c>
      <c r="E1457" t="s">
        <v>257</v>
      </c>
      <c r="F1457" s="24">
        <v>10</v>
      </c>
    </row>
    <row r="1458" spans="1:6" x14ac:dyDescent="0.25">
      <c r="B1458">
        <v>9</v>
      </c>
      <c r="C1458" t="s">
        <v>268</v>
      </c>
      <c r="D1458" t="s">
        <v>269</v>
      </c>
      <c r="E1458" t="s">
        <v>257</v>
      </c>
      <c r="F1458" s="24"/>
    </row>
    <row r="1459" spans="1:6" x14ac:dyDescent="0.25">
      <c r="B1459">
        <v>10</v>
      </c>
      <c r="C1459" t="s">
        <v>270</v>
      </c>
      <c r="D1459" t="s">
        <v>271</v>
      </c>
      <c r="E1459" t="s">
        <v>257</v>
      </c>
      <c r="F1459" s="24"/>
    </row>
    <row r="1460" spans="1:6" x14ac:dyDescent="0.25">
      <c r="A1460" t="s">
        <v>385</v>
      </c>
      <c r="B1460">
        <v>1</v>
      </c>
      <c r="C1460" t="s">
        <v>243</v>
      </c>
      <c r="D1460" t="s">
        <v>244</v>
      </c>
      <c r="E1460" t="s">
        <v>245</v>
      </c>
      <c r="F1460" s="24"/>
    </row>
    <row r="1461" spans="1:6" x14ac:dyDescent="0.25">
      <c r="C1461" t="s">
        <v>246</v>
      </c>
      <c r="D1461" t="s">
        <v>247</v>
      </c>
      <c r="E1461" t="s">
        <v>245</v>
      </c>
      <c r="F1461" s="24"/>
    </row>
    <row r="1462" spans="1:6" x14ac:dyDescent="0.25">
      <c r="B1462">
        <v>2</v>
      </c>
      <c r="C1462" t="s">
        <v>248</v>
      </c>
      <c r="D1462" t="s">
        <v>249</v>
      </c>
      <c r="E1462" t="s">
        <v>245</v>
      </c>
      <c r="F1462" s="24"/>
    </row>
    <row r="1463" spans="1:6" x14ac:dyDescent="0.25">
      <c r="C1463" t="s">
        <v>250</v>
      </c>
      <c r="D1463" t="s">
        <v>251</v>
      </c>
      <c r="E1463" t="s">
        <v>245</v>
      </c>
      <c r="F1463" s="24"/>
    </row>
    <row r="1464" spans="1:6" x14ac:dyDescent="0.25">
      <c r="B1464">
        <v>3</v>
      </c>
      <c r="C1464" t="s">
        <v>252</v>
      </c>
      <c r="D1464" t="s">
        <v>253</v>
      </c>
      <c r="E1464" t="s">
        <v>254</v>
      </c>
      <c r="F1464" s="24"/>
    </row>
    <row r="1465" spans="1:6" x14ac:dyDescent="0.25">
      <c r="B1465">
        <v>4</v>
      </c>
      <c r="C1465" t="s">
        <v>255</v>
      </c>
      <c r="D1465" t="s">
        <v>256</v>
      </c>
      <c r="E1465" t="s">
        <v>257</v>
      </c>
      <c r="F1465" s="24"/>
    </row>
    <row r="1466" spans="1:6" x14ac:dyDescent="0.25">
      <c r="C1466" t="s">
        <v>258</v>
      </c>
      <c r="D1466" t="s">
        <v>256</v>
      </c>
      <c r="E1466" t="s">
        <v>257</v>
      </c>
      <c r="F1466" s="24"/>
    </row>
    <row r="1467" spans="1:6" x14ac:dyDescent="0.25">
      <c r="B1467">
        <v>5</v>
      </c>
      <c r="C1467" t="s">
        <v>259</v>
      </c>
      <c r="D1467" t="s">
        <v>260</v>
      </c>
      <c r="E1467" t="s">
        <v>257</v>
      </c>
      <c r="F1467" s="24"/>
    </row>
    <row r="1468" spans="1:6" x14ac:dyDescent="0.25">
      <c r="B1468">
        <v>6</v>
      </c>
      <c r="C1468" t="s">
        <v>261</v>
      </c>
      <c r="D1468" t="s">
        <v>262</v>
      </c>
      <c r="E1468" t="s">
        <v>263</v>
      </c>
      <c r="F1468" s="24"/>
    </row>
    <row r="1469" spans="1:6" x14ac:dyDescent="0.25">
      <c r="B1469">
        <v>7</v>
      </c>
      <c r="C1469" t="s">
        <v>264</v>
      </c>
      <c r="D1469" t="s">
        <v>265</v>
      </c>
      <c r="E1469" t="s">
        <v>257</v>
      </c>
      <c r="F1469" s="24"/>
    </row>
    <row r="1470" spans="1:6" x14ac:dyDescent="0.25">
      <c r="B1470">
        <v>8</v>
      </c>
      <c r="C1470" t="s">
        <v>266</v>
      </c>
      <c r="D1470" t="s">
        <v>267</v>
      </c>
      <c r="E1470" t="s">
        <v>257</v>
      </c>
      <c r="F1470" s="24">
        <v>25</v>
      </c>
    </row>
    <row r="1471" spans="1:6" x14ac:dyDescent="0.25">
      <c r="B1471">
        <v>9</v>
      </c>
      <c r="C1471" t="s">
        <v>268</v>
      </c>
      <c r="D1471" t="s">
        <v>269</v>
      </c>
      <c r="E1471" t="s">
        <v>257</v>
      </c>
      <c r="F1471" s="24"/>
    </row>
    <row r="1472" spans="1:6" x14ac:dyDescent="0.25">
      <c r="B1472">
        <v>10</v>
      </c>
      <c r="C1472" t="s">
        <v>270</v>
      </c>
      <c r="D1472" t="s">
        <v>271</v>
      </c>
      <c r="E1472" t="s">
        <v>257</v>
      </c>
      <c r="F1472" s="24"/>
    </row>
    <row r="1473" spans="1:6" x14ac:dyDescent="0.25">
      <c r="A1473" t="s">
        <v>386</v>
      </c>
      <c r="B1473">
        <v>1</v>
      </c>
      <c r="C1473" t="s">
        <v>243</v>
      </c>
      <c r="D1473" t="s">
        <v>244</v>
      </c>
      <c r="E1473" t="s">
        <v>245</v>
      </c>
      <c r="F1473" s="24"/>
    </row>
    <row r="1474" spans="1:6" x14ac:dyDescent="0.25">
      <c r="C1474" t="s">
        <v>246</v>
      </c>
      <c r="D1474" t="s">
        <v>247</v>
      </c>
      <c r="E1474" t="s">
        <v>245</v>
      </c>
      <c r="F1474" s="24"/>
    </row>
    <row r="1475" spans="1:6" x14ac:dyDescent="0.25">
      <c r="B1475">
        <v>2</v>
      </c>
      <c r="C1475" t="s">
        <v>248</v>
      </c>
      <c r="D1475" t="s">
        <v>249</v>
      </c>
      <c r="E1475" t="s">
        <v>245</v>
      </c>
      <c r="F1475" s="24"/>
    </row>
    <row r="1476" spans="1:6" x14ac:dyDescent="0.25">
      <c r="C1476" t="s">
        <v>250</v>
      </c>
      <c r="D1476" t="s">
        <v>251</v>
      </c>
      <c r="E1476" t="s">
        <v>245</v>
      </c>
      <c r="F1476" s="24"/>
    </row>
    <row r="1477" spans="1:6" x14ac:dyDescent="0.25">
      <c r="B1477">
        <v>3</v>
      </c>
      <c r="C1477" t="s">
        <v>252</v>
      </c>
      <c r="D1477" t="s">
        <v>253</v>
      </c>
      <c r="E1477" t="s">
        <v>254</v>
      </c>
      <c r="F1477" s="24">
        <v>1500</v>
      </c>
    </row>
    <row r="1478" spans="1:6" x14ac:dyDescent="0.25">
      <c r="B1478">
        <v>4</v>
      </c>
      <c r="C1478" t="s">
        <v>255</v>
      </c>
      <c r="D1478" t="s">
        <v>256</v>
      </c>
      <c r="E1478" t="s">
        <v>257</v>
      </c>
      <c r="F1478" s="24"/>
    </row>
    <row r="1479" spans="1:6" x14ac:dyDescent="0.25">
      <c r="C1479" t="s">
        <v>258</v>
      </c>
      <c r="D1479" t="s">
        <v>256</v>
      </c>
      <c r="E1479" t="s">
        <v>257</v>
      </c>
      <c r="F1479" s="24"/>
    </row>
    <row r="1480" spans="1:6" x14ac:dyDescent="0.25">
      <c r="B1480">
        <v>5</v>
      </c>
      <c r="C1480" t="s">
        <v>259</v>
      </c>
      <c r="D1480" t="s">
        <v>260</v>
      </c>
      <c r="E1480" t="s">
        <v>257</v>
      </c>
      <c r="F1480" s="24"/>
    </row>
    <row r="1481" spans="1:6" x14ac:dyDescent="0.25">
      <c r="B1481">
        <v>6</v>
      </c>
      <c r="C1481" t="s">
        <v>261</v>
      </c>
      <c r="D1481" t="s">
        <v>262</v>
      </c>
      <c r="E1481" t="s">
        <v>263</v>
      </c>
      <c r="F1481" s="24"/>
    </row>
    <row r="1482" spans="1:6" x14ac:dyDescent="0.25">
      <c r="B1482">
        <v>7</v>
      </c>
      <c r="C1482" t="s">
        <v>264</v>
      </c>
      <c r="D1482" t="s">
        <v>265</v>
      </c>
      <c r="E1482" t="s">
        <v>257</v>
      </c>
      <c r="F1482" s="24"/>
    </row>
    <row r="1483" spans="1:6" x14ac:dyDescent="0.25">
      <c r="B1483">
        <v>8</v>
      </c>
      <c r="C1483" t="s">
        <v>266</v>
      </c>
      <c r="D1483" t="s">
        <v>267</v>
      </c>
      <c r="E1483" t="s">
        <v>257</v>
      </c>
      <c r="F1483" s="24">
        <v>5</v>
      </c>
    </row>
    <row r="1484" spans="1:6" x14ac:dyDescent="0.25">
      <c r="B1484">
        <v>9</v>
      </c>
      <c r="C1484" t="s">
        <v>268</v>
      </c>
      <c r="D1484" t="s">
        <v>269</v>
      </c>
      <c r="E1484" t="s">
        <v>257</v>
      </c>
      <c r="F1484" s="24"/>
    </row>
    <row r="1485" spans="1:6" x14ac:dyDescent="0.25">
      <c r="B1485">
        <v>10</v>
      </c>
      <c r="C1485" t="s">
        <v>270</v>
      </c>
      <c r="D1485" t="s">
        <v>271</v>
      </c>
      <c r="E1485" t="s">
        <v>257</v>
      </c>
      <c r="F1485" s="24"/>
    </row>
    <row r="1486" spans="1:6" x14ac:dyDescent="0.25">
      <c r="A1486" t="s">
        <v>387</v>
      </c>
      <c r="B1486">
        <v>1</v>
      </c>
      <c r="C1486" t="s">
        <v>243</v>
      </c>
      <c r="D1486" t="s">
        <v>244</v>
      </c>
      <c r="E1486" t="s">
        <v>245</v>
      </c>
      <c r="F1486" s="24"/>
    </row>
    <row r="1487" spans="1:6" x14ac:dyDescent="0.25">
      <c r="C1487" t="s">
        <v>246</v>
      </c>
      <c r="D1487" t="s">
        <v>247</v>
      </c>
      <c r="E1487" t="s">
        <v>245</v>
      </c>
      <c r="F1487" s="24"/>
    </row>
    <row r="1488" spans="1:6" x14ac:dyDescent="0.25">
      <c r="B1488">
        <v>2</v>
      </c>
      <c r="C1488" t="s">
        <v>248</v>
      </c>
      <c r="D1488" t="s">
        <v>249</v>
      </c>
      <c r="E1488" t="s">
        <v>245</v>
      </c>
      <c r="F1488" s="24"/>
    </row>
    <row r="1489" spans="1:6" x14ac:dyDescent="0.25">
      <c r="C1489" t="s">
        <v>250</v>
      </c>
      <c r="D1489" t="s">
        <v>251</v>
      </c>
      <c r="E1489" t="s">
        <v>245</v>
      </c>
      <c r="F1489" s="24"/>
    </row>
    <row r="1490" spans="1:6" x14ac:dyDescent="0.25">
      <c r="B1490">
        <v>3</v>
      </c>
      <c r="C1490" t="s">
        <v>252</v>
      </c>
      <c r="D1490" t="s">
        <v>253</v>
      </c>
      <c r="E1490" t="s">
        <v>254</v>
      </c>
      <c r="F1490" s="24"/>
    </row>
    <row r="1491" spans="1:6" x14ac:dyDescent="0.25">
      <c r="B1491">
        <v>4</v>
      </c>
      <c r="C1491" t="s">
        <v>255</v>
      </c>
      <c r="D1491" t="s">
        <v>256</v>
      </c>
      <c r="E1491" t="s">
        <v>257</v>
      </c>
      <c r="F1491" s="24"/>
    </row>
    <row r="1492" spans="1:6" x14ac:dyDescent="0.25">
      <c r="C1492" t="s">
        <v>258</v>
      </c>
      <c r="D1492" t="s">
        <v>256</v>
      </c>
      <c r="E1492" t="s">
        <v>257</v>
      </c>
      <c r="F1492" s="24"/>
    </row>
    <row r="1493" spans="1:6" x14ac:dyDescent="0.25">
      <c r="B1493">
        <v>5</v>
      </c>
      <c r="C1493" t="s">
        <v>259</v>
      </c>
      <c r="D1493" t="s">
        <v>260</v>
      </c>
      <c r="E1493" t="s">
        <v>257</v>
      </c>
      <c r="F1493" s="24"/>
    </row>
    <row r="1494" spans="1:6" x14ac:dyDescent="0.25">
      <c r="B1494">
        <v>6</v>
      </c>
      <c r="C1494" t="s">
        <v>261</v>
      </c>
      <c r="D1494" t="s">
        <v>262</v>
      </c>
      <c r="E1494" t="s">
        <v>263</v>
      </c>
      <c r="F1494" s="24"/>
    </row>
    <row r="1495" spans="1:6" x14ac:dyDescent="0.25">
      <c r="B1495">
        <v>7</v>
      </c>
      <c r="C1495" t="s">
        <v>264</v>
      </c>
      <c r="D1495" t="s">
        <v>265</v>
      </c>
      <c r="E1495" t="s">
        <v>257</v>
      </c>
      <c r="F1495" s="24">
        <v>60</v>
      </c>
    </row>
    <row r="1496" spans="1:6" x14ac:dyDescent="0.25">
      <c r="B1496">
        <v>8</v>
      </c>
      <c r="C1496" t="s">
        <v>266</v>
      </c>
      <c r="D1496" t="s">
        <v>267</v>
      </c>
      <c r="E1496" t="s">
        <v>257</v>
      </c>
      <c r="F1496" s="24"/>
    </row>
    <row r="1497" spans="1:6" x14ac:dyDescent="0.25">
      <c r="B1497">
        <v>9</v>
      </c>
      <c r="C1497" t="s">
        <v>268</v>
      </c>
      <c r="D1497" t="s">
        <v>269</v>
      </c>
      <c r="E1497" t="s">
        <v>257</v>
      </c>
      <c r="F1497" s="24"/>
    </row>
    <row r="1498" spans="1:6" x14ac:dyDescent="0.25">
      <c r="B1498">
        <v>10</v>
      </c>
      <c r="C1498" t="s">
        <v>270</v>
      </c>
      <c r="D1498" t="s">
        <v>271</v>
      </c>
      <c r="E1498" t="s">
        <v>257</v>
      </c>
      <c r="F1498" s="24"/>
    </row>
    <row r="1499" spans="1:6" x14ac:dyDescent="0.25">
      <c r="A1499" t="s">
        <v>388</v>
      </c>
      <c r="B1499">
        <v>1</v>
      </c>
      <c r="C1499" t="s">
        <v>243</v>
      </c>
      <c r="D1499" t="s">
        <v>244</v>
      </c>
      <c r="E1499" t="s">
        <v>245</v>
      </c>
      <c r="F1499" s="24"/>
    </row>
    <row r="1500" spans="1:6" x14ac:dyDescent="0.25">
      <c r="C1500" t="s">
        <v>246</v>
      </c>
      <c r="D1500" t="s">
        <v>247</v>
      </c>
      <c r="E1500" t="s">
        <v>245</v>
      </c>
      <c r="F1500" s="24"/>
    </row>
    <row r="1501" spans="1:6" x14ac:dyDescent="0.25">
      <c r="B1501">
        <v>2</v>
      </c>
      <c r="C1501" t="s">
        <v>248</v>
      </c>
      <c r="D1501" t="s">
        <v>249</v>
      </c>
      <c r="E1501" t="s">
        <v>245</v>
      </c>
      <c r="F1501" s="24"/>
    </row>
    <row r="1502" spans="1:6" x14ac:dyDescent="0.25">
      <c r="C1502" t="s">
        <v>250</v>
      </c>
      <c r="D1502" t="s">
        <v>251</v>
      </c>
      <c r="E1502" t="s">
        <v>245</v>
      </c>
      <c r="F1502" s="24"/>
    </row>
    <row r="1503" spans="1:6" x14ac:dyDescent="0.25">
      <c r="B1503">
        <v>3</v>
      </c>
      <c r="C1503" t="s">
        <v>252</v>
      </c>
      <c r="D1503" t="s">
        <v>253</v>
      </c>
      <c r="E1503" t="s">
        <v>254</v>
      </c>
      <c r="F1503" s="24"/>
    </row>
    <row r="1504" spans="1:6" x14ac:dyDescent="0.25">
      <c r="B1504">
        <v>4</v>
      </c>
      <c r="C1504" t="s">
        <v>255</v>
      </c>
      <c r="D1504" t="s">
        <v>256</v>
      </c>
      <c r="E1504" t="s">
        <v>257</v>
      </c>
      <c r="F1504" s="24"/>
    </row>
    <row r="1505" spans="1:6" x14ac:dyDescent="0.25">
      <c r="C1505" t="s">
        <v>258</v>
      </c>
      <c r="D1505" t="s">
        <v>256</v>
      </c>
      <c r="E1505" t="s">
        <v>257</v>
      </c>
      <c r="F1505" s="24"/>
    </row>
    <row r="1506" spans="1:6" x14ac:dyDescent="0.25">
      <c r="B1506">
        <v>5</v>
      </c>
      <c r="C1506" t="s">
        <v>259</v>
      </c>
      <c r="D1506" t="s">
        <v>260</v>
      </c>
      <c r="E1506" t="s">
        <v>257</v>
      </c>
      <c r="F1506" s="24"/>
    </row>
    <row r="1507" spans="1:6" x14ac:dyDescent="0.25">
      <c r="B1507">
        <v>6</v>
      </c>
      <c r="C1507" t="s">
        <v>261</v>
      </c>
      <c r="D1507" t="s">
        <v>262</v>
      </c>
      <c r="E1507" t="s">
        <v>263</v>
      </c>
      <c r="F1507" s="24"/>
    </row>
    <row r="1508" spans="1:6" x14ac:dyDescent="0.25">
      <c r="B1508">
        <v>7</v>
      </c>
      <c r="C1508" t="s">
        <v>264</v>
      </c>
      <c r="D1508" t="s">
        <v>265</v>
      </c>
      <c r="E1508" t="s">
        <v>257</v>
      </c>
      <c r="F1508" s="24">
        <v>10</v>
      </c>
    </row>
    <row r="1509" spans="1:6" x14ac:dyDescent="0.25">
      <c r="B1509">
        <v>8</v>
      </c>
      <c r="C1509" t="s">
        <v>266</v>
      </c>
      <c r="D1509" t="s">
        <v>267</v>
      </c>
      <c r="E1509" t="s">
        <v>257</v>
      </c>
      <c r="F1509" s="24"/>
    </row>
    <row r="1510" spans="1:6" x14ac:dyDescent="0.25">
      <c r="B1510">
        <v>9</v>
      </c>
      <c r="C1510" t="s">
        <v>268</v>
      </c>
      <c r="D1510" t="s">
        <v>269</v>
      </c>
      <c r="E1510" t="s">
        <v>257</v>
      </c>
      <c r="F1510" s="24"/>
    </row>
    <row r="1511" spans="1:6" x14ac:dyDescent="0.25">
      <c r="B1511">
        <v>10</v>
      </c>
      <c r="C1511" t="s">
        <v>270</v>
      </c>
      <c r="D1511" t="s">
        <v>271</v>
      </c>
      <c r="E1511" t="s">
        <v>257</v>
      </c>
      <c r="F1511" s="24"/>
    </row>
    <row r="1512" spans="1:6" x14ac:dyDescent="0.25">
      <c r="A1512" t="s">
        <v>389</v>
      </c>
      <c r="B1512">
        <v>1</v>
      </c>
      <c r="C1512" t="s">
        <v>243</v>
      </c>
      <c r="D1512" t="s">
        <v>244</v>
      </c>
      <c r="E1512" t="s">
        <v>245</v>
      </c>
      <c r="F1512" s="24">
        <v>2000</v>
      </c>
    </row>
    <row r="1513" spans="1:6" x14ac:dyDescent="0.25">
      <c r="C1513" t="s">
        <v>246</v>
      </c>
      <c r="D1513" t="s">
        <v>247</v>
      </c>
      <c r="E1513" t="s">
        <v>245</v>
      </c>
      <c r="F1513" s="24"/>
    </row>
    <row r="1514" spans="1:6" x14ac:dyDescent="0.25">
      <c r="B1514">
        <v>2</v>
      </c>
      <c r="C1514" t="s">
        <v>248</v>
      </c>
      <c r="D1514" t="s">
        <v>249</v>
      </c>
      <c r="E1514" t="s">
        <v>245</v>
      </c>
      <c r="F1514" s="24">
        <v>3000</v>
      </c>
    </row>
    <row r="1515" spans="1:6" x14ac:dyDescent="0.25">
      <c r="C1515" t="s">
        <v>250</v>
      </c>
      <c r="D1515" t="s">
        <v>251</v>
      </c>
      <c r="E1515" t="s">
        <v>245</v>
      </c>
      <c r="F1515" s="24"/>
    </row>
    <row r="1516" spans="1:6" x14ac:dyDescent="0.25">
      <c r="B1516">
        <v>3</v>
      </c>
      <c r="C1516" t="s">
        <v>252</v>
      </c>
      <c r="D1516" t="s">
        <v>253</v>
      </c>
      <c r="E1516" t="s">
        <v>254</v>
      </c>
      <c r="F1516" s="24"/>
    </row>
    <row r="1517" spans="1:6" x14ac:dyDescent="0.25">
      <c r="B1517">
        <v>4</v>
      </c>
      <c r="C1517" t="s">
        <v>255</v>
      </c>
      <c r="D1517" t="s">
        <v>256</v>
      </c>
      <c r="E1517" t="s">
        <v>257</v>
      </c>
      <c r="F1517" s="24"/>
    </row>
    <row r="1518" spans="1:6" x14ac:dyDescent="0.25">
      <c r="C1518" t="s">
        <v>258</v>
      </c>
      <c r="D1518" t="s">
        <v>256</v>
      </c>
      <c r="E1518" t="s">
        <v>257</v>
      </c>
      <c r="F1518" s="24"/>
    </row>
    <row r="1519" spans="1:6" x14ac:dyDescent="0.25">
      <c r="B1519">
        <v>5</v>
      </c>
      <c r="C1519" t="s">
        <v>259</v>
      </c>
      <c r="D1519" t="s">
        <v>260</v>
      </c>
      <c r="E1519" t="s">
        <v>257</v>
      </c>
      <c r="F1519" s="24"/>
    </row>
    <row r="1520" spans="1:6" x14ac:dyDescent="0.25">
      <c r="B1520">
        <v>6</v>
      </c>
      <c r="C1520" t="s">
        <v>261</v>
      </c>
      <c r="D1520" t="s">
        <v>262</v>
      </c>
      <c r="E1520" t="s">
        <v>263</v>
      </c>
      <c r="F1520" s="24"/>
    </row>
    <row r="1521" spans="1:6" x14ac:dyDescent="0.25">
      <c r="B1521">
        <v>7</v>
      </c>
      <c r="C1521" t="s">
        <v>264</v>
      </c>
      <c r="D1521" t="s">
        <v>265</v>
      </c>
      <c r="E1521" t="s">
        <v>257</v>
      </c>
      <c r="F1521" s="24"/>
    </row>
    <row r="1522" spans="1:6" x14ac:dyDescent="0.25">
      <c r="B1522">
        <v>8</v>
      </c>
      <c r="C1522" t="s">
        <v>266</v>
      </c>
      <c r="D1522" t="s">
        <v>267</v>
      </c>
      <c r="E1522" t="s">
        <v>257</v>
      </c>
      <c r="F1522" s="24"/>
    </row>
    <row r="1523" spans="1:6" x14ac:dyDescent="0.25">
      <c r="B1523">
        <v>9</v>
      </c>
      <c r="C1523" t="s">
        <v>268</v>
      </c>
      <c r="D1523" t="s">
        <v>269</v>
      </c>
      <c r="E1523" t="s">
        <v>257</v>
      </c>
      <c r="F1523" s="24"/>
    </row>
    <row r="1524" spans="1:6" x14ac:dyDescent="0.25">
      <c r="B1524">
        <v>10</v>
      </c>
      <c r="C1524" t="s">
        <v>270</v>
      </c>
      <c r="D1524" t="s">
        <v>271</v>
      </c>
      <c r="E1524" t="s">
        <v>257</v>
      </c>
      <c r="F1524" s="24"/>
    </row>
    <row r="1525" spans="1:6" x14ac:dyDescent="0.25">
      <c r="A1525" t="s">
        <v>390</v>
      </c>
      <c r="B1525">
        <v>1</v>
      </c>
      <c r="C1525" t="s">
        <v>243</v>
      </c>
      <c r="D1525" t="s">
        <v>244</v>
      </c>
      <c r="E1525" t="s">
        <v>245</v>
      </c>
      <c r="F1525" s="24">
        <v>2000</v>
      </c>
    </row>
    <row r="1526" spans="1:6" x14ac:dyDescent="0.25">
      <c r="C1526" t="s">
        <v>246</v>
      </c>
      <c r="D1526" t="s">
        <v>247</v>
      </c>
      <c r="E1526" t="s">
        <v>245</v>
      </c>
      <c r="F1526" s="24">
        <v>400</v>
      </c>
    </row>
    <row r="1527" spans="1:6" x14ac:dyDescent="0.25">
      <c r="B1527">
        <v>2</v>
      </c>
      <c r="C1527" t="s">
        <v>248</v>
      </c>
      <c r="D1527" t="s">
        <v>249</v>
      </c>
      <c r="E1527" t="s">
        <v>245</v>
      </c>
      <c r="F1527" s="24"/>
    </row>
    <row r="1528" spans="1:6" x14ac:dyDescent="0.25">
      <c r="C1528" t="s">
        <v>250</v>
      </c>
      <c r="D1528" t="s">
        <v>251</v>
      </c>
      <c r="E1528" t="s">
        <v>245</v>
      </c>
      <c r="F1528" s="24"/>
    </row>
    <row r="1529" spans="1:6" x14ac:dyDescent="0.25">
      <c r="B1529">
        <v>3</v>
      </c>
      <c r="C1529" t="s">
        <v>252</v>
      </c>
      <c r="D1529" t="s">
        <v>253</v>
      </c>
      <c r="E1529" t="s">
        <v>254</v>
      </c>
      <c r="F1529" s="24">
        <v>1500</v>
      </c>
    </row>
    <row r="1530" spans="1:6" x14ac:dyDescent="0.25">
      <c r="B1530">
        <v>4</v>
      </c>
      <c r="C1530" t="s">
        <v>255</v>
      </c>
      <c r="D1530" t="s">
        <v>256</v>
      </c>
      <c r="E1530" t="s">
        <v>257</v>
      </c>
      <c r="F1530" s="24"/>
    </row>
    <row r="1531" spans="1:6" x14ac:dyDescent="0.25">
      <c r="C1531" t="s">
        <v>258</v>
      </c>
      <c r="D1531" t="s">
        <v>256</v>
      </c>
      <c r="E1531" t="s">
        <v>257</v>
      </c>
      <c r="F1531" s="24"/>
    </row>
    <row r="1532" spans="1:6" x14ac:dyDescent="0.25">
      <c r="B1532">
        <v>5</v>
      </c>
      <c r="C1532" t="s">
        <v>259</v>
      </c>
      <c r="D1532" t="s">
        <v>260</v>
      </c>
      <c r="E1532" t="s">
        <v>257</v>
      </c>
      <c r="F1532" s="24"/>
    </row>
    <row r="1533" spans="1:6" x14ac:dyDescent="0.25">
      <c r="B1533">
        <v>6</v>
      </c>
      <c r="C1533" t="s">
        <v>261</v>
      </c>
      <c r="D1533" t="s">
        <v>262</v>
      </c>
      <c r="E1533" t="s">
        <v>263</v>
      </c>
      <c r="F1533" s="24">
        <v>25</v>
      </c>
    </row>
    <row r="1534" spans="1:6" x14ac:dyDescent="0.25">
      <c r="B1534">
        <v>7</v>
      </c>
      <c r="C1534" t="s">
        <v>264</v>
      </c>
      <c r="D1534" t="s">
        <v>265</v>
      </c>
      <c r="E1534" t="s">
        <v>257</v>
      </c>
      <c r="F1534" s="24"/>
    </row>
    <row r="1535" spans="1:6" x14ac:dyDescent="0.25">
      <c r="B1535">
        <v>8</v>
      </c>
      <c r="C1535" t="s">
        <v>266</v>
      </c>
      <c r="D1535" t="s">
        <v>267</v>
      </c>
      <c r="E1535" t="s">
        <v>257</v>
      </c>
      <c r="F1535" s="24"/>
    </row>
    <row r="1536" spans="1:6" x14ac:dyDescent="0.25">
      <c r="B1536">
        <v>9</v>
      </c>
      <c r="C1536" t="s">
        <v>268</v>
      </c>
      <c r="D1536" t="s">
        <v>269</v>
      </c>
      <c r="E1536" t="s">
        <v>257</v>
      </c>
      <c r="F1536" s="24"/>
    </row>
    <row r="1537" spans="1:6" x14ac:dyDescent="0.25">
      <c r="B1537">
        <v>10</v>
      </c>
      <c r="C1537" t="s">
        <v>270</v>
      </c>
      <c r="D1537" t="s">
        <v>271</v>
      </c>
      <c r="E1537" t="s">
        <v>257</v>
      </c>
      <c r="F1537" s="24"/>
    </row>
    <row r="1538" spans="1:6" x14ac:dyDescent="0.25">
      <c r="A1538" t="s">
        <v>391</v>
      </c>
      <c r="B1538">
        <v>1</v>
      </c>
      <c r="C1538" t="s">
        <v>243</v>
      </c>
      <c r="D1538" t="s">
        <v>244</v>
      </c>
      <c r="E1538" t="s">
        <v>245</v>
      </c>
      <c r="F1538" s="24">
        <v>2000</v>
      </c>
    </row>
    <row r="1539" spans="1:6" x14ac:dyDescent="0.25">
      <c r="C1539" t="s">
        <v>246</v>
      </c>
      <c r="D1539" t="s">
        <v>247</v>
      </c>
      <c r="E1539" t="s">
        <v>245</v>
      </c>
      <c r="F1539" s="24"/>
    </row>
    <row r="1540" spans="1:6" x14ac:dyDescent="0.25">
      <c r="B1540">
        <v>2</v>
      </c>
      <c r="C1540" t="s">
        <v>248</v>
      </c>
      <c r="D1540" t="s">
        <v>249</v>
      </c>
      <c r="E1540" t="s">
        <v>245</v>
      </c>
      <c r="F1540" s="24">
        <v>2000</v>
      </c>
    </row>
    <row r="1541" spans="1:6" x14ac:dyDescent="0.25">
      <c r="C1541" t="s">
        <v>250</v>
      </c>
      <c r="D1541" t="s">
        <v>251</v>
      </c>
      <c r="E1541" t="s">
        <v>245</v>
      </c>
      <c r="F1541" s="24"/>
    </row>
    <row r="1542" spans="1:6" x14ac:dyDescent="0.25">
      <c r="B1542">
        <v>3</v>
      </c>
      <c r="C1542" t="s">
        <v>252</v>
      </c>
      <c r="D1542" t="s">
        <v>253</v>
      </c>
      <c r="E1542" t="s">
        <v>254</v>
      </c>
      <c r="F1542" s="24"/>
    </row>
    <row r="1543" spans="1:6" x14ac:dyDescent="0.25">
      <c r="B1543">
        <v>4</v>
      </c>
      <c r="C1543" t="s">
        <v>255</v>
      </c>
      <c r="D1543" t="s">
        <v>256</v>
      </c>
      <c r="E1543" t="s">
        <v>257</v>
      </c>
      <c r="F1543" s="24"/>
    </row>
    <row r="1544" spans="1:6" x14ac:dyDescent="0.25">
      <c r="C1544" t="s">
        <v>258</v>
      </c>
      <c r="D1544" t="s">
        <v>256</v>
      </c>
      <c r="E1544" t="s">
        <v>257</v>
      </c>
      <c r="F1544" s="24"/>
    </row>
    <row r="1545" spans="1:6" x14ac:dyDescent="0.25">
      <c r="B1545">
        <v>5</v>
      </c>
      <c r="C1545" t="s">
        <v>259</v>
      </c>
      <c r="D1545" t="s">
        <v>260</v>
      </c>
      <c r="E1545" t="s">
        <v>257</v>
      </c>
      <c r="F1545" s="24"/>
    </row>
    <row r="1546" spans="1:6" x14ac:dyDescent="0.25">
      <c r="B1546">
        <v>6</v>
      </c>
      <c r="C1546" t="s">
        <v>261</v>
      </c>
      <c r="D1546" t="s">
        <v>262</v>
      </c>
      <c r="E1546" t="s">
        <v>263</v>
      </c>
      <c r="F1546" s="24"/>
    </row>
    <row r="1547" spans="1:6" x14ac:dyDescent="0.25">
      <c r="B1547">
        <v>7</v>
      </c>
      <c r="C1547" t="s">
        <v>264</v>
      </c>
      <c r="D1547" t="s">
        <v>265</v>
      </c>
      <c r="E1547" t="s">
        <v>257</v>
      </c>
      <c r="F1547" s="24"/>
    </row>
    <row r="1548" spans="1:6" x14ac:dyDescent="0.25">
      <c r="B1548">
        <v>8</v>
      </c>
      <c r="C1548" t="s">
        <v>266</v>
      </c>
      <c r="D1548" t="s">
        <v>267</v>
      </c>
      <c r="E1548" t="s">
        <v>257</v>
      </c>
      <c r="F1548" s="24"/>
    </row>
    <row r="1549" spans="1:6" x14ac:dyDescent="0.25">
      <c r="B1549">
        <v>9</v>
      </c>
      <c r="C1549" t="s">
        <v>268</v>
      </c>
      <c r="D1549" t="s">
        <v>269</v>
      </c>
      <c r="E1549" t="s">
        <v>257</v>
      </c>
      <c r="F1549" s="24"/>
    </row>
    <row r="1550" spans="1:6" x14ac:dyDescent="0.25">
      <c r="B1550">
        <v>10</v>
      </c>
      <c r="C1550" t="s">
        <v>270</v>
      </c>
      <c r="D1550" t="s">
        <v>271</v>
      </c>
      <c r="E1550" t="s">
        <v>257</v>
      </c>
      <c r="F1550" s="24"/>
    </row>
    <row r="1551" spans="1:6" x14ac:dyDescent="0.25">
      <c r="A1551" t="s">
        <v>392</v>
      </c>
      <c r="B1551">
        <v>1</v>
      </c>
      <c r="C1551" t="s">
        <v>243</v>
      </c>
      <c r="D1551" t="s">
        <v>244</v>
      </c>
      <c r="E1551" t="s">
        <v>245</v>
      </c>
      <c r="F1551" s="24"/>
    </row>
    <row r="1552" spans="1:6" x14ac:dyDescent="0.25">
      <c r="C1552" t="s">
        <v>246</v>
      </c>
      <c r="D1552" t="s">
        <v>247</v>
      </c>
      <c r="E1552" t="s">
        <v>245</v>
      </c>
      <c r="F1552" s="24">
        <v>400</v>
      </c>
    </row>
    <row r="1553" spans="1:6" x14ac:dyDescent="0.25">
      <c r="B1553">
        <v>2</v>
      </c>
      <c r="C1553" t="s">
        <v>248</v>
      </c>
      <c r="D1553" t="s">
        <v>249</v>
      </c>
      <c r="E1553" t="s">
        <v>245</v>
      </c>
      <c r="F1553" s="24"/>
    </row>
    <row r="1554" spans="1:6" x14ac:dyDescent="0.25">
      <c r="C1554" t="s">
        <v>250</v>
      </c>
      <c r="D1554" t="s">
        <v>251</v>
      </c>
      <c r="E1554" t="s">
        <v>245</v>
      </c>
      <c r="F1554" s="24"/>
    </row>
    <row r="1555" spans="1:6" x14ac:dyDescent="0.25">
      <c r="B1555">
        <v>3</v>
      </c>
      <c r="C1555" t="s">
        <v>252</v>
      </c>
      <c r="D1555" t="s">
        <v>253</v>
      </c>
      <c r="E1555" t="s">
        <v>254</v>
      </c>
      <c r="F1555" s="24"/>
    </row>
    <row r="1556" spans="1:6" x14ac:dyDescent="0.25">
      <c r="B1556">
        <v>4</v>
      </c>
      <c r="C1556" t="s">
        <v>255</v>
      </c>
      <c r="D1556" t="s">
        <v>256</v>
      </c>
      <c r="E1556" t="s">
        <v>257</v>
      </c>
      <c r="F1556" s="24"/>
    </row>
    <row r="1557" spans="1:6" x14ac:dyDescent="0.25">
      <c r="C1557" t="s">
        <v>258</v>
      </c>
      <c r="D1557" t="s">
        <v>256</v>
      </c>
      <c r="E1557" t="s">
        <v>257</v>
      </c>
      <c r="F1557" s="24"/>
    </row>
    <row r="1558" spans="1:6" x14ac:dyDescent="0.25">
      <c r="B1558">
        <v>5</v>
      </c>
      <c r="C1558" t="s">
        <v>259</v>
      </c>
      <c r="D1558" t="s">
        <v>260</v>
      </c>
      <c r="E1558" t="s">
        <v>257</v>
      </c>
      <c r="F1558" s="24"/>
    </row>
    <row r="1559" spans="1:6" x14ac:dyDescent="0.25">
      <c r="B1559">
        <v>6</v>
      </c>
      <c r="C1559" t="s">
        <v>261</v>
      </c>
      <c r="D1559" t="s">
        <v>262</v>
      </c>
      <c r="E1559" t="s">
        <v>263</v>
      </c>
      <c r="F1559" s="24"/>
    </row>
    <row r="1560" spans="1:6" x14ac:dyDescent="0.25">
      <c r="B1560">
        <v>7</v>
      </c>
      <c r="C1560" t="s">
        <v>264</v>
      </c>
      <c r="D1560" t="s">
        <v>265</v>
      </c>
      <c r="E1560" t="s">
        <v>257</v>
      </c>
      <c r="F1560" s="24"/>
    </row>
    <row r="1561" spans="1:6" x14ac:dyDescent="0.25">
      <c r="B1561">
        <v>8</v>
      </c>
      <c r="C1561" t="s">
        <v>266</v>
      </c>
      <c r="D1561" t="s">
        <v>267</v>
      </c>
      <c r="E1561" t="s">
        <v>257</v>
      </c>
      <c r="F1561" s="24"/>
    </row>
    <row r="1562" spans="1:6" x14ac:dyDescent="0.25">
      <c r="B1562">
        <v>9</v>
      </c>
      <c r="C1562" t="s">
        <v>268</v>
      </c>
      <c r="D1562" t="s">
        <v>269</v>
      </c>
      <c r="E1562" t="s">
        <v>257</v>
      </c>
      <c r="F1562" s="24"/>
    </row>
    <row r="1563" spans="1:6" x14ac:dyDescent="0.25">
      <c r="B1563">
        <v>10</v>
      </c>
      <c r="C1563" t="s">
        <v>270</v>
      </c>
      <c r="D1563" t="s">
        <v>271</v>
      </c>
      <c r="E1563" t="s">
        <v>257</v>
      </c>
      <c r="F1563" s="24"/>
    </row>
    <row r="1564" spans="1:6" x14ac:dyDescent="0.25">
      <c r="A1564" t="s">
        <v>393</v>
      </c>
      <c r="B1564">
        <v>1</v>
      </c>
      <c r="C1564" t="s">
        <v>243</v>
      </c>
      <c r="D1564" t="s">
        <v>244</v>
      </c>
      <c r="E1564" t="s">
        <v>245</v>
      </c>
      <c r="F1564" s="24"/>
    </row>
    <row r="1565" spans="1:6" x14ac:dyDescent="0.25">
      <c r="C1565" t="s">
        <v>246</v>
      </c>
      <c r="D1565" t="s">
        <v>247</v>
      </c>
      <c r="E1565" t="s">
        <v>245</v>
      </c>
      <c r="F1565" s="24">
        <v>2000</v>
      </c>
    </row>
    <row r="1566" spans="1:6" x14ac:dyDescent="0.25">
      <c r="B1566">
        <v>2</v>
      </c>
      <c r="C1566" t="s">
        <v>248</v>
      </c>
      <c r="D1566" t="s">
        <v>249</v>
      </c>
      <c r="E1566" t="s">
        <v>245</v>
      </c>
      <c r="F1566" s="24">
        <v>2500</v>
      </c>
    </row>
    <row r="1567" spans="1:6" x14ac:dyDescent="0.25">
      <c r="C1567" t="s">
        <v>250</v>
      </c>
      <c r="D1567" t="s">
        <v>251</v>
      </c>
      <c r="E1567" t="s">
        <v>245</v>
      </c>
      <c r="F1567" s="24">
        <v>2000</v>
      </c>
    </row>
    <row r="1568" spans="1:6" x14ac:dyDescent="0.25">
      <c r="B1568">
        <v>3</v>
      </c>
      <c r="C1568" t="s">
        <v>252</v>
      </c>
      <c r="D1568" t="s">
        <v>253</v>
      </c>
      <c r="E1568" t="s">
        <v>254</v>
      </c>
      <c r="F1568" s="24"/>
    </row>
    <row r="1569" spans="1:6" x14ac:dyDescent="0.25">
      <c r="B1569">
        <v>4</v>
      </c>
      <c r="C1569" t="s">
        <v>255</v>
      </c>
      <c r="D1569" t="s">
        <v>256</v>
      </c>
      <c r="E1569" t="s">
        <v>257</v>
      </c>
      <c r="F1569" s="24">
        <v>10</v>
      </c>
    </row>
    <row r="1570" spans="1:6" x14ac:dyDescent="0.25">
      <c r="C1570" t="s">
        <v>258</v>
      </c>
      <c r="D1570" t="s">
        <v>256</v>
      </c>
      <c r="E1570" t="s">
        <v>257</v>
      </c>
      <c r="F1570" s="24"/>
    </row>
    <row r="1571" spans="1:6" x14ac:dyDescent="0.25">
      <c r="B1571">
        <v>5</v>
      </c>
      <c r="C1571" t="s">
        <v>259</v>
      </c>
      <c r="D1571" t="s">
        <v>260</v>
      </c>
      <c r="E1571" t="s">
        <v>257</v>
      </c>
      <c r="F1571" s="24"/>
    </row>
    <row r="1572" spans="1:6" x14ac:dyDescent="0.25">
      <c r="B1572">
        <v>6</v>
      </c>
      <c r="C1572" t="s">
        <v>261</v>
      </c>
      <c r="D1572" t="s">
        <v>262</v>
      </c>
      <c r="E1572" t="s">
        <v>263</v>
      </c>
      <c r="F1572" s="24"/>
    </row>
    <row r="1573" spans="1:6" x14ac:dyDescent="0.25">
      <c r="B1573">
        <v>7</v>
      </c>
      <c r="C1573" t="s">
        <v>264</v>
      </c>
      <c r="D1573" t="s">
        <v>265</v>
      </c>
      <c r="E1573" t="s">
        <v>257</v>
      </c>
      <c r="F1573" s="24">
        <v>5</v>
      </c>
    </row>
    <row r="1574" spans="1:6" x14ac:dyDescent="0.25">
      <c r="B1574">
        <v>8</v>
      </c>
      <c r="C1574" t="s">
        <v>266</v>
      </c>
      <c r="D1574" t="s">
        <v>267</v>
      </c>
      <c r="E1574" t="s">
        <v>257</v>
      </c>
      <c r="F1574" s="24">
        <v>10</v>
      </c>
    </row>
    <row r="1575" spans="1:6" x14ac:dyDescent="0.25">
      <c r="B1575">
        <v>9</v>
      </c>
      <c r="C1575" t="s">
        <v>268</v>
      </c>
      <c r="D1575" t="s">
        <v>269</v>
      </c>
      <c r="E1575" t="s">
        <v>257</v>
      </c>
      <c r="F1575" s="24"/>
    </row>
    <row r="1576" spans="1:6" x14ac:dyDescent="0.25">
      <c r="B1576">
        <v>10</v>
      </c>
      <c r="C1576" t="s">
        <v>270</v>
      </c>
      <c r="D1576" t="s">
        <v>271</v>
      </c>
      <c r="E1576" t="s">
        <v>257</v>
      </c>
      <c r="F1576" s="24"/>
    </row>
    <row r="1577" spans="1:6" x14ac:dyDescent="0.25">
      <c r="A1577" t="s">
        <v>394</v>
      </c>
      <c r="B1577">
        <v>1</v>
      </c>
      <c r="C1577" t="s">
        <v>243</v>
      </c>
      <c r="D1577" t="s">
        <v>244</v>
      </c>
      <c r="E1577" t="s">
        <v>245</v>
      </c>
      <c r="F1577" s="24"/>
    </row>
    <row r="1578" spans="1:6" x14ac:dyDescent="0.25">
      <c r="C1578" t="s">
        <v>246</v>
      </c>
      <c r="D1578" t="s">
        <v>247</v>
      </c>
      <c r="E1578" t="s">
        <v>245</v>
      </c>
      <c r="F1578" s="24"/>
    </row>
    <row r="1579" spans="1:6" x14ac:dyDescent="0.25">
      <c r="B1579">
        <v>2</v>
      </c>
      <c r="C1579" t="s">
        <v>248</v>
      </c>
      <c r="D1579" t="s">
        <v>249</v>
      </c>
      <c r="E1579" t="s">
        <v>245</v>
      </c>
      <c r="F1579" s="24"/>
    </row>
    <row r="1580" spans="1:6" x14ac:dyDescent="0.25">
      <c r="C1580" t="s">
        <v>250</v>
      </c>
      <c r="D1580" t="s">
        <v>251</v>
      </c>
      <c r="E1580" t="s">
        <v>245</v>
      </c>
      <c r="F1580" s="24"/>
    </row>
    <row r="1581" spans="1:6" x14ac:dyDescent="0.25">
      <c r="B1581">
        <v>3</v>
      </c>
      <c r="C1581" t="s">
        <v>252</v>
      </c>
      <c r="D1581" t="s">
        <v>253</v>
      </c>
      <c r="E1581" t="s">
        <v>254</v>
      </c>
      <c r="F1581" s="24"/>
    </row>
    <row r="1582" spans="1:6" x14ac:dyDescent="0.25">
      <c r="B1582">
        <v>4</v>
      </c>
      <c r="C1582" t="s">
        <v>255</v>
      </c>
      <c r="D1582" t="s">
        <v>256</v>
      </c>
      <c r="E1582" t="s">
        <v>257</v>
      </c>
      <c r="F1582" s="24"/>
    </row>
    <row r="1583" spans="1:6" x14ac:dyDescent="0.25">
      <c r="C1583" t="s">
        <v>258</v>
      </c>
      <c r="D1583" t="s">
        <v>256</v>
      </c>
      <c r="E1583" t="s">
        <v>257</v>
      </c>
      <c r="F1583" s="24"/>
    </row>
    <row r="1584" spans="1:6" x14ac:dyDescent="0.25">
      <c r="B1584">
        <v>5</v>
      </c>
      <c r="C1584" t="s">
        <v>259</v>
      </c>
      <c r="D1584" t="s">
        <v>260</v>
      </c>
      <c r="E1584" t="s">
        <v>257</v>
      </c>
      <c r="F1584" s="24"/>
    </row>
    <row r="1585" spans="1:6" x14ac:dyDescent="0.25">
      <c r="B1585">
        <v>6</v>
      </c>
      <c r="C1585" t="s">
        <v>261</v>
      </c>
      <c r="D1585" t="s">
        <v>262</v>
      </c>
      <c r="E1585" t="s">
        <v>263</v>
      </c>
      <c r="F1585" s="24"/>
    </row>
    <row r="1586" spans="1:6" x14ac:dyDescent="0.25">
      <c r="B1586">
        <v>7</v>
      </c>
      <c r="C1586" t="s">
        <v>264</v>
      </c>
      <c r="D1586" t="s">
        <v>265</v>
      </c>
      <c r="E1586" t="s">
        <v>257</v>
      </c>
      <c r="F1586" s="24"/>
    </row>
    <row r="1587" spans="1:6" x14ac:dyDescent="0.25">
      <c r="B1587">
        <v>8</v>
      </c>
      <c r="C1587" t="s">
        <v>266</v>
      </c>
      <c r="D1587" t="s">
        <v>267</v>
      </c>
      <c r="E1587" t="s">
        <v>257</v>
      </c>
      <c r="F1587" s="24">
        <v>10</v>
      </c>
    </row>
    <row r="1588" spans="1:6" x14ac:dyDescent="0.25">
      <c r="B1588">
        <v>9</v>
      </c>
      <c r="C1588" t="s">
        <v>268</v>
      </c>
      <c r="D1588" t="s">
        <v>269</v>
      </c>
      <c r="E1588" t="s">
        <v>257</v>
      </c>
      <c r="F1588" s="24"/>
    </row>
    <row r="1589" spans="1:6" x14ac:dyDescent="0.25">
      <c r="B1589">
        <v>10</v>
      </c>
      <c r="C1589" t="s">
        <v>270</v>
      </c>
      <c r="D1589" t="s">
        <v>271</v>
      </c>
      <c r="E1589" t="s">
        <v>257</v>
      </c>
      <c r="F1589" s="24"/>
    </row>
    <row r="1590" spans="1:6" x14ac:dyDescent="0.25">
      <c r="A1590" t="s">
        <v>395</v>
      </c>
      <c r="B1590">
        <v>1</v>
      </c>
      <c r="C1590" t="s">
        <v>243</v>
      </c>
      <c r="D1590" t="s">
        <v>244</v>
      </c>
      <c r="E1590" t="s">
        <v>245</v>
      </c>
      <c r="F1590" s="24"/>
    </row>
    <row r="1591" spans="1:6" x14ac:dyDescent="0.25">
      <c r="C1591" t="s">
        <v>246</v>
      </c>
      <c r="D1591" t="s">
        <v>247</v>
      </c>
      <c r="E1591" t="s">
        <v>245</v>
      </c>
      <c r="F1591" s="24"/>
    </row>
    <row r="1592" spans="1:6" x14ac:dyDescent="0.25">
      <c r="B1592">
        <v>2</v>
      </c>
      <c r="C1592" t="s">
        <v>248</v>
      </c>
      <c r="D1592" t="s">
        <v>249</v>
      </c>
      <c r="E1592" t="s">
        <v>245</v>
      </c>
      <c r="F1592" s="24"/>
    </row>
    <row r="1593" spans="1:6" x14ac:dyDescent="0.25">
      <c r="C1593" t="s">
        <v>250</v>
      </c>
      <c r="D1593" t="s">
        <v>251</v>
      </c>
      <c r="E1593" t="s">
        <v>245</v>
      </c>
      <c r="F1593" s="24"/>
    </row>
    <row r="1594" spans="1:6" x14ac:dyDescent="0.25">
      <c r="B1594">
        <v>3</v>
      </c>
      <c r="C1594" t="s">
        <v>252</v>
      </c>
      <c r="D1594" t="s">
        <v>253</v>
      </c>
      <c r="E1594" t="s">
        <v>254</v>
      </c>
      <c r="F1594" s="24"/>
    </row>
    <row r="1595" spans="1:6" x14ac:dyDescent="0.25">
      <c r="B1595">
        <v>4</v>
      </c>
      <c r="C1595" t="s">
        <v>255</v>
      </c>
      <c r="D1595" t="s">
        <v>256</v>
      </c>
      <c r="E1595" t="s">
        <v>257</v>
      </c>
      <c r="F1595" s="24"/>
    </row>
    <row r="1596" spans="1:6" x14ac:dyDescent="0.25">
      <c r="C1596" t="s">
        <v>258</v>
      </c>
      <c r="D1596" t="s">
        <v>256</v>
      </c>
      <c r="E1596" t="s">
        <v>257</v>
      </c>
      <c r="F1596" s="24">
        <v>10</v>
      </c>
    </row>
    <row r="1597" spans="1:6" x14ac:dyDescent="0.25">
      <c r="B1597">
        <v>5</v>
      </c>
      <c r="C1597" t="s">
        <v>259</v>
      </c>
      <c r="D1597" t="s">
        <v>260</v>
      </c>
      <c r="E1597" t="s">
        <v>257</v>
      </c>
      <c r="F1597" s="24"/>
    </row>
    <row r="1598" spans="1:6" x14ac:dyDescent="0.25">
      <c r="B1598">
        <v>6</v>
      </c>
      <c r="C1598" t="s">
        <v>261</v>
      </c>
      <c r="D1598" t="s">
        <v>262</v>
      </c>
      <c r="E1598" t="s">
        <v>263</v>
      </c>
      <c r="F1598" s="24"/>
    </row>
    <row r="1599" spans="1:6" x14ac:dyDescent="0.25">
      <c r="B1599">
        <v>7</v>
      </c>
      <c r="C1599" t="s">
        <v>264</v>
      </c>
      <c r="D1599" t="s">
        <v>265</v>
      </c>
      <c r="E1599" t="s">
        <v>257</v>
      </c>
      <c r="F1599" s="24"/>
    </row>
    <row r="1600" spans="1:6" x14ac:dyDescent="0.25">
      <c r="B1600">
        <v>8</v>
      </c>
      <c r="C1600" t="s">
        <v>266</v>
      </c>
      <c r="D1600" t="s">
        <v>267</v>
      </c>
      <c r="E1600" t="s">
        <v>257</v>
      </c>
      <c r="F1600" s="24"/>
    </row>
    <row r="1601" spans="1:6" x14ac:dyDescent="0.25">
      <c r="B1601">
        <v>9</v>
      </c>
      <c r="C1601" t="s">
        <v>268</v>
      </c>
      <c r="D1601" t="s">
        <v>269</v>
      </c>
      <c r="E1601" t="s">
        <v>257</v>
      </c>
      <c r="F1601" s="24"/>
    </row>
    <row r="1602" spans="1:6" x14ac:dyDescent="0.25">
      <c r="B1602">
        <v>10</v>
      </c>
      <c r="C1602" t="s">
        <v>270</v>
      </c>
      <c r="D1602" t="s">
        <v>271</v>
      </c>
      <c r="E1602" t="s">
        <v>257</v>
      </c>
      <c r="F1602" s="24"/>
    </row>
    <row r="1603" spans="1:6" x14ac:dyDescent="0.25">
      <c r="A1603" t="s">
        <v>396</v>
      </c>
      <c r="B1603">
        <v>1</v>
      </c>
      <c r="C1603" t="s">
        <v>243</v>
      </c>
      <c r="D1603" t="s">
        <v>244</v>
      </c>
      <c r="E1603" t="s">
        <v>245</v>
      </c>
      <c r="F1603" s="24">
        <v>10000</v>
      </c>
    </row>
    <row r="1604" spans="1:6" x14ac:dyDescent="0.25">
      <c r="C1604" t="s">
        <v>246</v>
      </c>
      <c r="D1604" t="s">
        <v>247</v>
      </c>
      <c r="E1604" t="s">
        <v>245</v>
      </c>
      <c r="F1604" s="24"/>
    </row>
    <row r="1605" spans="1:6" x14ac:dyDescent="0.25">
      <c r="B1605">
        <v>2</v>
      </c>
      <c r="C1605" t="s">
        <v>248</v>
      </c>
      <c r="D1605" t="s">
        <v>249</v>
      </c>
      <c r="E1605" t="s">
        <v>245</v>
      </c>
      <c r="F1605" s="24"/>
    </row>
    <row r="1606" spans="1:6" x14ac:dyDescent="0.25">
      <c r="C1606" t="s">
        <v>250</v>
      </c>
      <c r="D1606" t="s">
        <v>251</v>
      </c>
      <c r="E1606" t="s">
        <v>245</v>
      </c>
      <c r="F1606" s="24"/>
    </row>
    <row r="1607" spans="1:6" x14ac:dyDescent="0.25">
      <c r="B1607">
        <v>3</v>
      </c>
      <c r="C1607" t="s">
        <v>252</v>
      </c>
      <c r="D1607" t="s">
        <v>253</v>
      </c>
      <c r="E1607" t="s">
        <v>254</v>
      </c>
      <c r="F1607" s="24"/>
    </row>
    <row r="1608" spans="1:6" x14ac:dyDescent="0.25">
      <c r="B1608">
        <v>4</v>
      </c>
      <c r="C1608" t="s">
        <v>255</v>
      </c>
      <c r="D1608" t="s">
        <v>256</v>
      </c>
      <c r="E1608" t="s">
        <v>257</v>
      </c>
      <c r="F1608" s="24"/>
    </row>
    <row r="1609" spans="1:6" x14ac:dyDescent="0.25">
      <c r="C1609" t="s">
        <v>258</v>
      </c>
      <c r="D1609" t="s">
        <v>256</v>
      </c>
      <c r="E1609" t="s">
        <v>257</v>
      </c>
      <c r="F1609" s="24"/>
    </row>
    <row r="1610" spans="1:6" x14ac:dyDescent="0.25">
      <c r="B1610">
        <v>5</v>
      </c>
      <c r="C1610" t="s">
        <v>259</v>
      </c>
      <c r="D1610" t="s">
        <v>260</v>
      </c>
      <c r="E1610" t="s">
        <v>257</v>
      </c>
      <c r="F1610" s="24"/>
    </row>
    <row r="1611" spans="1:6" x14ac:dyDescent="0.25">
      <c r="B1611">
        <v>6</v>
      </c>
      <c r="C1611" t="s">
        <v>261</v>
      </c>
      <c r="D1611" t="s">
        <v>262</v>
      </c>
      <c r="E1611" t="s">
        <v>263</v>
      </c>
      <c r="F1611" s="24"/>
    </row>
    <row r="1612" spans="1:6" x14ac:dyDescent="0.25">
      <c r="B1612">
        <v>7</v>
      </c>
      <c r="C1612" t="s">
        <v>264</v>
      </c>
      <c r="D1612" t="s">
        <v>265</v>
      </c>
      <c r="E1612" t="s">
        <v>257</v>
      </c>
      <c r="F1612" s="24"/>
    </row>
    <row r="1613" spans="1:6" x14ac:dyDescent="0.25">
      <c r="B1613">
        <v>8</v>
      </c>
      <c r="C1613" t="s">
        <v>266</v>
      </c>
      <c r="D1613" t="s">
        <v>267</v>
      </c>
      <c r="E1613" t="s">
        <v>257</v>
      </c>
      <c r="F1613" s="24">
        <v>20</v>
      </c>
    </row>
    <row r="1614" spans="1:6" x14ac:dyDescent="0.25">
      <c r="B1614">
        <v>9</v>
      </c>
      <c r="C1614" t="s">
        <v>268</v>
      </c>
      <c r="D1614" t="s">
        <v>269</v>
      </c>
      <c r="E1614" t="s">
        <v>257</v>
      </c>
      <c r="F1614" s="24"/>
    </row>
    <row r="1615" spans="1:6" x14ac:dyDescent="0.25">
      <c r="B1615">
        <v>10</v>
      </c>
      <c r="C1615" t="s">
        <v>270</v>
      </c>
      <c r="D1615" t="s">
        <v>271</v>
      </c>
      <c r="E1615" t="s">
        <v>257</v>
      </c>
      <c r="F1615" s="24"/>
    </row>
    <row r="1616" spans="1:6" x14ac:dyDescent="0.25">
      <c r="A1616" t="s">
        <v>397</v>
      </c>
      <c r="B1616">
        <v>1</v>
      </c>
      <c r="C1616" t="s">
        <v>243</v>
      </c>
      <c r="D1616" t="s">
        <v>244</v>
      </c>
      <c r="E1616" t="s">
        <v>245</v>
      </c>
      <c r="F1616" s="24"/>
    </row>
    <row r="1617" spans="1:6" x14ac:dyDescent="0.25">
      <c r="C1617" t="s">
        <v>246</v>
      </c>
      <c r="D1617" t="s">
        <v>247</v>
      </c>
      <c r="E1617" t="s">
        <v>245</v>
      </c>
      <c r="F1617" s="24"/>
    </row>
    <row r="1618" spans="1:6" x14ac:dyDescent="0.25">
      <c r="B1618">
        <v>2</v>
      </c>
      <c r="C1618" t="s">
        <v>248</v>
      </c>
      <c r="D1618" t="s">
        <v>249</v>
      </c>
      <c r="E1618" t="s">
        <v>245</v>
      </c>
      <c r="F1618" s="24"/>
    </row>
    <row r="1619" spans="1:6" x14ac:dyDescent="0.25">
      <c r="C1619" t="s">
        <v>250</v>
      </c>
      <c r="D1619" t="s">
        <v>251</v>
      </c>
      <c r="E1619" t="s">
        <v>245</v>
      </c>
      <c r="F1619" s="24">
        <v>1200</v>
      </c>
    </row>
    <row r="1620" spans="1:6" x14ac:dyDescent="0.25">
      <c r="B1620">
        <v>3</v>
      </c>
      <c r="C1620" t="s">
        <v>252</v>
      </c>
      <c r="D1620" t="s">
        <v>253</v>
      </c>
      <c r="E1620" t="s">
        <v>254</v>
      </c>
      <c r="F1620" s="24">
        <v>150</v>
      </c>
    </row>
    <row r="1621" spans="1:6" x14ac:dyDescent="0.25">
      <c r="B1621">
        <v>4</v>
      </c>
      <c r="C1621" t="s">
        <v>255</v>
      </c>
      <c r="D1621" t="s">
        <v>256</v>
      </c>
      <c r="E1621" t="s">
        <v>257</v>
      </c>
      <c r="F1621" s="24"/>
    </row>
    <row r="1622" spans="1:6" x14ac:dyDescent="0.25">
      <c r="C1622" t="s">
        <v>258</v>
      </c>
      <c r="D1622" t="s">
        <v>256</v>
      </c>
      <c r="E1622" t="s">
        <v>257</v>
      </c>
      <c r="F1622" s="24"/>
    </row>
    <row r="1623" spans="1:6" x14ac:dyDescent="0.25">
      <c r="B1623">
        <v>5</v>
      </c>
      <c r="C1623" t="s">
        <v>259</v>
      </c>
      <c r="D1623" t="s">
        <v>260</v>
      </c>
      <c r="E1623" t="s">
        <v>257</v>
      </c>
      <c r="F1623" s="24"/>
    </row>
    <row r="1624" spans="1:6" x14ac:dyDescent="0.25">
      <c r="B1624">
        <v>6</v>
      </c>
      <c r="C1624" t="s">
        <v>261</v>
      </c>
      <c r="D1624" t="s">
        <v>262</v>
      </c>
      <c r="E1624" t="s">
        <v>263</v>
      </c>
      <c r="F1624" s="24"/>
    </row>
    <row r="1625" spans="1:6" x14ac:dyDescent="0.25">
      <c r="B1625">
        <v>7</v>
      </c>
      <c r="C1625" t="s">
        <v>264</v>
      </c>
      <c r="D1625" t="s">
        <v>265</v>
      </c>
      <c r="E1625" t="s">
        <v>257</v>
      </c>
      <c r="F1625" s="24">
        <v>5</v>
      </c>
    </row>
    <row r="1626" spans="1:6" x14ac:dyDescent="0.25">
      <c r="B1626">
        <v>8</v>
      </c>
      <c r="C1626" t="s">
        <v>266</v>
      </c>
      <c r="D1626" t="s">
        <v>267</v>
      </c>
      <c r="E1626" t="s">
        <v>257</v>
      </c>
      <c r="F1626" s="24"/>
    </row>
    <row r="1627" spans="1:6" x14ac:dyDescent="0.25">
      <c r="B1627">
        <v>9</v>
      </c>
      <c r="C1627" t="s">
        <v>268</v>
      </c>
      <c r="D1627" t="s">
        <v>269</v>
      </c>
      <c r="E1627" t="s">
        <v>257</v>
      </c>
      <c r="F1627" s="24"/>
    </row>
    <row r="1628" spans="1:6" x14ac:dyDescent="0.25">
      <c r="B1628">
        <v>10</v>
      </c>
      <c r="C1628" t="s">
        <v>270</v>
      </c>
      <c r="D1628" t="s">
        <v>271</v>
      </c>
      <c r="E1628" t="s">
        <v>257</v>
      </c>
      <c r="F1628" s="24"/>
    </row>
    <row r="1629" spans="1:6" x14ac:dyDescent="0.25">
      <c r="A1629" t="s">
        <v>398</v>
      </c>
      <c r="B1629">
        <v>1</v>
      </c>
      <c r="C1629" t="s">
        <v>243</v>
      </c>
      <c r="D1629" t="s">
        <v>244</v>
      </c>
      <c r="E1629" t="s">
        <v>245</v>
      </c>
      <c r="F1629" s="24">
        <v>20000</v>
      </c>
    </row>
    <row r="1630" spans="1:6" x14ac:dyDescent="0.25">
      <c r="C1630" t="s">
        <v>246</v>
      </c>
      <c r="D1630" t="s">
        <v>247</v>
      </c>
      <c r="E1630" t="s">
        <v>245</v>
      </c>
      <c r="F1630" s="24"/>
    </row>
    <row r="1631" spans="1:6" x14ac:dyDescent="0.25">
      <c r="B1631">
        <v>2</v>
      </c>
      <c r="C1631" t="s">
        <v>248</v>
      </c>
      <c r="D1631" t="s">
        <v>249</v>
      </c>
      <c r="E1631" t="s">
        <v>245</v>
      </c>
      <c r="F1631" s="24">
        <v>5000</v>
      </c>
    </row>
    <row r="1632" spans="1:6" x14ac:dyDescent="0.25">
      <c r="C1632" t="s">
        <v>250</v>
      </c>
      <c r="D1632" t="s">
        <v>251</v>
      </c>
      <c r="E1632" t="s">
        <v>245</v>
      </c>
      <c r="F1632" s="24">
        <v>5000</v>
      </c>
    </row>
    <row r="1633" spans="1:6" x14ac:dyDescent="0.25">
      <c r="B1633">
        <v>3</v>
      </c>
      <c r="C1633" t="s">
        <v>252</v>
      </c>
      <c r="D1633" t="s">
        <v>253</v>
      </c>
      <c r="E1633" t="s">
        <v>254</v>
      </c>
      <c r="F1633" s="24"/>
    </row>
    <row r="1634" spans="1:6" x14ac:dyDescent="0.25">
      <c r="B1634">
        <v>4</v>
      </c>
      <c r="C1634" t="s">
        <v>255</v>
      </c>
      <c r="D1634" t="s">
        <v>256</v>
      </c>
      <c r="E1634" t="s">
        <v>257</v>
      </c>
      <c r="F1634" s="24"/>
    </row>
    <row r="1635" spans="1:6" x14ac:dyDescent="0.25">
      <c r="C1635" t="s">
        <v>258</v>
      </c>
      <c r="D1635" t="s">
        <v>256</v>
      </c>
      <c r="E1635" t="s">
        <v>257</v>
      </c>
      <c r="F1635" s="24"/>
    </row>
    <row r="1636" spans="1:6" x14ac:dyDescent="0.25">
      <c r="B1636">
        <v>5</v>
      </c>
      <c r="C1636" t="s">
        <v>259</v>
      </c>
      <c r="D1636" t="s">
        <v>260</v>
      </c>
      <c r="E1636" t="s">
        <v>257</v>
      </c>
      <c r="F1636" s="24"/>
    </row>
    <row r="1637" spans="1:6" x14ac:dyDescent="0.25">
      <c r="B1637">
        <v>6</v>
      </c>
      <c r="C1637" t="s">
        <v>261</v>
      </c>
      <c r="D1637" t="s">
        <v>262</v>
      </c>
      <c r="E1637" t="s">
        <v>263</v>
      </c>
      <c r="F1637" s="24"/>
    </row>
    <row r="1638" spans="1:6" x14ac:dyDescent="0.25">
      <c r="B1638">
        <v>7</v>
      </c>
      <c r="C1638" t="s">
        <v>264</v>
      </c>
      <c r="D1638" t="s">
        <v>265</v>
      </c>
      <c r="E1638" t="s">
        <v>257</v>
      </c>
      <c r="F1638" s="24"/>
    </row>
    <row r="1639" spans="1:6" x14ac:dyDescent="0.25">
      <c r="B1639">
        <v>8</v>
      </c>
      <c r="C1639" t="s">
        <v>266</v>
      </c>
      <c r="D1639" t="s">
        <v>267</v>
      </c>
      <c r="E1639" t="s">
        <v>257</v>
      </c>
      <c r="F1639" s="24"/>
    </row>
    <row r="1640" spans="1:6" x14ac:dyDescent="0.25">
      <c r="B1640">
        <v>9</v>
      </c>
      <c r="C1640" t="s">
        <v>268</v>
      </c>
      <c r="D1640" t="s">
        <v>269</v>
      </c>
      <c r="E1640" t="s">
        <v>257</v>
      </c>
      <c r="F1640" s="24"/>
    </row>
    <row r="1641" spans="1:6" x14ac:dyDescent="0.25">
      <c r="B1641">
        <v>10</v>
      </c>
      <c r="C1641" t="s">
        <v>270</v>
      </c>
      <c r="D1641" t="s">
        <v>271</v>
      </c>
      <c r="E1641" t="s">
        <v>257</v>
      </c>
      <c r="F1641" s="24"/>
    </row>
    <row r="1642" spans="1:6" x14ac:dyDescent="0.25">
      <c r="A1642" t="s">
        <v>399</v>
      </c>
      <c r="B1642">
        <v>1</v>
      </c>
      <c r="C1642" t="s">
        <v>243</v>
      </c>
      <c r="D1642" t="s">
        <v>244</v>
      </c>
      <c r="E1642" t="s">
        <v>245</v>
      </c>
      <c r="F1642" s="24"/>
    </row>
    <row r="1643" spans="1:6" x14ac:dyDescent="0.25">
      <c r="C1643" t="s">
        <v>246</v>
      </c>
      <c r="D1643" t="s">
        <v>247</v>
      </c>
      <c r="E1643" t="s">
        <v>245</v>
      </c>
      <c r="F1643" s="24"/>
    </row>
    <row r="1644" spans="1:6" x14ac:dyDescent="0.25">
      <c r="B1644">
        <v>2</v>
      </c>
      <c r="C1644" t="s">
        <v>248</v>
      </c>
      <c r="D1644" t="s">
        <v>249</v>
      </c>
      <c r="E1644" t="s">
        <v>245</v>
      </c>
      <c r="F1644" s="24"/>
    </row>
    <row r="1645" spans="1:6" x14ac:dyDescent="0.25">
      <c r="C1645" t="s">
        <v>250</v>
      </c>
      <c r="D1645" t="s">
        <v>251</v>
      </c>
      <c r="E1645" t="s">
        <v>245</v>
      </c>
      <c r="F1645" s="24"/>
    </row>
    <row r="1646" spans="1:6" x14ac:dyDescent="0.25">
      <c r="B1646">
        <v>3</v>
      </c>
      <c r="C1646" t="s">
        <v>252</v>
      </c>
      <c r="D1646" t="s">
        <v>253</v>
      </c>
      <c r="E1646" t="s">
        <v>254</v>
      </c>
      <c r="F1646" s="24"/>
    </row>
    <row r="1647" spans="1:6" x14ac:dyDescent="0.25">
      <c r="B1647">
        <v>4</v>
      </c>
      <c r="C1647" t="s">
        <v>255</v>
      </c>
      <c r="D1647" t="s">
        <v>256</v>
      </c>
      <c r="E1647" t="s">
        <v>257</v>
      </c>
      <c r="F1647" s="24"/>
    </row>
    <row r="1648" spans="1:6" x14ac:dyDescent="0.25">
      <c r="C1648" t="s">
        <v>258</v>
      </c>
      <c r="D1648" t="s">
        <v>256</v>
      </c>
      <c r="E1648" t="s">
        <v>257</v>
      </c>
      <c r="F1648" s="24"/>
    </row>
    <row r="1649" spans="1:6" x14ac:dyDescent="0.25">
      <c r="B1649">
        <v>5</v>
      </c>
      <c r="C1649" t="s">
        <v>259</v>
      </c>
      <c r="D1649" t="s">
        <v>260</v>
      </c>
      <c r="E1649" t="s">
        <v>257</v>
      </c>
      <c r="F1649" s="24"/>
    </row>
    <row r="1650" spans="1:6" x14ac:dyDescent="0.25">
      <c r="B1650">
        <v>6</v>
      </c>
      <c r="C1650" t="s">
        <v>261</v>
      </c>
      <c r="D1650" t="s">
        <v>262</v>
      </c>
      <c r="E1650" t="s">
        <v>263</v>
      </c>
      <c r="F1650" s="24">
        <v>25</v>
      </c>
    </row>
    <row r="1651" spans="1:6" x14ac:dyDescent="0.25">
      <c r="B1651">
        <v>7</v>
      </c>
      <c r="C1651" t="s">
        <v>264</v>
      </c>
      <c r="D1651" t="s">
        <v>265</v>
      </c>
      <c r="E1651" t="s">
        <v>257</v>
      </c>
      <c r="F1651" s="24"/>
    </row>
    <row r="1652" spans="1:6" x14ac:dyDescent="0.25">
      <c r="B1652">
        <v>8</v>
      </c>
      <c r="C1652" t="s">
        <v>266</v>
      </c>
      <c r="D1652" t="s">
        <v>267</v>
      </c>
      <c r="E1652" t="s">
        <v>257</v>
      </c>
      <c r="F1652" s="24"/>
    </row>
    <row r="1653" spans="1:6" x14ac:dyDescent="0.25">
      <c r="B1653">
        <v>9</v>
      </c>
      <c r="C1653" t="s">
        <v>268</v>
      </c>
      <c r="D1653" t="s">
        <v>269</v>
      </c>
      <c r="E1653" t="s">
        <v>257</v>
      </c>
      <c r="F1653" s="24"/>
    </row>
    <row r="1654" spans="1:6" x14ac:dyDescent="0.25">
      <c r="B1654">
        <v>10</v>
      </c>
      <c r="C1654" t="s">
        <v>270</v>
      </c>
      <c r="D1654" t="s">
        <v>271</v>
      </c>
      <c r="E1654" t="s">
        <v>257</v>
      </c>
      <c r="F1654" s="24"/>
    </row>
    <row r="1655" spans="1:6" x14ac:dyDescent="0.25">
      <c r="A1655" t="s">
        <v>400</v>
      </c>
      <c r="B1655">
        <v>1</v>
      </c>
      <c r="C1655" t="s">
        <v>243</v>
      </c>
      <c r="D1655" t="s">
        <v>244</v>
      </c>
      <c r="E1655" t="s">
        <v>245</v>
      </c>
      <c r="F1655" s="24"/>
    </row>
    <row r="1656" spans="1:6" x14ac:dyDescent="0.25">
      <c r="C1656" t="s">
        <v>246</v>
      </c>
      <c r="D1656" t="s">
        <v>247</v>
      </c>
      <c r="E1656" t="s">
        <v>245</v>
      </c>
      <c r="F1656" s="24"/>
    </row>
    <row r="1657" spans="1:6" x14ac:dyDescent="0.25">
      <c r="B1657">
        <v>2</v>
      </c>
      <c r="C1657" t="s">
        <v>248</v>
      </c>
      <c r="D1657" t="s">
        <v>249</v>
      </c>
      <c r="E1657" t="s">
        <v>245</v>
      </c>
      <c r="F1657" s="24">
        <v>2000</v>
      </c>
    </row>
    <row r="1658" spans="1:6" x14ac:dyDescent="0.25">
      <c r="C1658" t="s">
        <v>250</v>
      </c>
      <c r="D1658" t="s">
        <v>251</v>
      </c>
      <c r="E1658" t="s">
        <v>245</v>
      </c>
      <c r="F1658" s="24"/>
    </row>
    <row r="1659" spans="1:6" x14ac:dyDescent="0.25">
      <c r="B1659">
        <v>3</v>
      </c>
      <c r="C1659" t="s">
        <v>252</v>
      </c>
      <c r="D1659" t="s">
        <v>253</v>
      </c>
      <c r="E1659" t="s">
        <v>254</v>
      </c>
      <c r="F1659" s="24"/>
    </row>
    <row r="1660" spans="1:6" x14ac:dyDescent="0.25">
      <c r="B1660">
        <v>4</v>
      </c>
      <c r="C1660" t="s">
        <v>255</v>
      </c>
      <c r="D1660" t="s">
        <v>256</v>
      </c>
      <c r="E1660" t="s">
        <v>257</v>
      </c>
      <c r="F1660" s="24"/>
    </row>
    <row r="1661" spans="1:6" x14ac:dyDescent="0.25">
      <c r="C1661" t="s">
        <v>258</v>
      </c>
      <c r="D1661" t="s">
        <v>256</v>
      </c>
      <c r="E1661" t="s">
        <v>257</v>
      </c>
      <c r="F1661" s="24"/>
    </row>
    <row r="1662" spans="1:6" x14ac:dyDescent="0.25">
      <c r="B1662">
        <v>5</v>
      </c>
      <c r="C1662" t="s">
        <v>259</v>
      </c>
      <c r="D1662" t="s">
        <v>260</v>
      </c>
      <c r="E1662" t="s">
        <v>257</v>
      </c>
      <c r="F1662" s="24"/>
    </row>
    <row r="1663" spans="1:6" x14ac:dyDescent="0.25">
      <c r="B1663">
        <v>6</v>
      </c>
      <c r="C1663" t="s">
        <v>261</v>
      </c>
      <c r="D1663" t="s">
        <v>262</v>
      </c>
      <c r="E1663" t="s">
        <v>263</v>
      </c>
      <c r="F1663" s="24"/>
    </row>
    <row r="1664" spans="1:6" x14ac:dyDescent="0.25">
      <c r="B1664">
        <v>7</v>
      </c>
      <c r="C1664" t="s">
        <v>264</v>
      </c>
      <c r="D1664" t="s">
        <v>265</v>
      </c>
      <c r="E1664" t="s">
        <v>257</v>
      </c>
      <c r="F1664" s="24"/>
    </row>
    <row r="1665" spans="1:6" x14ac:dyDescent="0.25">
      <c r="B1665">
        <v>8</v>
      </c>
      <c r="C1665" t="s">
        <v>266</v>
      </c>
      <c r="D1665" t="s">
        <v>267</v>
      </c>
      <c r="E1665" t="s">
        <v>257</v>
      </c>
      <c r="F1665" s="24"/>
    </row>
    <row r="1666" spans="1:6" x14ac:dyDescent="0.25">
      <c r="B1666">
        <v>9</v>
      </c>
      <c r="C1666" t="s">
        <v>268</v>
      </c>
      <c r="D1666" t="s">
        <v>269</v>
      </c>
      <c r="E1666" t="s">
        <v>257</v>
      </c>
      <c r="F1666" s="24">
        <v>2000</v>
      </c>
    </row>
    <row r="1667" spans="1:6" x14ac:dyDescent="0.25">
      <c r="B1667">
        <v>10</v>
      </c>
      <c r="C1667" t="s">
        <v>270</v>
      </c>
      <c r="D1667" t="s">
        <v>271</v>
      </c>
      <c r="E1667" t="s">
        <v>257</v>
      </c>
      <c r="F1667" s="24"/>
    </row>
    <row r="1668" spans="1:6" x14ac:dyDescent="0.25">
      <c r="A1668" t="s">
        <v>401</v>
      </c>
      <c r="B1668">
        <v>1</v>
      </c>
      <c r="C1668" t="s">
        <v>243</v>
      </c>
      <c r="D1668" t="s">
        <v>244</v>
      </c>
      <c r="E1668" t="s">
        <v>245</v>
      </c>
      <c r="F1668" s="24">
        <v>2000</v>
      </c>
    </row>
    <row r="1669" spans="1:6" x14ac:dyDescent="0.25">
      <c r="C1669" t="s">
        <v>246</v>
      </c>
      <c r="D1669" t="s">
        <v>247</v>
      </c>
      <c r="E1669" t="s">
        <v>245</v>
      </c>
      <c r="F1669" s="24"/>
    </row>
    <row r="1670" spans="1:6" x14ac:dyDescent="0.25">
      <c r="B1670">
        <v>2</v>
      </c>
      <c r="C1670" t="s">
        <v>248</v>
      </c>
      <c r="D1670" t="s">
        <v>249</v>
      </c>
      <c r="E1670" t="s">
        <v>245</v>
      </c>
      <c r="F1670" s="24"/>
    </row>
    <row r="1671" spans="1:6" x14ac:dyDescent="0.25">
      <c r="C1671" t="s">
        <v>250</v>
      </c>
      <c r="D1671" t="s">
        <v>251</v>
      </c>
      <c r="E1671" t="s">
        <v>245</v>
      </c>
      <c r="F1671" s="24">
        <v>400</v>
      </c>
    </row>
    <row r="1672" spans="1:6" x14ac:dyDescent="0.25">
      <c r="B1672">
        <v>3</v>
      </c>
      <c r="C1672" t="s">
        <v>252</v>
      </c>
      <c r="D1672" t="s">
        <v>253</v>
      </c>
      <c r="E1672" t="s">
        <v>254</v>
      </c>
      <c r="F1672" s="24"/>
    </row>
    <row r="1673" spans="1:6" x14ac:dyDescent="0.25">
      <c r="B1673">
        <v>4</v>
      </c>
      <c r="C1673" t="s">
        <v>255</v>
      </c>
      <c r="D1673" t="s">
        <v>256</v>
      </c>
      <c r="E1673" t="s">
        <v>257</v>
      </c>
      <c r="F1673" s="24"/>
    </row>
    <row r="1674" spans="1:6" x14ac:dyDescent="0.25">
      <c r="C1674" t="s">
        <v>258</v>
      </c>
      <c r="D1674" t="s">
        <v>256</v>
      </c>
      <c r="E1674" t="s">
        <v>257</v>
      </c>
      <c r="F1674" s="24"/>
    </row>
    <row r="1675" spans="1:6" x14ac:dyDescent="0.25">
      <c r="B1675">
        <v>5</v>
      </c>
      <c r="C1675" t="s">
        <v>259</v>
      </c>
      <c r="D1675" t="s">
        <v>260</v>
      </c>
      <c r="E1675" t="s">
        <v>257</v>
      </c>
      <c r="F1675" s="24"/>
    </row>
    <row r="1676" spans="1:6" x14ac:dyDescent="0.25">
      <c r="B1676">
        <v>6</v>
      </c>
      <c r="C1676" t="s">
        <v>261</v>
      </c>
      <c r="D1676" t="s">
        <v>262</v>
      </c>
      <c r="E1676" t="s">
        <v>263</v>
      </c>
      <c r="F1676" s="24">
        <v>25</v>
      </c>
    </row>
    <row r="1677" spans="1:6" x14ac:dyDescent="0.25">
      <c r="B1677">
        <v>7</v>
      </c>
      <c r="C1677" t="s">
        <v>264</v>
      </c>
      <c r="D1677" t="s">
        <v>265</v>
      </c>
      <c r="E1677" t="s">
        <v>257</v>
      </c>
      <c r="F1677" s="24"/>
    </row>
    <row r="1678" spans="1:6" x14ac:dyDescent="0.25">
      <c r="B1678">
        <v>8</v>
      </c>
      <c r="C1678" t="s">
        <v>266</v>
      </c>
      <c r="D1678" t="s">
        <v>267</v>
      </c>
      <c r="E1678" t="s">
        <v>257</v>
      </c>
      <c r="F1678" s="24"/>
    </row>
    <row r="1679" spans="1:6" x14ac:dyDescent="0.25">
      <c r="B1679">
        <v>9</v>
      </c>
      <c r="C1679" t="s">
        <v>268</v>
      </c>
      <c r="D1679" t="s">
        <v>269</v>
      </c>
      <c r="E1679" t="s">
        <v>257</v>
      </c>
      <c r="F1679" s="24"/>
    </row>
    <row r="1680" spans="1:6" x14ac:dyDescent="0.25">
      <c r="B1680">
        <v>10</v>
      </c>
      <c r="C1680" t="s">
        <v>270</v>
      </c>
      <c r="D1680" t="s">
        <v>271</v>
      </c>
      <c r="E1680" t="s">
        <v>257</v>
      </c>
      <c r="F1680" s="24"/>
    </row>
    <row r="1681" spans="1:6" x14ac:dyDescent="0.25">
      <c r="A1681" t="s">
        <v>402</v>
      </c>
      <c r="B1681">
        <v>1</v>
      </c>
      <c r="C1681" t="s">
        <v>243</v>
      </c>
      <c r="D1681" t="s">
        <v>244</v>
      </c>
      <c r="E1681" t="s">
        <v>245</v>
      </c>
      <c r="F1681" s="24">
        <v>15000</v>
      </c>
    </row>
    <row r="1682" spans="1:6" x14ac:dyDescent="0.25">
      <c r="C1682" t="s">
        <v>246</v>
      </c>
      <c r="D1682" t="s">
        <v>247</v>
      </c>
      <c r="E1682" t="s">
        <v>245</v>
      </c>
      <c r="F1682" s="24"/>
    </row>
    <row r="1683" spans="1:6" x14ac:dyDescent="0.25">
      <c r="B1683">
        <v>2</v>
      </c>
      <c r="C1683" t="s">
        <v>248</v>
      </c>
      <c r="D1683" t="s">
        <v>249</v>
      </c>
      <c r="E1683" t="s">
        <v>245</v>
      </c>
      <c r="F1683" s="24">
        <v>10000</v>
      </c>
    </row>
    <row r="1684" spans="1:6" x14ac:dyDescent="0.25">
      <c r="C1684" t="s">
        <v>250</v>
      </c>
      <c r="D1684" t="s">
        <v>251</v>
      </c>
      <c r="E1684" t="s">
        <v>245</v>
      </c>
      <c r="F1684" s="24"/>
    </row>
    <row r="1685" spans="1:6" x14ac:dyDescent="0.25">
      <c r="B1685">
        <v>3</v>
      </c>
      <c r="C1685" t="s">
        <v>252</v>
      </c>
      <c r="D1685" t="s">
        <v>253</v>
      </c>
      <c r="E1685" t="s">
        <v>254</v>
      </c>
      <c r="F1685" s="24"/>
    </row>
    <row r="1686" spans="1:6" x14ac:dyDescent="0.25">
      <c r="B1686">
        <v>4</v>
      </c>
      <c r="C1686" t="s">
        <v>255</v>
      </c>
      <c r="D1686" t="s">
        <v>256</v>
      </c>
      <c r="E1686" t="s">
        <v>257</v>
      </c>
      <c r="F1686" s="24"/>
    </row>
    <row r="1687" spans="1:6" x14ac:dyDescent="0.25">
      <c r="C1687" t="s">
        <v>258</v>
      </c>
      <c r="D1687" t="s">
        <v>256</v>
      </c>
      <c r="E1687" t="s">
        <v>257</v>
      </c>
      <c r="F1687" s="24"/>
    </row>
    <row r="1688" spans="1:6" x14ac:dyDescent="0.25">
      <c r="B1688">
        <v>5</v>
      </c>
      <c r="C1688" t="s">
        <v>259</v>
      </c>
      <c r="D1688" t="s">
        <v>260</v>
      </c>
      <c r="E1688" t="s">
        <v>257</v>
      </c>
      <c r="F1688" s="24"/>
    </row>
    <row r="1689" spans="1:6" x14ac:dyDescent="0.25">
      <c r="B1689">
        <v>6</v>
      </c>
      <c r="C1689" t="s">
        <v>261</v>
      </c>
      <c r="D1689" t="s">
        <v>262</v>
      </c>
      <c r="E1689" t="s">
        <v>263</v>
      </c>
      <c r="F1689" s="24"/>
    </row>
    <row r="1690" spans="1:6" x14ac:dyDescent="0.25">
      <c r="B1690">
        <v>7</v>
      </c>
      <c r="C1690" t="s">
        <v>264</v>
      </c>
      <c r="D1690" t="s">
        <v>265</v>
      </c>
      <c r="E1690" t="s">
        <v>257</v>
      </c>
      <c r="F1690" s="24"/>
    </row>
    <row r="1691" spans="1:6" x14ac:dyDescent="0.25">
      <c r="B1691">
        <v>8</v>
      </c>
      <c r="C1691" t="s">
        <v>266</v>
      </c>
      <c r="D1691" t="s">
        <v>267</v>
      </c>
      <c r="E1691" t="s">
        <v>257</v>
      </c>
      <c r="F1691" s="24"/>
    </row>
    <row r="1692" spans="1:6" x14ac:dyDescent="0.25">
      <c r="B1692">
        <v>9</v>
      </c>
      <c r="C1692" t="s">
        <v>268</v>
      </c>
      <c r="D1692" t="s">
        <v>269</v>
      </c>
      <c r="E1692" t="s">
        <v>257</v>
      </c>
      <c r="F1692" s="24"/>
    </row>
    <row r="1693" spans="1:6" x14ac:dyDescent="0.25">
      <c r="B1693">
        <v>10</v>
      </c>
      <c r="C1693" t="s">
        <v>270</v>
      </c>
      <c r="D1693" t="s">
        <v>271</v>
      </c>
      <c r="E1693" t="s">
        <v>257</v>
      </c>
      <c r="F1693" s="24"/>
    </row>
    <row r="1694" spans="1:6" x14ac:dyDescent="0.25">
      <c r="A1694" t="s">
        <v>403</v>
      </c>
      <c r="B1694">
        <v>1</v>
      </c>
      <c r="C1694" t="s">
        <v>243</v>
      </c>
      <c r="D1694" t="s">
        <v>244</v>
      </c>
      <c r="E1694" t="s">
        <v>245</v>
      </c>
      <c r="F1694" s="24"/>
    </row>
    <row r="1695" spans="1:6" x14ac:dyDescent="0.25">
      <c r="C1695" t="s">
        <v>246</v>
      </c>
      <c r="D1695" t="s">
        <v>247</v>
      </c>
      <c r="E1695" t="s">
        <v>245</v>
      </c>
      <c r="F1695" s="24"/>
    </row>
    <row r="1696" spans="1:6" x14ac:dyDescent="0.25">
      <c r="B1696">
        <v>2</v>
      </c>
      <c r="C1696" t="s">
        <v>248</v>
      </c>
      <c r="D1696" t="s">
        <v>249</v>
      </c>
      <c r="E1696" t="s">
        <v>245</v>
      </c>
      <c r="F1696" s="24"/>
    </row>
    <row r="1697" spans="1:6" x14ac:dyDescent="0.25">
      <c r="C1697" t="s">
        <v>250</v>
      </c>
      <c r="D1697" t="s">
        <v>251</v>
      </c>
      <c r="E1697" t="s">
        <v>245</v>
      </c>
      <c r="F1697" s="24"/>
    </row>
    <row r="1698" spans="1:6" x14ac:dyDescent="0.25">
      <c r="B1698">
        <v>3</v>
      </c>
      <c r="C1698" t="s">
        <v>252</v>
      </c>
      <c r="D1698" t="s">
        <v>253</v>
      </c>
      <c r="E1698" t="s">
        <v>254</v>
      </c>
      <c r="F1698" s="24">
        <v>3000</v>
      </c>
    </row>
    <row r="1699" spans="1:6" x14ac:dyDescent="0.25">
      <c r="B1699">
        <v>4</v>
      </c>
      <c r="C1699" t="s">
        <v>255</v>
      </c>
      <c r="D1699" t="s">
        <v>256</v>
      </c>
      <c r="E1699" t="s">
        <v>257</v>
      </c>
      <c r="F1699" s="24"/>
    </row>
    <row r="1700" spans="1:6" x14ac:dyDescent="0.25">
      <c r="C1700" t="s">
        <v>258</v>
      </c>
      <c r="D1700" t="s">
        <v>256</v>
      </c>
      <c r="E1700" t="s">
        <v>257</v>
      </c>
      <c r="F1700" s="24"/>
    </row>
    <row r="1701" spans="1:6" x14ac:dyDescent="0.25">
      <c r="B1701">
        <v>5</v>
      </c>
      <c r="C1701" t="s">
        <v>259</v>
      </c>
      <c r="D1701" t="s">
        <v>260</v>
      </c>
      <c r="E1701" t="s">
        <v>257</v>
      </c>
      <c r="F1701" s="24"/>
    </row>
    <row r="1702" spans="1:6" x14ac:dyDescent="0.25">
      <c r="B1702">
        <v>6</v>
      </c>
      <c r="C1702" t="s">
        <v>261</v>
      </c>
      <c r="D1702" t="s">
        <v>262</v>
      </c>
      <c r="E1702" t="s">
        <v>263</v>
      </c>
      <c r="F1702" s="24"/>
    </row>
    <row r="1703" spans="1:6" x14ac:dyDescent="0.25">
      <c r="B1703">
        <v>7</v>
      </c>
      <c r="C1703" t="s">
        <v>264</v>
      </c>
      <c r="D1703" t="s">
        <v>265</v>
      </c>
      <c r="E1703" t="s">
        <v>257</v>
      </c>
      <c r="F1703" s="24"/>
    </row>
    <row r="1704" spans="1:6" x14ac:dyDescent="0.25">
      <c r="B1704">
        <v>8</v>
      </c>
      <c r="C1704" t="s">
        <v>266</v>
      </c>
      <c r="D1704" t="s">
        <v>267</v>
      </c>
      <c r="E1704" t="s">
        <v>257</v>
      </c>
      <c r="F1704" s="24"/>
    </row>
    <row r="1705" spans="1:6" x14ac:dyDescent="0.25">
      <c r="B1705">
        <v>9</v>
      </c>
      <c r="C1705" t="s">
        <v>268</v>
      </c>
      <c r="D1705" t="s">
        <v>269</v>
      </c>
      <c r="E1705" t="s">
        <v>257</v>
      </c>
      <c r="F1705" s="24"/>
    </row>
    <row r="1706" spans="1:6" x14ac:dyDescent="0.25">
      <c r="B1706">
        <v>10</v>
      </c>
      <c r="C1706" t="s">
        <v>270</v>
      </c>
      <c r="D1706" t="s">
        <v>271</v>
      </c>
      <c r="E1706" t="s">
        <v>257</v>
      </c>
      <c r="F1706" s="24"/>
    </row>
    <row r="1707" spans="1:6" x14ac:dyDescent="0.25">
      <c r="A1707" t="s">
        <v>404</v>
      </c>
      <c r="B1707">
        <v>1</v>
      </c>
      <c r="C1707" t="s">
        <v>243</v>
      </c>
      <c r="D1707" t="s">
        <v>244</v>
      </c>
      <c r="E1707" t="s">
        <v>245</v>
      </c>
      <c r="F1707" s="24">
        <v>2000</v>
      </c>
    </row>
    <row r="1708" spans="1:6" x14ac:dyDescent="0.25">
      <c r="C1708" t="s">
        <v>246</v>
      </c>
      <c r="D1708" t="s">
        <v>247</v>
      </c>
      <c r="E1708" t="s">
        <v>245</v>
      </c>
      <c r="F1708" s="24">
        <v>800</v>
      </c>
    </row>
    <row r="1709" spans="1:6" x14ac:dyDescent="0.25">
      <c r="B1709">
        <v>2</v>
      </c>
      <c r="C1709" t="s">
        <v>248</v>
      </c>
      <c r="D1709" t="s">
        <v>249</v>
      </c>
      <c r="E1709" t="s">
        <v>245</v>
      </c>
      <c r="F1709" s="24">
        <v>2000</v>
      </c>
    </row>
    <row r="1710" spans="1:6" x14ac:dyDescent="0.25">
      <c r="C1710" t="s">
        <v>250</v>
      </c>
      <c r="D1710" t="s">
        <v>251</v>
      </c>
      <c r="E1710" t="s">
        <v>245</v>
      </c>
      <c r="F1710" s="24">
        <v>400</v>
      </c>
    </row>
    <row r="1711" spans="1:6" x14ac:dyDescent="0.25">
      <c r="B1711">
        <v>3</v>
      </c>
      <c r="C1711" t="s">
        <v>252</v>
      </c>
      <c r="D1711" t="s">
        <v>253</v>
      </c>
      <c r="E1711" t="s">
        <v>254</v>
      </c>
      <c r="F1711" s="24">
        <v>300</v>
      </c>
    </row>
    <row r="1712" spans="1:6" x14ac:dyDescent="0.25">
      <c r="B1712">
        <v>4</v>
      </c>
      <c r="C1712" t="s">
        <v>255</v>
      </c>
      <c r="D1712" t="s">
        <v>256</v>
      </c>
      <c r="E1712" t="s">
        <v>257</v>
      </c>
      <c r="F1712" s="24"/>
    </row>
    <row r="1713" spans="1:6" x14ac:dyDescent="0.25">
      <c r="C1713" t="s">
        <v>258</v>
      </c>
      <c r="D1713" t="s">
        <v>256</v>
      </c>
      <c r="E1713" t="s">
        <v>257</v>
      </c>
      <c r="F1713" s="24"/>
    </row>
    <row r="1714" spans="1:6" x14ac:dyDescent="0.25">
      <c r="B1714">
        <v>5</v>
      </c>
      <c r="C1714" t="s">
        <v>259</v>
      </c>
      <c r="D1714" t="s">
        <v>260</v>
      </c>
      <c r="E1714" t="s">
        <v>257</v>
      </c>
      <c r="F1714" s="24"/>
    </row>
    <row r="1715" spans="1:6" x14ac:dyDescent="0.25">
      <c r="B1715">
        <v>6</v>
      </c>
      <c r="C1715" t="s">
        <v>261</v>
      </c>
      <c r="D1715" t="s">
        <v>262</v>
      </c>
      <c r="E1715" t="s">
        <v>263</v>
      </c>
      <c r="F1715" s="24">
        <v>50</v>
      </c>
    </row>
    <row r="1716" spans="1:6" x14ac:dyDescent="0.25">
      <c r="B1716">
        <v>7</v>
      </c>
      <c r="C1716" t="s">
        <v>264</v>
      </c>
      <c r="D1716" t="s">
        <v>265</v>
      </c>
      <c r="E1716" t="s">
        <v>257</v>
      </c>
      <c r="F1716" s="24"/>
    </row>
    <row r="1717" spans="1:6" x14ac:dyDescent="0.25">
      <c r="B1717">
        <v>8</v>
      </c>
      <c r="C1717" t="s">
        <v>266</v>
      </c>
      <c r="D1717" t="s">
        <v>267</v>
      </c>
      <c r="E1717" t="s">
        <v>257</v>
      </c>
      <c r="F1717" s="24">
        <v>20</v>
      </c>
    </row>
    <row r="1718" spans="1:6" x14ac:dyDescent="0.25">
      <c r="B1718">
        <v>9</v>
      </c>
      <c r="C1718" t="s">
        <v>268</v>
      </c>
      <c r="D1718" t="s">
        <v>269</v>
      </c>
      <c r="E1718" t="s">
        <v>257</v>
      </c>
      <c r="F1718" s="24"/>
    </row>
    <row r="1719" spans="1:6" x14ac:dyDescent="0.25">
      <c r="B1719">
        <v>10</v>
      </c>
      <c r="C1719" t="s">
        <v>270</v>
      </c>
      <c r="D1719" t="s">
        <v>271</v>
      </c>
      <c r="E1719" t="s">
        <v>257</v>
      </c>
      <c r="F1719" s="24"/>
    </row>
    <row r="1720" spans="1:6" x14ac:dyDescent="0.25">
      <c r="A1720" t="s">
        <v>405</v>
      </c>
      <c r="B1720">
        <v>1</v>
      </c>
      <c r="C1720" t="s">
        <v>243</v>
      </c>
      <c r="D1720" t="s">
        <v>244</v>
      </c>
      <c r="E1720" t="s">
        <v>245</v>
      </c>
      <c r="F1720" s="24"/>
    </row>
    <row r="1721" spans="1:6" x14ac:dyDescent="0.25">
      <c r="C1721" t="s">
        <v>246</v>
      </c>
      <c r="D1721" t="s">
        <v>247</v>
      </c>
      <c r="E1721" t="s">
        <v>245</v>
      </c>
      <c r="F1721" s="24">
        <v>4000</v>
      </c>
    </row>
    <row r="1722" spans="1:6" x14ac:dyDescent="0.25">
      <c r="B1722">
        <v>2</v>
      </c>
      <c r="C1722" t="s">
        <v>248</v>
      </c>
      <c r="D1722" t="s">
        <v>249</v>
      </c>
      <c r="E1722" t="s">
        <v>245</v>
      </c>
      <c r="F1722" s="24"/>
    </row>
    <row r="1723" spans="1:6" x14ac:dyDescent="0.25">
      <c r="C1723" t="s">
        <v>250</v>
      </c>
      <c r="D1723" t="s">
        <v>251</v>
      </c>
      <c r="E1723" t="s">
        <v>245</v>
      </c>
      <c r="F1723" s="24"/>
    </row>
    <row r="1724" spans="1:6" x14ac:dyDescent="0.25">
      <c r="B1724">
        <v>3</v>
      </c>
      <c r="C1724" t="s">
        <v>252</v>
      </c>
      <c r="D1724" t="s">
        <v>253</v>
      </c>
      <c r="E1724" t="s">
        <v>254</v>
      </c>
      <c r="F1724" s="24">
        <v>2000</v>
      </c>
    </row>
    <row r="1725" spans="1:6" x14ac:dyDescent="0.25">
      <c r="B1725">
        <v>4</v>
      </c>
      <c r="C1725" t="s">
        <v>255</v>
      </c>
      <c r="D1725" t="s">
        <v>256</v>
      </c>
      <c r="E1725" t="s">
        <v>257</v>
      </c>
      <c r="F1725" s="24"/>
    </row>
    <row r="1726" spans="1:6" x14ac:dyDescent="0.25">
      <c r="C1726" t="s">
        <v>258</v>
      </c>
      <c r="D1726" t="s">
        <v>256</v>
      </c>
      <c r="E1726" t="s">
        <v>257</v>
      </c>
      <c r="F1726" s="24"/>
    </row>
    <row r="1727" spans="1:6" x14ac:dyDescent="0.25">
      <c r="B1727">
        <v>5</v>
      </c>
      <c r="C1727" t="s">
        <v>259</v>
      </c>
      <c r="D1727" t="s">
        <v>260</v>
      </c>
      <c r="E1727" t="s">
        <v>257</v>
      </c>
      <c r="F1727" s="24"/>
    </row>
    <row r="1728" spans="1:6" x14ac:dyDescent="0.25">
      <c r="B1728">
        <v>6</v>
      </c>
      <c r="C1728" t="s">
        <v>261</v>
      </c>
      <c r="D1728" t="s">
        <v>262</v>
      </c>
      <c r="E1728" t="s">
        <v>263</v>
      </c>
      <c r="F1728" s="24"/>
    </row>
    <row r="1729" spans="1:6" x14ac:dyDescent="0.25">
      <c r="B1729">
        <v>7</v>
      </c>
      <c r="C1729" t="s">
        <v>264</v>
      </c>
      <c r="D1729" t="s">
        <v>265</v>
      </c>
      <c r="E1729" t="s">
        <v>257</v>
      </c>
      <c r="F1729" s="24"/>
    </row>
    <row r="1730" spans="1:6" x14ac:dyDescent="0.25">
      <c r="B1730">
        <v>8</v>
      </c>
      <c r="C1730" t="s">
        <v>266</v>
      </c>
      <c r="D1730" t="s">
        <v>267</v>
      </c>
      <c r="E1730" t="s">
        <v>257</v>
      </c>
      <c r="F1730" s="24"/>
    </row>
    <row r="1731" spans="1:6" x14ac:dyDescent="0.25">
      <c r="B1731">
        <v>9</v>
      </c>
      <c r="C1731" t="s">
        <v>268</v>
      </c>
      <c r="D1731" t="s">
        <v>269</v>
      </c>
      <c r="E1731" t="s">
        <v>257</v>
      </c>
      <c r="F1731" s="24"/>
    </row>
    <row r="1732" spans="1:6" x14ac:dyDescent="0.25">
      <c r="B1732">
        <v>10</v>
      </c>
      <c r="C1732" t="s">
        <v>270</v>
      </c>
      <c r="D1732" t="s">
        <v>271</v>
      </c>
      <c r="E1732" t="s">
        <v>257</v>
      </c>
      <c r="F1732" s="24"/>
    </row>
    <row r="1733" spans="1:6" x14ac:dyDescent="0.25">
      <c r="A1733" t="s">
        <v>406</v>
      </c>
      <c r="B1733">
        <v>1</v>
      </c>
      <c r="C1733" t="s">
        <v>243</v>
      </c>
      <c r="D1733" t="s">
        <v>244</v>
      </c>
      <c r="E1733" t="s">
        <v>245</v>
      </c>
      <c r="F1733" s="24"/>
    </row>
    <row r="1734" spans="1:6" x14ac:dyDescent="0.25">
      <c r="C1734" t="s">
        <v>246</v>
      </c>
      <c r="D1734" t="s">
        <v>247</v>
      </c>
      <c r="E1734" t="s">
        <v>245</v>
      </c>
      <c r="F1734" s="24"/>
    </row>
    <row r="1735" spans="1:6" x14ac:dyDescent="0.25">
      <c r="B1735">
        <v>2</v>
      </c>
      <c r="C1735" t="s">
        <v>248</v>
      </c>
      <c r="D1735" t="s">
        <v>249</v>
      </c>
      <c r="E1735" t="s">
        <v>245</v>
      </c>
      <c r="F1735" s="24"/>
    </row>
    <row r="1736" spans="1:6" x14ac:dyDescent="0.25">
      <c r="C1736" t="s">
        <v>250</v>
      </c>
      <c r="D1736" t="s">
        <v>251</v>
      </c>
      <c r="E1736" t="s">
        <v>245</v>
      </c>
      <c r="F1736" s="24"/>
    </row>
    <row r="1737" spans="1:6" x14ac:dyDescent="0.25">
      <c r="B1737">
        <v>3</v>
      </c>
      <c r="C1737" t="s">
        <v>252</v>
      </c>
      <c r="D1737" t="s">
        <v>253</v>
      </c>
      <c r="E1737" t="s">
        <v>254</v>
      </c>
      <c r="F1737" s="24"/>
    </row>
    <row r="1738" spans="1:6" x14ac:dyDescent="0.25">
      <c r="B1738">
        <v>4</v>
      </c>
      <c r="C1738" t="s">
        <v>255</v>
      </c>
      <c r="D1738" t="s">
        <v>256</v>
      </c>
      <c r="E1738" t="s">
        <v>257</v>
      </c>
      <c r="F1738" s="24"/>
    </row>
    <row r="1739" spans="1:6" x14ac:dyDescent="0.25">
      <c r="C1739" t="s">
        <v>258</v>
      </c>
      <c r="D1739" t="s">
        <v>256</v>
      </c>
      <c r="E1739" t="s">
        <v>257</v>
      </c>
      <c r="F1739" s="24"/>
    </row>
    <row r="1740" spans="1:6" x14ac:dyDescent="0.25">
      <c r="B1740">
        <v>5</v>
      </c>
      <c r="C1740" t="s">
        <v>259</v>
      </c>
      <c r="D1740" t="s">
        <v>260</v>
      </c>
      <c r="E1740" t="s">
        <v>257</v>
      </c>
      <c r="F1740" s="24"/>
    </row>
    <row r="1741" spans="1:6" x14ac:dyDescent="0.25">
      <c r="B1741">
        <v>6</v>
      </c>
      <c r="C1741" t="s">
        <v>261</v>
      </c>
      <c r="D1741" t="s">
        <v>262</v>
      </c>
      <c r="E1741" t="s">
        <v>263</v>
      </c>
      <c r="F1741" s="24"/>
    </row>
    <row r="1742" spans="1:6" x14ac:dyDescent="0.25">
      <c r="B1742">
        <v>7</v>
      </c>
      <c r="C1742" t="s">
        <v>264</v>
      </c>
      <c r="D1742" t="s">
        <v>265</v>
      </c>
      <c r="E1742" t="s">
        <v>257</v>
      </c>
      <c r="F1742" s="24"/>
    </row>
    <row r="1743" spans="1:6" x14ac:dyDescent="0.25">
      <c r="B1743">
        <v>8</v>
      </c>
      <c r="C1743" t="s">
        <v>266</v>
      </c>
      <c r="D1743" t="s">
        <v>267</v>
      </c>
      <c r="E1743" t="s">
        <v>257</v>
      </c>
      <c r="F1743" s="24">
        <v>5</v>
      </c>
    </row>
    <row r="1744" spans="1:6" x14ac:dyDescent="0.25">
      <c r="B1744">
        <v>9</v>
      </c>
      <c r="C1744" t="s">
        <v>268</v>
      </c>
      <c r="D1744" t="s">
        <v>269</v>
      </c>
      <c r="E1744" t="s">
        <v>257</v>
      </c>
      <c r="F1744" s="24"/>
    </row>
    <row r="1745" spans="1:6" x14ac:dyDescent="0.25">
      <c r="B1745">
        <v>10</v>
      </c>
      <c r="C1745" t="s">
        <v>270</v>
      </c>
      <c r="D1745" t="s">
        <v>271</v>
      </c>
      <c r="E1745" t="s">
        <v>257</v>
      </c>
      <c r="F1745" s="24"/>
    </row>
    <row r="1746" spans="1:6" x14ac:dyDescent="0.25">
      <c r="A1746" t="s">
        <v>407</v>
      </c>
      <c r="B1746">
        <v>1</v>
      </c>
      <c r="C1746" t="s">
        <v>243</v>
      </c>
      <c r="D1746" t="s">
        <v>244</v>
      </c>
      <c r="E1746" t="s">
        <v>245</v>
      </c>
      <c r="F1746" s="24"/>
    </row>
    <row r="1747" spans="1:6" x14ac:dyDescent="0.25">
      <c r="C1747" t="s">
        <v>246</v>
      </c>
      <c r="D1747" t="s">
        <v>247</v>
      </c>
      <c r="E1747" t="s">
        <v>245</v>
      </c>
      <c r="F1747" s="24"/>
    </row>
    <row r="1748" spans="1:6" x14ac:dyDescent="0.25">
      <c r="B1748">
        <v>2</v>
      </c>
      <c r="C1748" t="s">
        <v>248</v>
      </c>
      <c r="D1748" t="s">
        <v>249</v>
      </c>
      <c r="E1748" t="s">
        <v>245</v>
      </c>
      <c r="F1748" s="24"/>
    </row>
    <row r="1749" spans="1:6" x14ac:dyDescent="0.25">
      <c r="C1749" t="s">
        <v>250</v>
      </c>
      <c r="D1749" t="s">
        <v>251</v>
      </c>
      <c r="E1749" t="s">
        <v>245</v>
      </c>
      <c r="F1749" s="24">
        <v>2000</v>
      </c>
    </row>
    <row r="1750" spans="1:6" x14ac:dyDescent="0.25">
      <c r="B1750">
        <v>3</v>
      </c>
      <c r="C1750" t="s">
        <v>252</v>
      </c>
      <c r="D1750" t="s">
        <v>253</v>
      </c>
      <c r="E1750" t="s">
        <v>254</v>
      </c>
      <c r="F1750" s="24"/>
    </row>
    <row r="1751" spans="1:6" x14ac:dyDescent="0.25">
      <c r="B1751">
        <v>4</v>
      </c>
      <c r="C1751" t="s">
        <v>255</v>
      </c>
      <c r="D1751" t="s">
        <v>256</v>
      </c>
      <c r="E1751" t="s">
        <v>257</v>
      </c>
      <c r="F1751" s="24"/>
    </row>
    <row r="1752" spans="1:6" x14ac:dyDescent="0.25">
      <c r="C1752" t="s">
        <v>258</v>
      </c>
      <c r="D1752" t="s">
        <v>256</v>
      </c>
      <c r="E1752" t="s">
        <v>257</v>
      </c>
      <c r="F1752" s="24"/>
    </row>
    <row r="1753" spans="1:6" x14ac:dyDescent="0.25">
      <c r="B1753">
        <v>5</v>
      </c>
      <c r="C1753" t="s">
        <v>259</v>
      </c>
      <c r="D1753" t="s">
        <v>260</v>
      </c>
      <c r="E1753" t="s">
        <v>257</v>
      </c>
      <c r="F1753" s="24"/>
    </row>
    <row r="1754" spans="1:6" x14ac:dyDescent="0.25">
      <c r="B1754">
        <v>6</v>
      </c>
      <c r="C1754" t="s">
        <v>261</v>
      </c>
      <c r="D1754" t="s">
        <v>262</v>
      </c>
      <c r="E1754" t="s">
        <v>263</v>
      </c>
      <c r="F1754" s="24"/>
    </row>
    <row r="1755" spans="1:6" x14ac:dyDescent="0.25">
      <c r="B1755">
        <v>7</v>
      </c>
      <c r="C1755" t="s">
        <v>264</v>
      </c>
      <c r="D1755" t="s">
        <v>265</v>
      </c>
      <c r="E1755" t="s">
        <v>257</v>
      </c>
      <c r="F1755" s="24"/>
    </row>
    <row r="1756" spans="1:6" x14ac:dyDescent="0.25">
      <c r="B1756">
        <v>8</v>
      </c>
      <c r="C1756" t="s">
        <v>266</v>
      </c>
      <c r="D1756" t="s">
        <v>267</v>
      </c>
      <c r="E1756" t="s">
        <v>257</v>
      </c>
      <c r="F1756" s="24"/>
    </row>
    <row r="1757" spans="1:6" x14ac:dyDescent="0.25">
      <c r="B1757">
        <v>9</v>
      </c>
      <c r="C1757" t="s">
        <v>268</v>
      </c>
      <c r="D1757" t="s">
        <v>269</v>
      </c>
      <c r="E1757" t="s">
        <v>257</v>
      </c>
      <c r="F1757" s="24"/>
    </row>
    <row r="1758" spans="1:6" x14ac:dyDescent="0.25">
      <c r="B1758">
        <v>10</v>
      </c>
      <c r="C1758" t="s">
        <v>270</v>
      </c>
      <c r="D1758" t="s">
        <v>271</v>
      </c>
      <c r="E1758" t="s">
        <v>257</v>
      </c>
      <c r="F1758" s="24"/>
    </row>
    <row r="1759" spans="1:6" x14ac:dyDescent="0.25">
      <c r="A1759" t="s">
        <v>408</v>
      </c>
      <c r="B1759">
        <v>1</v>
      </c>
      <c r="C1759" t="s">
        <v>243</v>
      </c>
      <c r="D1759" t="s">
        <v>244</v>
      </c>
      <c r="E1759" t="s">
        <v>245</v>
      </c>
      <c r="F1759" s="24"/>
    </row>
    <row r="1760" spans="1:6" x14ac:dyDescent="0.25">
      <c r="C1760" t="s">
        <v>246</v>
      </c>
      <c r="D1760" t="s">
        <v>247</v>
      </c>
      <c r="E1760" t="s">
        <v>245</v>
      </c>
      <c r="F1760" s="24"/>
    </row>
    <row r="1761" spans="1:6" x14ac:dyDescent="0.25">
      <c r="B1761">
        <v>2</v>
      </c>
      <c r="C1761" t="s">
        <v>248</v>
      </c>
      <c r="D1761" t="s">
        <v>249</v>
      </c>
      <c r="E1761" t="s">
        <v>245</v>
      </c>
      <c r="F1761" s="24">
        <v>2000</v>
      </c>
    </row>
    <row r="1762" spans="1:6" x14ac:dyDescent="0.25">
      <c r="C1762" t="s">
        <v>250</v>
      </c>
      <c r="D1762" t="s">
        <v>251</v>
      </c>
      <c r="E1762" t="s">
        <v>245</v>
      </c>
      <c r="F1762" s="24">
        <v>1000</v>
      </c>
    </row>
    <row r="1763" spans="1:6" x14ac:dyDescent="0.25">
      <c r="B1763">
        <v>3</v>
      </c>
      <c r="C1763" t="s">
        <v>252</v>
      </c>
      <c r="D1763" t="s">
        <v>253</v>
      </c>
      <c r="E1763" t="s">
        <v>254</v>
      </c>
      <c r="F1763" s="24">
        <v>150</v>
      </c>
    </row>
    <row r="1764" spans="1:6" x14ac:dyDescent="0.25">
      <c r="B1764">
        <v>4</v>
      </c>
      <c r="C1764" t="s">
        <v>255</v>
      </c>
      <c r="D1764" t="s">
        <v>256</v>
      </c>
      <c r="E1764" t="s">
        <v>257</v>
      </c>
      <c r="F1764" s="24"/>
    </row>
    <row r="1765" spans="1:6" x14ac:dyDescent="0.25">
      <c r="C1765" t="s">
        <v>258</v>
      </c>
      <c r="D1765" t="s">
        <v>256</v>
      </c>
      <c r="E1765" t="s">
        <v>257</v>
      </c>
      <c r="F1765" s="24"/>
    </row>
    <row r="1766" spans="1:6" x14ac:dyDescent="0.25">
      <c r="B1766">
        <v>5</v>
      </c>
      <c r="C1766" t="s">
        <v>259</v>
      </c>
      <c r="D1766" t="s">
        <v>260</v>
      </c>
      <c r="E1766" t="s">
        <v>257</v>
      </c>
      <c r="F1766" s="24"/>
    </row>
    <row r="1767" spans="1:6" x14ac:dyDescent="0.25">
      <c r="B1767">
        <v>6</v>
      </c>
      <c r="C1767" t="s">
        <v>261</v>
      </c>
      <c r="D1767" t="s">
        <v>262</v>
      </c>
      <c r="E1767" t="s">
        <v>263</v>
      </c>
      <c r="F1767" s="24">
        <v>25</v>
      </c>
    </row>
    <row r="1768" spans="1:6" x14ac:dyDescent="0.25">
      <c r="B1768">
        <v>7</v>
      </c>
      <c r="C1768" t="s">
        <v>264</v>
      </c>
      <c r="D1768" t="s">
        <v>265</v>
      </c>
      <c r="E1768" t="s">
        <v>257</v>
      </c>
      <c r="F1768" s="24">
        <v>5</v>
      </c>
    </row>
    <row r="1769" spans="1:6" x14ac:dyDescent="0.25">
      <c r="B1769">
        <v>8</v>
      </c>
      <c r="C1769" t="s">
        <v>266</v>
      </c>
      <c r="D1769" t="s">
        <v>267</v>
      </c>
      <c r="E1769" t="s">
        <v>257</v>
      </c>
      <c r="F1769" s="24"/>
    </row>
    <row r="1770" spans="1:6" x14ac:dyDescent="0.25">
      <c r="B1770">
        <v>9</v>
      </c>
      <c r="C1770" t="s">
        <v>268</v>
      </c>
      <c r="D1770" t="s">
        <v>269</v>
      </c>
      <c r="E1770" t="s">
        <v>257</v>
      </c>
      <c r="F1770" s="24"/>
    </row>
    <row r="1771" spans="1:6" x14ac:dyDescent="0.25">
      <c r="B1771">
        <v>10</v>
      </c>
      <c r="C1771" t="s">
        <v>270</v>
      </c>
      <c r="D1771" t="s">
        <v>271</v>
      </c>
      <c r="E1771" t="s">
        <v>257</v>
      </c>
      <c r="F1771" s="24"/>
    </row>
    <row r="1772" spans="1:6" x14ac:dyDescent="0.25">
      <c r="A1772" t="s">
        <v>409</v>
      </c>
      <c r="B1772">
        <v>1</v>
      </c>
      <c r="C1772" t="s">
        <v>243</v>
      </c>
      <c r="D1772" t="s">
        <v>244</v>
      </c>
      <c r="E1772" t="s">
        <v>245</v>
      </c>
      <c r="F1772" s="24">
        <v>10000</v>
      </c>
    </row>
    <row r="1773" spans="1:6" x14ac:dyDescent="0.25">
      <c r="C1773" t="s">
        <v>246</v>
      </c>
      <c r="D1773" t="s">
        <v>247</v>
      </c>
      <c r="E1773" t="s">
        <v>245</v>
      </c>
      <c r="F1773" s="24"/>
    </row>
    <row r="1774" spans="1:6" x14ac:dyDescent="0.25">
      <c r="B1774">
        <v>2</v>
      </c>
      <c r="C1774" t="s">
        <v>248</v>
      </c>
      <c r="D1774" t="s">
        <v>249</v>
      </c>
      <c r="E1774" t="s">
        <v>245</v>
      </c>
      <c r="F1774" s="24"/>
    </row>
    <row r="1775" spans="1:6" x14ac:dyDescent="0.25">
      <c r="C1775" t="s">
        <v>250</v>
      </c>
      <c r="D1775" t="s">
        <v>251</v>
      </c>
      <c r="E1775" t="s">
        <v>245</v>
      </c>
      <c r="F1775" s="24"/>
    </row>
    <row r="1776" spans="1:6" x14ac:dyDescent="0.25">
      <c r="B1776">
        <v>3</v>
      </c>
      <c r="C1776" t="s">
        <v>252</v>
      </c>
      <c r="D1776" t="s">
        <v>253</v>
      </c>
      <c r="E1776" t="s">
        <v>254</v>
      </c>
      <c r="F1776" s="24"/>
    </row>
    <row r="1777" spans="1:6" x14ac:dyDescent="0.25">
      <c r="B1777">
        <v>4</v>
      </c>
      <c r="C1777" t="s">
        <v>255</v>
      </c>
      <c r="D1777" t="s">
        <v>256</v>
      </c>
      <c r="E1777" t="s">
        <v>257</v>
      </c>
      <c r="F1777" s="24"/>
    </row>
    <row r="1778" spans="1:6" x14ac:dyDescent="0.25">
      <c r="C1778" t="s">
        <v>258</v>
      </c>
      <c r="D1778" t="s">
        <v>256</v>
      </c>
      <c r="E1778" t="s">
        <v>257</v>
      </c>
      <c r="F1778" s="24"/>
    </row>
    <row r="1779" spans="1:6" x14ac:dyDescent="0.25">
      <c r="B1779">
        <v>5</v>
      </c>
      <c r="C1779" t="s">
        <v>259</v>
      </c>
      <c r="D1779" t="s">
        <v>260</v>
      </c>
      <c r="E1779" t="s">
        <v>257</v>
      </c>
      <c r="F1779" s="24"/>
    </row>
    <row r="1780" spans="1:6" x14ac:dyDescent="0.25">
      <c r="B1780">
        <v>6</v>
      </c>
      <c r="C1780" t="s">
        <v>261</v>
      </c>
      <c r="D1780" t="s">
        <v>262</v>
      </c>
      <c r="E1780" t="s">
        <v>263</v>
      </c>
      <c r="F1780" s="24">
        <v>200</v>
      </c>
    </row>
    <row r="1781" spans="1:6" x14ac:dyDescent="0.25">
      <c r="B1781">
        <v>7</v>
      </c>
      <c r="C1781" t="s">
        <v>264</v>
      </c>
      <c r="D1781" t="s">
        <v>265</v>
      </c>
      <c r="E1781" t="s">
        <v>257</v>
      </c>
      <c r="F1781" s="24"/>
    </row>
    <row r="1782" spans="1:6" x14ac:dyDescent="0.25">
      <c r="B1782">
        <v>8</v>
      </c>
      <c r="C1782" t="s">
        <v>266</v>
      </c>
      <c r="D1782" t="s">
        <v>267</v>
      </c>
      <c r="E1782" t="s">
        <v>257</v>
      </c>
      <c r="F1782" s="24"/>
    </row>
    <row r="1783" spans="1:6" x14ac:dyDescent="0.25">
      <c r="B1783">
        <v>9</v>
      </c>
      <c r="C1783" t="s">
        <v>268</v>
      </c>
      <c r="D1783" t="s">
        <v>269</v>
      </c>
      <c r="E1783" t="s">
        <v>257</v>
      </c>
      <c r="F1783" s="24"/>
    </row>
    <row r="1784" spans="1:6" x14ac:dyDescent="0.25">
      <c r="B1784">
        <v>10</v>
      </c>
      <c r="C1784" t="s">
        <v>270</v>
      </c>
      <c r="D1784" t="s">
        <v>271</v>
      </c>
      <c r="E1784" t="s">
        <v>257</v>
      </c>
      <c r="F1784" s="24"/>
    </row>
    <row r="1785" spans="1:6" x14ac:dyDescent="0.25">
      <c r="A1785" t="s">
        <v>410</v>
      </c>
      <c r="B1785">
        <v>1</v>
      </c>
      <c r="C1785" t="s">
        <v>243</v>
      </c>
      <c r="D1785" t="s">
        <v>244</v>
      </c>
      <c r="E1785" t="s">
        <v>245</v>
      </c>
      <c r="F1785" s="24"/>
    </row>
    <row r="1786" spans="1:6" x14ac:dyDescent="0.25">
      <c r="C1786" t="s">
        <v>246</v>
      </c>
      <c r="D1786" t="s">
        <v>247</v>
      </c>
      <c r="E1786" t="s">
        <v>245</v>
      </c>
      <c r="F1786" s="24">
        <v>20000</v>
      </c>
    </row>
    <row r="1787" spans="1:6" x14ac:dyDescent="0.25">
      <c r="B1787">
        <v>2</v>
      </c>
      <c r="C1787" t="s">
        <v>248</v>
      </c>
      <c r="D1787" t="s">
        <v>249</v>
      </c>
      <c r="E1787" t="s">
        <v>245</v>
      </c>
      <c r="F1787" s="24"/>
    </row>
    <row r="1788" spans="1:6" x14ac:dyDescent="0.25">
      <c r="C1788" t="s">
        <v>250</v>
      </c>
      <c r="D1788" t="s">
        <v>251</v>
      </c>
      <c r="E1788" t="s">
        <v>245</v>
      </c>
      <c r="F1788" s="24">
        <v>20000</v>
      </c>
    </row>
    <row r="1789" spans="1:6" x14ac:dyDescent="0.25">
      <c r="B1789">
        <v>3</v>
      </c>
      <c r="C1789" t="s">
        <v>252</v>
      </c>
      <c r="D1789" t="s">
        <v>253</v>
      </c>
      <c r="E1789" t="s">
        <v>254</v>
      </c>
      <c r="F1789" s="24"/>
    </row>
    <row r="1790" spans="1:6" x14ac:dyDescent="0.25">
      <c r="B1790">
        <v>4</v>
      </c>
      <c r="C1790" t="s">
        <v>255</v>
      </c>
      <c r="D1790" t="s">
        <v>256</v>
      </c>
      <c r="E1790" t="s">
        <v>257</v>
      </c>
      <c r="F1790" s="24"/>
    </row>
    <row r="1791" spans="1:6" x14ac:dyDescent="0.25">
      <c r="C1791" t="s">
        <v>258</v>
      </c>
      <c r="D1791" t="s">
        <v>256</v>
      </c>
      <c r="E1791" t="s">
        <v>257</v>
      </c>
      <c r="F1791" s="24"/>
    </row>
    <row r="1792" spans="1:6" x14ac:dyDescent="0.25">
      <c r="B1792">
        <v>5</v>
      </c>
      <c r="C1792" t="s">
        <v>259</v>
      </c>
      <c r="D1792" t="s">
        <v>260</v>
      </c>
      <c r="E1792" t="s">
        <v>257</v>
      </c>
      <c r="F1792" s="24"/>
    </row>
    <row r="1793" spans="1:6" x14ac:dyDescent="0.25">
      <c r="B1793">
        <v>6</v>
      </c>
      <c r="C1793" t="s">
        <v>261</v>
      </c>
      <c r="D1793" t="s">
        <v>262</v>
      </c>
      <c r="E1793" t="s">
        <v>263</v>
      </c>
      <c r="F1793" s="24"/>
    </row>
    <row r="1794" spans="1:6" x14ac:dyDescent="0.25">
      <c r="B1794">
        <v>7</v>
      </c>
      <c r="C1794" t="s">
        <v>264</v>
      </c>
      <c r="D1794" t="s">
        <v>265</v>
      </c>
      <c r="E1794" t="s">
        <v>257</v>
      </c>
      <c r="F1794" s="24"/>
    </row>
    <row r="1795" spans="1:6" x14ac:dyDescent="0.25">
      <c r="B1795">
        <v>8</v>
      </c>
      <c r="C1795" t="s">
        <v>266</v>
      </c>
      <c r="D1795" t="s">
        <v>267</v>
      </c>
      <c r="E1795" t="s">
        <v>257</v>
      </c>
      <c r="F1795" s="24"/>
    </row>
    <row r="1796" spans="1:6" x14ac:dyDescent="0.25">
      <c r="B1796">
        <v>9</v>
      </c>
      <c r="C1796" t="s">
        <v>268</v>
      </c>
      <c r="D1796" t="s">
        <v>269</v>
      </c>
      <c r="E1796" t="s">
        <v>257</v>
      </c>
      <c r="F1796" s="24"/>
    </row>
    <row r="1797" spans="1:6" x14ac:dyDescent="0.25">
      <c r="B1797">
        <v>10</v>
      </c>
      <c r="C1797" t="s">
        <v>270</v>
      </c>
      <c r="D1797" t="s">
        <v>271</v>
      </c>
      <c r="E1797" t="s">
        <v>257</v>
      </c>
      <c r="F1797" s="24"/>
    </row>
    <row r="1798" spans="1:6" x14ac:dyDescent="0.25">
      <c r="A1798" t="s">
        <v>411</v>
      </c>
      <c r="B1798">
        <v>1</v>
      </c>
      <c r="C1798" t="s">
        <v>243</v>
      </c>
      <c r="D1798" t="s">
        <v>244</v>
      </c>
      <c r="E1798" t="s">
        <v>245</v>
      </c>
      <c r="F1798" s="24"/>
    </row>
    <row r="1799" spans="1:6" x14ac:dyDescent="0.25">
      <c r="C1799" t="s">
        <v>246</v>
      </c>
      <c r="D1799" t="s">
        <v>247</v>
      </c>
      <c r="E1799" t="s">
        <v>245</v>
      </c>
      <c r="F1799" s="24"/>
    </row>
    <row r="1800" spans="1:6" x14ac:dyDescent="0.25">
      <c r="B1800">
        <v>2</v>
      </c>
      <c r="C1800" t="s">
        <v>248</v>
      </c>
      <c r="D1800" t="s">
        <v>249</v>
      </c>
      <c r="E1800" t="s">
        <v>245</v>
      </c>
      <c r="F1800" s="24">
        <v>3000</v>
      </c>
    </row>
    <row r="1801" spans="1:6" x14ac:dyDescent="0.25">
      <c r="C1801" t="s">
        <v>250</v>
      </c>
      <c r="D1801" t="s">
        <v>251</v>
      </c>
      <c r="E1801" t="s">
        <v>245</v>
      </c>
      <c r="F1801" s="24"/>
    </row>
    <row r="1802" spans="1:6" x14ac:dyDescent="0.25">
      <c r="B1802">
        <v>3</v>
      </c>
      <c r="C1802" t="s">
        <v>252</v>
      </c>
      <c r="D1802" t="s">
        <v>253</v>
      </c>
      <c r="E1802" t="s">
        <v>254</v>
      </c>
      <c r="F1802" s="24">
        <v>5000</v>
      </c>
    </row>
    <row r="1803" spans="1:6" x14ac:dyDescent="0.25">
      <c r="B1803">
        <v>4</v>
      </c>
      <c r="C1803" t="s">
        <v>255</v>
      </c>
      <c r="D1803" t="s">
        <v>256</v>
      </c>
      <c r="E1803" t="s">
        <v>257</v>
      </c>
      <c r="F1803" s="24"/>
    </row>
    <row r="1804" spans="1:6" x14ac:dyDescent="0.25">
      <c r="C1804" t="s">
        <v>258</v>
      </c>
      <c r="D1804" t="s">
        <v>256</v>
      </c>
      <c r="E1804" t="s">
        <v>257</v>
      </c>
      <c r="F1804" s="24"/>
    </row>
    <row r="1805" spans="1:6" x14ac:dyDescent="0.25">
      <c r="B1805">
        <v>5</v>
      </c>
      <c r="C1805" t="s">
        <v>259</v>
      </c>
      <c r="D1805" t="s">
        <v>260</v>
      </c>
      <c r="E1805" t="s">
        <v>257</v>
      </c>
      <c r="F1805" s="24"/>
    </row>
    <row r="1806" spans="1:6" x14ac:dyDescent="0.25">
      <c r="B1806">
        <v>6</v>
      </c>
      <c r="C1806" t="s">
        <v>261</v>
      </c>
      <c r="D1806" t="s">
        <v>262</v>
      </c>
      <c r="E1806" t="s">
        <v>263</v>
      </c>
      <c r="F1806" s="24"/>
    </row>
    <row r="1807" spans="1:6" x14ac:dyDescent="0.25">
      <c r="B1807">
        <v>7</v>
      </c>
      <c r="C1807" t="s">
        <v>264</v>
      </c>
      <c r="D1807" t="s">
        <v>265</v>
      </c>
      <c r="E1807" t="s">
        <v>257</v>
      </c>
      <c r="F1807" s="24"/>
    </row>
    <row r="1808" spans="1:6" x14ac:dyDescent="0.25">
      <c r="B1808">
        <v>8</v>
      </c>
      <c r="C1808" t="s">
        <v>266</v>
      </c>
      <c r="D1808" t="s">
        <v>267</v>
      </c>
      <c r="E1808" t="s">
        <v>257</v>
      </c>
      <c r="F1808" s="24"/>
    </row>
    <row r="1809" spans="1:6" x14ac:dyDescent="0.25">
      <c r="B1809">
        <v>9</v>
      </c>
      <c r="C1809" t="s">
        <v>268</v>
      </c>
      <c r="D1809" t="s">
        <v>269</v>
      </c>
      <c r="E1809" t="s">
        <v>257</v>
      </c>
      <c r="F1809" s="24"/>
    </row>
    <row r="1810" spans="1:6" x14ac:dyDescent="0.25">
      <c r="B1810">
        <v>10</v>
      </c>
      <c r="C1810" t="s">
        <v>270</v>
      </c>
      <c r="D1810" t="s">
        <v>271</v>
      </c>
      <c r="E1810" t="s">
        <v>257</v>
      </c>
      <c r="F1810" s="24"/>
    </row>
    <row r="1811" spans="1:6" x14ac:dyDescent="0.25">
      <c r="A1811" t="s">
        <v>412</v>
      </c>
      <c r="B1811">
        <v>1</v>
      </c>
      <c r="C1811" t="s">
        <v>243</v>
      </c>
      <c r="D1811" t="s">
        <v>244</v>
      </c>
      <c r="E1811" t="s">
        <v>245</v>
      </c>
      <c r="F1811" s="24"/>
    </row>
    <row r="1812" spans="1:6" x14ac:dyDescent="0.25">
      <c r="C1812" t="s">
        <v>246</v>
      </c>
      <c r="D1812" t="s">
        <v>247</v>
      </c>
      <c r="E1812" t="s">
        <v>245</v>
      </c>
      <c r="F1812" s="24"/>
    </row>
    <row r="1813" spans="1:6" x14ac:dyDescent="0.25">
      <c r="B1813">
        <v>2</v>
      </c>
      <c r="C1813" t="s">
        <v>248</v>
      </c>
      <c r="D1813" t="s">
        <v>249</v>
      </c>
      <c r="E1813" t="s">
        <v>245</v>
      </c>
      <c r="F1813" s="24"/>
    </row>
    <row r="1814" spans="1:6" x14ac:dyDescent="0.25">
      <c r="C1814" t="s">
        <v>250</v>
      </c>
      <c r="D1814" t="s">
        <v>251</v>
      </c>
      <c r="E1814" t="s">
        <v>245</v>
      </c>
      <c r="F1814" s="24">
        <v>5000</v>
      </c>
    </row>
    <row r="1815" spans="1:6" x14ac:dyDescent="0.25">
      <c r="B1815">
        <v>3</v>
      </c>
      <c r="C1815" t="s">
        <v>252</v>
      </c>
      <c r="D1815" t="s">
        <v>253</v>
      </c>
      <c r="E1815" t="s">
        <v>254</v>
      </c>
      <c r="F1815" s="24"/>
    </row>
    <row r="1816" spans="1:6" x14ac:dyDescent="0.25">
      <c r="B1816">
        <v>4</v>
      </c>
      <c r="C1816" t="s">
        <v>255</v>
      </c>
      <c r="D1816" t="s">
        <v>256</v>
      </c>
      <c r="E1816" t="s">
        <v>257</v>
      </c>
      <c r="F1816" s="24"/>
    </row>
    <row r="1817" spans="1:6" x14ac:dyDescent="0.25">
      <c r="C1817" t="s">
        <v>258</v>
      </c>
      <c r="D1817" t="s">
        <v>256</v>
      </c>
      <c r="E1817" t="s">
        <v>257</v>
      </c>
      <c r="F1817" s="24"/>
    </row>
    <row r="1818" spans="1:6" x14ac:dyDescent="0.25">
      <c r="B1818">
        <v>5</v>
      </c>
      <c r="C1818" t="s">
        <v>259</v>
      </c>
      <c r="D1818" t="s">
        <v>260</v>
      </c>
      <c r="E1818" t="s">
        <v>257</v>
      </c>
      <c r="F1818" s="24"/>
    </row>
    <row r="1819" spans="1:6" x14ac:dyDescent="0.25">
      <c r="B1819">
        <v>6</v>
      </c>
      <c r="C1819" t="s">
        <v>261</v>
      </c>
      <c r="D1819" t="s">
        <v>262</v>
      </c>
      <c r="E1819" t="s">
        <v>263</v>
      </c>
      <c r="F1819" s="24"/>
    </row>
    <row r="1820" spans="1:6" x14ac:dyDescent="0.25">
      <c r="B1820">
        <v>7</v>
      </c>
      <c r="C1820" t="s">
        <v>264</v>
      </c>
      <c r="D1820" t="s">
        <v>265</v>
      </c>
      <c r="E1820" t="s">
        <v>257</v>
      </c>
      <c r="F1820" s="24"/>
    </row>
    <row r="1821" spans="1:6" x14ac:dyDescent="0.25">
      <c r="B1821">
        <v>8</v>
      </c>
      <c r="C1821" t="s">
        <v>266</v>
      </c>
      <c r="D1821" t="s">
        <v>267</v>
      </c>
      <c r="E1821" t="s">
        <v>257</v>
      </c>
      <c r="F1821" s="24"/>
    </row>
    <row r="1822" spans="1:6" x14ac:dyDescent="0.25">
      <c r="B1822">
        <v>9</v>
      </c>
      <c r="C1822" t="s">
        <v>268</v>
      </c>
      <c r="D1822" t="s">
        <v>269</v>
      </c>
      <c r="E1822" t="s">
        <v>257</v>
      </c>
      <c r="F1822" s="24"/>
    </row>
    <row r="1823" spans="1:6" x14ac:dyDescent="0.25">
      <c r="B1823">
        <v>10</v>
      </c>
      <c r="C1823" t="s">
        <v>270</v>
      </c>
      <c r="D1823" t="s">
        <v>271</v>
      </c>
      <c r="E1823" t="s">
        <v>257</v>
      </c>
      <c r="F1823" s="24"/>
    </row>
    <row r="1824" spans="1:6" x14ac:dyDescent="0.25">
      <c r="A1824" t="s">
        <v>413</v>
      </c>
      <c r="B1824">
        <v>1</v>
      </c>
      <c r="C1824" t="s">
        <v>243</v>
      </c>
      <c r="D1824" t="s">
        <v>244</v>
      </c>
      <c r="E1824" t="s">
        <v>245</v>
      </c>
      <c r="F1824" s="24"/>
    </row>
    <row r="1825" spans="1:6" x14ac:dyDescent="0.25">
      <c r="C1825" t="s">
        <v>246</v>
      </c>
      <c r="D1825" t="s">
        <v>247</v>
      </c>
      <c r="E1825" t="s">
        <v>245</v>
      </c>
      <c r="F1825" s="24"/>
    </row>
    <row r="1826" spans="1:6" x14ac:dyDescent="0.25">
      <c r="B1826">
        <v>2</v>
      </c>
      <c r="C1826" t="s">
        <v>248</v>
      </c>
      <c r="D1826" t="s">
        <v>249</v>
      </c>
      <c r="E1826" t="s">
        <v>245</v>
      </c>
      <c r="F1826" s="24">
        <v>2000</v>
      </c>
    </row>
    <row r="1827" spans="1:6" x14ac:dyDescent="0.25">
      <c r="C1827" t="s">
        <v>250</v>
      </c>
      <c r="D1827" t="s">
        <v>251</v>
      </c>
      <c r="E1827" t="s">
        <v>245</v>
      </c>
      <c r="F1827" s="24"/>
    </row>
    <row r="1828" spans="1:6" x14ac:dyDescent="0.25">
      <c r="B1828">
        <v>3</v>
      </c>
      <c r="C1828" t="s">
        <v>252</v>
      </c>
      <c r="D1828" t="s">
        <v>253</v>
      </c>
      <c r="E1828" t="s">
        <v>254</v>
      </c>
      <c r="F1828" s="24"/>
    </row>
    <row r="1829" spans="1:6" x14ac:dyDescent="0.25">
      <c r="B1829">
        <v>4</v>
      </c>
      <c r="C1829" t="s">
        <v>255</v>
      </c>
      <c r="D1829" t="s">
        <v>256</v>
      </c>
      <c r="E1829" t="s">
        <v>257</v>
      </c>
      <c r="F1829" s="24"/>
    </row>
    <row r="1830" spans="1:6" x14ac:dyDescent="0.25">
      <c r="C1830" t="s">
        <v>258</v>
      </c>
      <c r="D1830" t="s">
        <v>256</v>
      </c>
      <c r="E1830" t="s">
        <v>257</v>
      </c>
      <c r="F1830" s="24"/>
    </row>
    <row r="1831" spans="1:6" x14ac:dyDescent="0.25">
      <c r="B1831">
        <v>5</v>
      </c>
      <c r="C1831" t="s">
        <v>259</v>
      </c>
      <c r="D1831" t="s">
        <v>260</v>
      </c>
      <c r="E1831" t="s">
        <v>257</v>
      </c>
      <c r="F1831" s="24"/>
    </row>
    <row r="1832" spans="1:6" x14ac:dyDescent="0.25">
      <c r="B1832">
        <v>6</v>
      </c>
      <c r="C1832" t="s">
        <v>261</v>
      </c>
      <c r="D1832" t="s">
        <v>262</v>
      </c>
      <c r="E1832" t="s">
        <v>263</v>
      </c>
      <c r="F1832" s="24">
        <v>25</v>
      </c>
    </row>
    <row r="1833" spans="1:6" x14ac:dyDescent="0.25">
      <c r="B1833">
        <v>7</v>
      </c>
      <c r="C1833" t="s">
        <v>264</v>
      </c>
      <c r="D1833" t="s">
        <v>265</v>
      </c>
      <c r="E1833" t="s">
        <v>257</v>
      </c>
      <c r="F1833" s="24">
        <v>50</v>
      </c>
    </row>
    <row r="1834" spans="1:6" x14ac:dyDescent="0.25">
      <c r="B1834">
        <v>8</v>
      </c>
      <c r="C1834" t="s">
        <v>266</v>
      </c>
      <c r="D1834" t="s">
        <v>267</v>
      </c>
      <c r="E1834" t="s">
        <v>257</v>
      </c>
      <c r="F1834" s="24"/>
    </row>
    <row r="1835" spans="1:6" x14ac:dyDescent="0.25">
      <c r="B1835">
        <v>9</v>
      </c>
      <c r="C1835" t="s">
        <v>268</v>
      </c>
      <c r="D1835" t="s">
        <v>269</v>
      </c>
      <c r="E1835" t="s">
        <v>257</v>
      </c>
      <c r="F1835" s="24"/>
    </row>
    <row r="1836" spans="1:6" x14ac:dyDescent="0.25">
      <c r="B1836">
        <v>10</v>
      </c>
      <c r="C1836" t="s">
        <v>270</v>
      </c>
      <c r="D1836" t="s">
        <v>271</v>
      </c>
      <c r="E1836" t="s">
        <v>257</v>
      </c>
      <c r="F1836" s="24"/>
    </row>
    <row r="1837" spans="1:6" x14ac:dyDescent="0.25">
      <c r="A1837" t="s">
        <v>414</v>
      </c>
      <c r="B1837">
        <v>1</v>
      </c>
      <c r="C1837" t="s">
        <v>243</v>
      </c>
      <c r="D1837" t="s">
        <v>244</v>
      </c>
      <c r="E1837" t="s">
        <v>245</v>
      </c>
      <c r="F1837" s="24"/>
    </row>
    <row r="1838" spans="1:6" x14ac:dyDescent="0.25">
      <c r="C1838" t="s">
        <v>246</v>
      </c>
      <c r="D1838" t="s">
        <v>247</v>
      </c>
      <c r="E1838" t="s">
        <v>245</v>
      </c>
      <c r="F1838" s="24"/>
    </row>
    <row r="1839" spans="1:6" x14ac:dyDescent="0.25">
      <c r="B1839">
        <v>2</v>
      </c>
      <c r="C1839" t="s">
        <v>248</v>
      </c>
      <c r="D1839" t="s">
        <v>249</v>
      </c>
      <c r="E1839" t="s">
        <v>245</v>
      </c>
      <c r="F1839" s="24"/>
    </row>
    <row r="1840" spans="1:6" x14ac:dyDescent="0.25">
      <c r="C1840" t="s">
        <v>250</v>
      </c>
      <c r="D1840" t="s">
        <v>251</v>
      </c>
      <c r="E1840" t="s">
        <v>245</v>
      </c>
      <c r="F1840" s="24">
        <v>30000</v>
      </c>
    </row>
    <row r="1841" spans="1:6" x14ac:dyDescent="0.25">
      <c r="B1841">
        <v>3</v>
      </c>
      <c r="C1841" t="s">
        <v>252</v>
      </c>
      <c r="D1841" t="s">
        <v>253</v>
      </c>
      <c r="E1841" t="s">
        <v>254</v>
      </c>
      <c r="F1841" s="24"/>
    </row>
    <row r="1842" spans="1:6" x14ac:dyDescent="0.25">
      <c r="B1842">
        <v>4</v>
      </c>
      <c r="C1842" t="s">
        <v>255</v>
      </c>
      <c r="D1842" t="s">
        <v>256</v>
      </c>
      <c r="E1842" t="s">
        <v>257</v>
      </c>
      <c r="F1842" s="24"/>
    </row>
    <row r="1843" spans="1:6" x14ac:dyDescent="0.25">
      <c r="C1843" t="s">
        <v>258</v>
      </c>
      <c r="D1843" t="s">
        <v>256</v>
      </c>
      <c r="E1843" t="s">
        <v>257</v>
      </c>
      <c r="F1843" s="24"/>
    </row>
    <row r="1844" spans="1:6" x14ac:dyDescent="0.25">
      <c r="B1844">
        <v>5</v>
      </c>
      <c r="C1844" t="s">
        <v>259</v>
      </c>
      <c r="D1844" t="s">
        <v>260</v>
      </c>
      <c r="E1844" t="s">
        <v>257</v>
      </c>
      <c r="F1844" s="24"/>
    </row>
    <row r="1845" spans="1:6" x14ac:dyDescent="0.25">
      <c r="B1845">
        <v>6</v>
      </c>
      <c r="C1845" t="s">
        <v>261</v>
      </c>
      <c r="D1845" t="s">
        <v>262</v>
      </c>
      <c r="E1845" t="s">
        <v>263</v>
      </c>
      <c r="F1845" s="24"/>
    </row>
    <row r="1846" spans="1:6" x14ac:dyDescent="0.25">
      <c r="B1846">
        <v>7</v>
      </c>
      <c r="C1846" t="s">
        <v>264</v>
      </c>
      <c r="D1846" t="s">
        <v>265</v>
      </c>
      <c r="E1846" t="s">
        <v>257</v>
      </c>
      <c r="F1846" s="24"/>
    </row>
    <row r="1847" spans="1:6" x14ac:dyDescent="0.25">
      <c r="B1847">
        <v>8</v>
      </c>
      <c r="C1847" t="s">
        <v>266</v>
      </c>
      <c r="D1847" t="s">
        <v>267</v>
      </c>
      <c r="E1847" t="s">
        <v>257</v>
      </c>
      <c r="F1847" s="24"/>
    </row>
    <row r="1848" spans="1:6" x14ac:dyDescent="0.25">
      <c r="B1848">
        <v>9</v>
      </c>
      <c r="C1848" t="s">
        <v>268</v>
      </c>
      <c r="D1848" t="s">
        <v>269</v>
      </c>
      <c r="E1848" t="s">
        <v>257</v>
      </c>
      <c r="F1848" s="24"/>
    </row>
    <row r="1849" spans="1:6" x14ac:dyDescent="0.25">
      <c r="B1849">
        <v>10</v>
      </c>
      <c r="C1849" t="s">
        <v>270</v>
      </c>
      <c r="D1849" t="s">
        <v>271</v>
      </c>
      <c r="E1849" t="s">
        <v>257</v>
      </c>
      <c r="F1849" s="24"/>
    </row>
    <row r="1850" spans="1:6" x14ac:dyDescent="0.25">
      <c r="A1850" t="s">
        <v>415</v>
      </c>
      <c r="B1850">
        <v>1</v>
      </c>
      <c r="C1850" t="s">
        <v>243</v>
      </c>
      <c r="D1850" t="s">
        <v>244</v>
      </c>
      <c r="E1850" t="s">
        <v>245</v>
      </c>
      <c r="F1850" s="24">
        <v>25000</v>
      </c>
    </row>
    <row r="1851" spans="1:6" x14ac:dyDescent="0.25">
      <c r="C1851" t="s">
        <v>246</v>
      </c>
      <c r="D1851" t="s">
        <v>247</v>
      </c>
      <c r="E1851" t="s">
        <v>245</v>
      </c>
      <c r="F1851" s="24"/>
    </row>
    <row r="1852" spans="1:6" x14ac:dyDescent="0.25">
      <c r="B1852">
        <v>2</v>
      </c>
      <c r="C1852" t="s">
        <v>248</v>
      </c>
      <c r="D1852" t="s">
        <v>249</v>
      </c>
      <c r="E1852" t="s">
        <v>245</v>
      </c>
      <c r="F1852" s="24">
        <v>25000</v>
      </c>
    </row>
    <row r="1853" spans="1:6" x14ac:dyDescent="0.25">
      <c r="C1853" t="s">
        <v>250</v>
      </c>
      <c r="D1853" t="s">
        <v>251</v>
      </c>
      <c r="E1853" t="s">
        <v>245</v>
      </c>
      <c r="F1853" s="24"/>
    </row>
    <row r="1854" spans="1:6" x14ac:dyDescent="0.25">
      <c r="B1854">
        <v>3</v>
      </c>
      <c r="C1854" t="s">
        <v>252</v>
      </c>
      <c r="D1854" t="s">
        <v>253</v>
      </c>
      <c r="E1854" t="s">
        <v>254</v>
      </c>
      <c r="F1854" s="24"/>
    </row>
    <row r="1855" spans="1:6" x14ac:dyDescent="0.25">
      <c r="B1855">
        <v>4</v>
      </c>
      <c r="C1855" t="s">
        <v>255</v>
      </c>
      <c r="D1855" t="s">
        <v>256</v>
      </c>
      <c r="E1855" t="s">
        <v>257</v>
      </c>
      <c r="F1855" s="24"/>
    </row>
    <row r="1856" spans="1:6" x14ac:dyDescent="0.25">
      <c r="C1856" t="s">
        <v>258</v>
      </c>
      <c r="D1856" t="s">
        <v>256</v>
      </c>
      <c r="E1856" t="s">
        <v>257</v>
      </c>
      <c r="F1856" s="24"/>
    </row>
    <row r="1857" spans="1:6" x14ac:dyDescent="0.25">
      <c r="B1857">
        <v>5</v>
      </c>
      <c r="C1857" t="s">
        <v>259</v>
      </c>
      <c r="D1857" t="s">
        <v>260</v>
      </c>
      <c r="E1857" t="s">
        <v>257</v>
      </c>
      <c r="F1857" s="24"/>
    </row>
    <row r="1858" spans="1:6" x14ac:dyDescent="0.25">
      <c r="B1858">
        <v>6</v>
      </c>
      <c r="C1858" t="s">
        <v>261</v>
      </c>
      <c r="D1858" t="s">
        <v>262</v>
      </c>
      <c r="E1858" t="s">
        <v>263</v>
      </c>
      <c r="F1858" s="24"/>
    </row>
    <row r="1859" spans="1:6" x14ac:dyDescent="0.25">
      <c r="B1859">
        <v>7</v>
      </c>
      <c r="C1859" t="s">
        <v>264</v>
      </c>
      <c r="D1859" t="s">
        <v>265</v>
      </c>
      <c r="E1859" t="s">
        <v>257</v>
      </c>
      <c r="F1859" s="24"/>
    </row>
    <row r="1860" spans="1:6" x14ac:dyDescent="0.25">
      <c r="B1860">
        <v>8</v>
      </c>
      <c r="C1860" t="s">
        <v>266</v>
      </c>
      <c r="D1860" t="s">
        <v>267</v>
      </c>
      <c r="E1860" t="s">
        <v>257</v>
      </c>
      <c r="F1860" s="24"/>
    </row>
    <row r="1861" spans="1:6" x14ac:dyDescent="0.25">
      <c r="B1861">
        <v>9</v>
      </c>
      <c r="C1861" t="s">
        <v>268</v>
      </c>
      <c r="D1861" t="s">
        <v>269</v>
      </c>
      <c r="E1861" t="s">
        <v>257</v>
      </c>
      <c r="F1861" s="24"/>
    </row>
    <row r="1862" spans="1:6" x14ac:dyDescent="0.25">
      <c r="B1862">
        <v>10</v>
      </c>
      <c r="C1862" t="s">
        <v>270</v>
      </c>
      <c r="D1862" t="s">
        <v>271</v>
      </c>
      <c r="E1862" t="s">
        <v>257</v>
      </c>
      <c r="F1862" s="24"/>
    </row>
    <row r="1863" spans="1:6" x14ac:dyDescent="0.25">
      <c r="A1863" t="s">
        <v>416</v>
      </c>
      <c r="B1863">
        <v>1</v>
      </c>
      <c r="C1863" t="s">
        <v>243</v>
      </c>
      <c r="D1863" t="s">
        <v>244</v>
      </c>
      <c r="E1863" t="s">
        <v>245</v>
      </c>
      <c r="F1863" s="24">
        <v>2000</v>
      </c>
    </row>
    <row r="1864" spans="1:6" x14ac:dyDescent="0.25">
      <c r="C1864" t="s">
        <v>246</v>
      </c>
      <c r="D1864" t="s">
        <v>247</v>
      </c>
      <c r="E1864" t="s">
        <v>245</v>
      </c>
      <c r="F1864" s="24">
        <v>1000</v>
      </c>
    </row>
    <row r="1865" spans="1:6" x14ac:dyDescent="0.25">
      <c r="B1865">
        <v>2</v>
      </c>
      <c r="C1865" t="s">
        <v>248</v>
      </c>
      <c r="D1865" t="s">
        <v>249</v>
      </c>
      <c r="E1865" t="s">
        <v>245</v>
      </c>
      <c r="F1865" s="24">
        <v>2000</v>
      </c>
    </row>
    <row r="1866" spans="1:6" x14ac:dyDescent="0.25">
      <c r="C1866" t="s">
        <v>250</v>
      </c>
      <c r="D1866" t="s">
        <v>251</v>
      </c>
      <c r="E1866" t="s">
        <v>245</v>
      </c>
      <c r="F1866" s="24">
        <v>1000</v>
      </c>
    </row>
    <row r="1867" spans="1:6" x14ac:dyDescent="0.25">
      <c r="B1867">
        <v>3</v>
      </c>
      <c r="C1867" t="s">
        <v>252</v>
      </c>
      <c r="D1867" t="s">
        <v>253</v>
      </c>
      <c r="E1867" t="s">
        <v>254</v>
      </c>
      <c r="F1867" s="24">
        <v>150</v>
      </c>
    </row>
    <row r="1868" spans="1:6" x14ac:dyDescent="0.25">
      <c r="B1868">
        <v>4</v>
      </c>
      <c r="C1868" t="s">
        <v>255</v>
      </c>
      <c r="D1868" t="s">
        <v>256</v>
      </c>
      <c r="E1868" t="s">
        <v>257</v>
      </c>
      <c r="F1868" s="24"/>
    </row>
    <row r="1869" spans="1:6" x14ac:dyDescent="0.25">
      <c r="C1869" t="s">
        <v>258</v>
      </c>
      <c r="D1869" t="s">
        <v>256</v>
      </c>
      <c r="E1869" t="s">
        <v>257</v>
      </c>
      <c r="F1869" s="24"/>
    </row>
    <row r="1870" spans="1:6" x14ac:dyDescent="0.25">
      <c r="B1870">
        <v>5</v>
      </c>
      <c r="C1870" t="s">
        <v>259</v>
      </c>
      <c r="D1870" t="s">
        <v>260</v>
      </c>
      <c r="E1870" t="s">
        <v>257</v>
      </c>
      <c r="F1870" s="24"/>
    </row>
    <row r="1871" spans="1:6" x14ac:dyDescent="0.25">
      <c r="B1871">
        <v>6</v>
      </c>
      <c r="C1871" t="s">
        <v>261</v>
      </c>
      <c r="D1871" t="s">
        <v>262</v>
      </c>
      <c r="E1871" t="s">
        <v>263</v>
      </c>
      <c r="F1871" s="24">
        <v>25</v>
      </c>
    </row>
    <row r="1872" spans="1:6" x14ac:dyDescent="0.25">
      <c r="B1872">
        <v>7</v>
      </c>
      <c r="C1872" t="s">
        <v>264</v>
      </c>
      <c r="D1872" t="s">
        <v>265</v>
      </c>
      <c r="E1872" t="s">
        <v>257</v>
      </c>
      <c r="F1872" s="24">
        <v>50</v>
      </c>
    </row>
    <row r="1873" spans="1:6" x14ac:dyDescent="0.25">
      <c r="B1873">
        <v>8</v>
      </c>
      <c r="C1873" t="s">
        <v>266</v>
      </c>
      <c r="D1873" t="s">
        <v>267</v>
      </c>
      <c r="E1873" t="s">
        <v>257</v>
      </c>
      <c r="F1873" s="24">
        <v>40</v>
      </c>
    </row>
    <row r="1874" spans="1:6" x14ac:dyDescent="0.25">
      <c r="B1874">
        <v>9</v>
      </c>
      <c r="C1874" t="s">
        <v>268</v>
      </c>
      <c r="D1874" t="s">
        <v>269</v>
      </c>
      <c r="E1874" t="s">
        <v>257</v>
      </c>
      <c r="F1874" s="24">
        <v>2000</v>
      </c>
    </row>
    <row r="1875" spans="1:6" x14ac:dyDescent="0.25">
      <c r="B1875">
        <v>10</v>
      </c>
      <c r="C1875" t="s">
        <v>270</v>
      </c>
      <c r="D1875" t="s">
        <v>271</v>
      </c>
      <c r="E1875" t="s">
        <v>257</v>
      </c>
      <c r="F1875" s="24"/>
    </row>
    <row r="1876" spans="1:6" x14ac:dyDescent="0.25">
      <c r="A1876" t="s">
        <v>417</v>
      </c>
      <c r="B1876">
        <v>1</v>
      </c>
      <c r="C1876" t="s">
        <v>243</v>
      </c>
      <c r="D1876" t="s">
        <v>244</v>
      </c>
      <c r="E1876" t="s">
        <v>245</v>
      </c>
      <c r="F1876" s="24"/>
    </row>
    <row r="1877" spans="1:6" x14ac:dyDescent="0.25">
      <c r="C1877" t="s">
        <v>246</v>
      </c>
      <c r="D1877" t="s">
        <v>247</v>
      </c>
      <c r="E1877" t="s">
        <v>245</v>
      </c>
      <c r="F1877" s="24">
        <v>400</v>
      </c>
    </row>
    <row r="1878" spans="1:6" x14ac:dyDescent="0.25">
      <c r="B1878">
        <v>2</v>
      </c>
      <c r="C1878" t="s">
        <v>248</v>
      </c>
      <c r="D1878" t="s">
        <v>249</v>
      </c>
      <c r="E1878" t="s">
        <v>245</v>
      </c>
      <c r="F1878" s="24"/>
    </row>
    <row r="1879" spans="1:6" x14ac:dyDescent="0.25">
      <c r="C1879" t="s">
        <v>250</v>
      </c>
      <c r="D1879" t="s">
        <v>251</v>
      </c>
      <c r="E1879" t="s">
        <v>245</v>
      </c>
      <c r="F1879" s="24"/>
    </row>
    <row r="1880" spans="1:6" x14ac:dyDescent="0.25">
      <c r="B1880">
        <v>3</v>
      </c>
      <c r="C1880" t="s">
        <v>252</v>
      </c>
      <c r="D1880" t="s">
        <v>253</v>
      </c>
      <c r="E1880" t="s">
        <v>254</v>
      </c>
      <c r="F1880" s="24"/>
    </row>
    <row r="1881" spans="1:6" x14ac:dyDescent="0.25">
      <c r="B1881">
        <v>4</v>
      </c>
      <c r="C1881" t="s">
        <v>255</v>
      </c>
      <c r="D1881" t="s">
        <v>256</v>
      </c>
      <c r="E1881" t="s">
        <v>257</v>
      </c>
      <c r="F1881" s="24"/>
    </row>
    <row r="1882" spans="1:6" x14ac:dyDescent="0.25">
      <c r="C1882" t="s">
        <v>258</v>
      </c>
      <c r="D1882" t="s">
        <v>256</v>
      </c>
      <c r="E1882" t="s">
        <v>257</v>
      </c>
      <c r="F1882" s="24"/>
    </row>
    <row r="1883" spans="1:6" x14ac:dyDescent="0.25">
      <c r="B1883">
        <v>5</v>
      </c>
      <c r="C1883" t="s">
        <v>259</v>
      </c>
      <c r="D1883" t="s">
        <v>260</v>
      </c>
      <c r="E1883" t="s">
        <v>257</v>
      </c>
      <c r="F1883" s="24"/>
    </row>
    <row r="1884" spans="1:6" x14ac:dyDescent="0.25">
      <c r="B1884">
        <v>6</v>
      </c>
      <c r="C1884" t="s">
        <v>261</v>
      </c>
      <c r="D1884" t="s">
        <v>262</v>
      </c>
      <c r="E1884" t="s">
        <v>263</v>
      </c>
      <c r="F1884" s="24">
        <v>25</v>
      </c>
    </row>
    <row r="1885" spans="1:6" x14ac:dyDescent="0.25">
      <c r="B1885">
        <v>7</v>
      </c>
      <c r="C1885" t="s">
        <v>264</v>
      </c>
      <c r="D1885" t="s">
        <v>265</v>
      </c>
      <c r="E1885" t="s">
        <v>257</v>
      </c>
      <c r="F1885" s="24"/>
    </row>
    <row r="1886" spans="1:6" x14ac:dyDescent="0.25">
      <c r="B1886">
        <v>8</v>
      </c>
      <c r="C1886" t="s">
        <v>266</v>
      </c>
      <c r="D1886" t="s">
        <v>267</v>
      </c>
      <c r="E1886" t="s">
        <v>257</v>
      </c>
      <c r="F1886" s="24"/>
    </row>
    <row r="1887" spans="1:6" x14ac:dyDescent="0.25">
      <c r="B1887">
        <v>9</v>
      </c>
      <c r="C1887" t="s">
        <v>268</v>
      </c>
      <c r="D1887" t="s">
        <v>269</v>
      </c>
      <c r="E1887" t="s">
        <v>257</v>
      </c>
      <c r="F1887" s="24"/>
    </row>
    <row r="1888" spans="1:6" x14ac:dyDescent="0.25">
      <c r="B1888">
        <v>10</v>
      </c>
      <c r="C1888" t="s">
        <v>270</v>
      </c>
      <c r="D1888" t="s">
        <v>271</v>
      </c>
      <c r="E1888" t="s">
        <v>257</v>
      </c>
      <c r="F1888" s="24"/>
    </row>
    <row r="1889" spans="1:6" x14ac:dyDescent="0.25">
      <c r="A1889" t="s">
        <v>418</v>
      </c>
      <c r="B1889">
        <v>1</v>
      </c>
      <c r="C1889" t="s">
        <v>243</v>
      </c>
      <c r="D1889" t="s">
        <v>244</v>
      </c>
      <c r="E1889" t="s">
        <v>245</v>
      </c>
      <c r="F1889" s="24">
        <v>5000</v>
      </c>
    </row>
    <row r="1890" spans="1:6" x14ac:dyDescent="0.25">
      <c r="C1890" t="s">
        <v>246</v>
      </c>
      <c r="D1890" t="s">
        <v>247</v>
      </c>
      <c r="E1890" t="s">
        <v>245</v>
      </c>
      <c r="F1890" s="24"/>
    </row>
    <row r="1891" spans="1:6" x14ac:dyDescent="0.25">
      <c r="B1891">
        <v>2</v>
      </c>
      <c r="C1891" t="s">
        <v>248</v>
      </c>
      <c r="D1891" t="s">
        <v>249</v>
      </c>
      <c r="E1891" t="s">
        <v>245</v>
      </c>
      <c r="F1891" s="24"/>
    </row>
    <row r="1892" spans="1:6" x14ac:dyDescent="0.25">
      <c r="C1892" t="s">
        <v>250</v>
      </c>
      <c r="D1892" t="s">
        <v>251</v>
      </c>
      <c r="E1892" t="s">
        <v>245</v>
      </c>
      <c r="F1892" s="24"/>
    </row>
    <row r="1893" spans="1:6" x14ac:dyDescent="0.25">
      <c r="B1893">
        <v>3</v>
      </c>
      <c r="C1893" t="s">
        <v>252</v>
      </c>
      <c r="D1893" t="s">
        <v>253</v>
      </c>
      <c r="E1893" t="s">
        <v>254</v>
      </c>
      <c r="F1893" s="24">
        <v>4000</v>
      </c>
    </row>
    <row r="1894" spans="1:6" x14ac:dyDescent="0.25">
      <c r="B1894">
        <v>4</v>
      </c>
      <c r="C1894" t="s">
        <v>255</v>
      </c>
      <c r="D1894" t="s">
        <v>256</v>
      </c>
      <c r="E1894" t="s">
        <v>257</v>
      </c>
      <c r="F1894" s="24"/>
    </row>
    <row r="1895" spans="1:6" x14ac:dyDescent="0.25">
      <c r="C1895" t="s">
        <v>258</v>
      </c>
      <c r="D1895" t="s">
        <v>256</v>
      </c>
      <c r="E1895" t="s">
        <v>257</v>
      </c>
      <c r="F1895" s="24"/>
    </row>
    <row r="1896" spans="1:6" x14ac:dyDescent="0.25">
      <c r="B1896">
        <v>5</v>
      </c>
      <c r="C1896" t="s">
        <v>259</v>
      </c>
      <c r="D1896" t="s">
        <v>260</v>
      </c>
      <c r="E1896" t="s">
        <v>257</v>
      </c>
      <c r="F1896" s="24"/>
    </row>
    <row r="1897" spans="1:6" x14ac:dyDescent="0.25">
      <c r="B1897">
        <v>6</v>
      </c>
      <c r="C1897" t="s">
        <v>261</v>
      </c>
      <c r="D1897" t="s">
        <v>262</v>
      </c>
      <c r="E1897" t="s">
        <v>263</v>
      </c>
      <c r="F1897" s="24"/>
    </row>
    <row r="1898" spans="1:6" x14ac:dyDescent="0.25">
      <c r="B1898">
        <v>7</v>
      </c>
      <c r="C1898" t="s">
        <v>264</v>
      </c>
      <c r="D1898" t="s">
        <v>265</v>
      </c>
      <c r="E1898" t="s">
        <v>257</v>
      </c>
      <c r="F1898" s="24"/>
    </row>
    <row r="1899" spans="1:6" x14ac:dyDescent="0.25">
      <c r="B1899">
        <v>8</v>
      </c>
      <c r="C1899" t="s">
        <v>266</v>
      </c>
      <c r="D1899" t="s">
        <v>267</v>
      </c>
      <c r="E1899" t="s">
        <v>257</v>
      </c>
      <c r="F1899" s="24"/>
    </row>
    <row r="1900" spans="1:6" x14ac:dyDescent="0.25">
      <c r="B1900">
        <v>9</v>
      </c>
      <c r="C1900" t="s">
        <v>268</v>
      </c>
      <c r="D1900" t="s">
        <v>269</v>
      </c>
      <c r="E1900" t="s">
        <v>257</v>
      </c>
      <c r="F1900" s="24"/>
    </row>
    <row r="1901" spans="1:6" x14ac:dyDescent="0.25">
      <c r="B1901">
        <v>10</v>
      </c>
      <c r="C1901" t="s">
        <v>270</v>
      </c>
      <c r="D1901" t="s">
        <v>271</v>
      </c>
      <c r="E1901" t="s">
        <v>257</v>
      </c>
      <c r="F1901" s="24"/>
    </row>
    <row r="1902" spans="1:6" x14ac:dyDescent="0.25">
      <c r="A1902" t="s">
        <v>419</v>
      </c>
      <c r="B1902">
        <v>1</v>
      </c>
      <c r="C1902" t="s">
        <v>243</v>
      </c>
      <c r="D1902" t="s">
        <v>244</v>
      </c>
      <c r="E1902" t="s">
        <v>245</v>
      </c>
      <c r="F1902" s="24"/>
    </row>
    <row r="1903" spans="1:6" x14ac:dyDescent="0.25">
      <c r="C1903" t="s">
        <v>246</v>
      </c>
      <c r="D1903" t="s">
        <v>247</v>
      </c>
      <c r="E1903" t="s">
        <v>245</v>
      </c>
      <c r="F1903" s="24"/>
    </row>
    <row r="1904" spans="1:6" x14ac:dyDescent="0.25">
      <c r="B1904">
        <v>2</v>
      </c>
      <c r="C1904" t="s">
        <v>248</v>
      </c>
      <c r="D1904" t="s">
        <v>249</v>
      </c>
      <c r="E1904" t="s">
        <v>245</v>
      </c>
      <c r="F1904" s="24"/>
    </row>
    <row r="1905" spans="1:6" x14ac:dyDescent="0.25">
      <c r="C1905" t="s">
        <v>250</v>
      </c>
      <c r="D1905" t="s">
        <v>251</v>
      </c>
      <c r="E1905" t="s">
        <v>245</v>
      </c>
      <c r="F1905" s="24"/>
    </row>
    <row r="1906" spans="1:6" x14ac:dyDescent="0.25">
      <c r="B1906">
        <v>3</v>
      </c>
      <c r="C1906" t="s">
        <v>252</v>
      </c>
      <c r="D1906" t="s">
        <v>253</v>
      </c>
      <c r="E1906" t="s">
        <v>254</v>
      </c>
      <c r="F1906" s="24"/>
    </row>
    <row r="1907" spans="1:6" x14ac:dyDescent="0.25">
      <c r="B1907">
        <v>4</v>
      </c>
      <c r="C1907" t="s">
        <v>255</v>
      </c>
      <c r="D1907" t="s">
        <v>256</v>
      </c>
      <c r="E1907" t="s">
        <v>257</v>
      </c>
      <c r="F1907" s="24"/>
    </row>
    <row r="1908" spans="1:6" x14ac:dyDescent="0.25">
      <c r="C1908" t="s">
        <v>258</v>
      </c>
      <c r="D1908" t="s">
        <v>256</v>
      </c>
      <c r="E1908" t="s">
        <v>257</v>
      </c>
      <c r="F1908" s="24"/>
    </row>
    <row r="1909" spans="1:6" x14ac:dyDescent="0.25">
      <c r="B1909">
        <v>5</v>
      </c>
      <c r="C1909" t="s">
        <v>259</v>
      </c>
      <c r="D1909" t="s">
        <v>260</v>
      </c>
      <c r="E1909" t="s">
        <v>257</v>
      </c>
      <c r="F1909" s="24"/>
    </row>
    <row r="1910" spans="1:6" x14ac:dyDescent="0.25">
      <c r="B1910">
        <v>6</v>
      </c>
      <c r="C1910" t="s">
        <v>261</v>
      </c>
      <c r="D1910" t="s">
        <v>262</v>
      </c>
      <c r="E1910" t="s">
        <v>263</v>
      </c>
      <c r="F1910" s="24">
        <v>25</v>
      </c>
    </row>
    <row r="1911" spans="1:6" x14ac:dyDescent="0.25">
      <c r="B1911">
        <v>7</v>
      </c>
      <c r="C1911" t="s">
        <v>264</v>
      </c>
      <c r="D1911" t="s">
        <v>265</v>
      </c>
      <c r="E1911" t="s">
        <v>257</v>
      </c>
      <c r="F1911" s="24"/>
    </row>
    <row r="1912" spans="1:6" x14ac:dyDescent="0.25">
      <c r="B1912">
        <v>8</v>
      </c>
      <c r="C1912" t="s">
        <v>266</v>
      </c>
      <c r="D1912" t="s">
        <v>267</v>
      </c>
      <c r="E1912" t="s">
        <v>257</v>
      </c>
      <c r="F1912" s="24"/>
    </row>
    <row r="1913" spans="1:6" x14ac:dyDescent="0.25">
      <c r="B1913">
        <v>9</v>
      </c>
      <c r="C1913" t="s">
        <v>268</v>
      </c>
      <c r="D1913" t="s">
        <v>269</v>
      </c>
      <c r="E1913" t="s">
        <v>257</v>
      </c>
      <c r="F1913" s="24"/>
    </row>
    <row r="1914" spans="1:6" x14ac:dyDescent="0.25">
      <c r="B1914">
        <v>10</v>
      </c>
      <c r="C1914" t="s">
        <v>270</v>
      </c>
      <c r="D1914" t="s">
        <v>271</v>
      </c>
      <c r="E1914" t="s">
        <v>257</v>
      </c>
      <c r="F1914" s="24"/>
    </row>
    <row r="1915" spans="1:6" x14ac:dyDescent="0.25">
      <c r="A1915" t="s">
        <v>420</v>
      </c>
      <c r="B1915">
        <v>1</v>
      </c>
      <c r="C1915" t="s">
        <v>243</v>
      </c>
      <c r="D1915" t="s">
        <v>244</v>
      </c>
      <c r="E1915" t="s">
        <v>245</v>
      </c>
      <c r="F1915" s="24"/>
    </row>
    <row r="1916" spans="1:6" x14ac:dyDescent="0.25">
      <c r="C1916" t="s">
        <v>246</v>
      </c>
      <c r="D1916" t="s">
        <v>247</v>
      </c>
      <c r="E1916" t="s">
        <v>245</v>
      </c>
      <c r="F1916" s="24"/>
    </row>
    <row r="1917" spans="1:6" x14ac:dyDescent="0.25">
      <c r="B1917">
        <v>2</v>
      </c>
      <c r="C1917" t="s">
        <v>248</v>
      </c>
      <c r="D1917" t="s">
        <v>249</v>
      </c>
      <c r="E1917" t="s">
        <v>245</v>
      </c>
      <c r="F1917" s="24"/>
    </row>
    <row r="1918" spans="1:6" x14ac:dyDescent="0.25">
      <c r="C1918" t="s">
        <v>250</v>
      </c>
      <c r="D1918" t="s">
        <v>251</v>
      </c>
      <c r="E1918" t="s">
        <v>245</v>
      </c>
      <c r="F1918" s="24"/>
    </row>
    <row r="1919" spans="1:6" x14ac:dyDescent="0.25">
      <c r="B1919">
        <v>3</v>
      </c>
      <c r="C1919" t="s">
        <v>252</v>
      </c>
      <c r="D1919" t="s">
        <v>253</v>
      </c>
      <c r="E1919" t="s">
        <v>254</v>
      </c>
      <c r="F1919" s="24"/>
    </row>
    <row r="1920" spans="1:6" x14ac:dyDescent="0.25">
      <c r="B1920">
        <v>4</v>
      </c>
      <c r="C1920" t="s">
        <v>255</v>
      </c>
      <c r="D1920" t="s">
        <v>256</v>
      </c>
      <c r="E1920" t="s">
        <v>257</v>
      </c>
      <c r="F1920" s="24"/>
    </row>
    <row r="1921" spans="1:6" x14ac:dyDescent="0.25">
      <c r="C1921" t="s">
        <v>258</v>
      </c>
      <c r="D1921" t="s">
        <v>256</v>
      </c>
      <c r="E1921" t="s">
        <v>257</v>
      </c>
      <c r="F1921" s="24"/>
    </row>
    <row r="1922" spans="1:6" x14ac:dyDescent="0.25">
      <c r="B1922">
        <v>5</v>
      </c>
      <c r="C1922" t="s">
        <v>259</v>
      </c>
      <c r="D1922" t="s">
        <v>260</v>
      </c>
      <c r="E1922" t="s">
        <v>257</v>
      </c>
      <c r="F1922" s="24"/>
    </row>
    <row r="1923" spans="1:6" x14ac:dyDescent="0.25">
      <c r="B1923">
        <v>6</v>
      </c>
      <c r="C1923" t="s">
        <v>261</v>
      </c>
      <c r="D1923" t="s">
        <v>262</v>
      </c>
      <c r="E1923" t="s">
        <v>263</v>
      </c>
      <c r="F1923" s="24">
        <v>25</v>
      </c>
    </row>
    <row r="1924" spans="1:6" x14ac:dyDescent="0.25">
      <c r="B1924">
        <v>7</v>
      </c>
      <c r="C1924" t="s">
        <v>264</v>
      </c>
      <c r="D1924" t="s">
        <v>265</v>
      </c>
      <c r="E1924" t="s">
        <v>257</v>
      </c>
      <c r="F1924" s="24"/>
    </row>
    <row r="1925" spans="1:6" x14ac:dyDescent="0.25">
      <c r="B1925">
        <v>8</v>
      </c>
      <c r="C1925" t="s">
        <v>266</v>
      </c>
      <c r="D1925" t="s">
        <v>267</v>
      </c>
      <c r="E1925" t="s">
        <v>257</v>
      </c>
      <c r="F1925" s="24"/>
    </row>
    <row r="1926" spans="1:6" x14ac:dyDescent="0.25">
      <c r="B1926">
        <v>9</v>
      </c>
      <c r="C1926" t="s">
        <v>268</v>
      </c>
      <c r="D1926" t="s">
        <v>269</v>
      </c>
      <c r="E1926" t="s">
        <v>257</v>
      </c>
      <c r="F1926" s="24"/>
    </row>
    <row r="1927" spans="1:6" x14ac:dyDescent="0.25">
      <c r="B1927">
        <v>10</v>
      </c>
      <c r="C1927" t="s">
        <v>270</v>
      </c>
      <c r="D1927" t="s">
        <v>271</v>
      </c>
      <c r="E1927" t="s">
        <v>257</v>
      </c>
      <c r="F1927" s="24"/>
    </row>
    <row r="1928" spans="1:6" x14ac:dyDescent="0.25">
      <c r="A1928" t="s">
        <v>421</v>
      </c>
      <c r="B1928">
        <v>1</v>
      </c>
      <c r="C1928" t="s">
        <v>243</v>
      </c>
      <c r="D1928" t="s">
        <v>244</v>
      </c>
      <c r="E1928" t="s">
        <v>245</v>
      </c>
      <c r="F1928" s="24"/>
    </row>
    <row r="1929" spans="1:6" x14ac:dyDescent="0.25">
      <c r="C1929" t="s">
        <v>246</v>
      </c>
      <c r="D1929" t="s">
        <v>247</v>
      </c>
      <c r="E1929" t="s">
        <v>245</v>
      </c>
      <c r="F1929" s="24">
        <v>40000</v>
      </c>
    </row>
    <row r="1930" spans="1:6" x14ac:dyDescent="0.25">
      <c r="B1930">
        <v>2</v>
      </c>
      <c r="C1930" t="s">
        <v>248</v>
      </c>
      <c r="D1930" t="s">
        <v>249</v>
      </c>
      <c r="E1930" t="s">
        <v>245</v>
      </c>
      <c r="F1930" s="24"/>
    </row>
    <row r="1931" spans="1:6" x14ac:dyDescent="0.25">
      <c r="C1931" t="s">
        <v>250</v>
      </c>
      <c r="D1931" t="s">
        <v>251</v>
      </c>
      <c r="E1931" t="s">
        <v>245</v>
      </c>
      <c r="F1931" s="24"/>
    </row>
    <row r="1932" spans="1:6" x14ac:dyDescent="0.25">
      <c r="B1932">
        <v>3</v>
      </c>
      <c r="C1932" t="s">
        <v>252</v>
      </c>
      <c r="D1932" t="s">
        <v>253</v>
      </c>
      <c r="E1932" t="s">
        <v>254</v>
      </c>
      <c r="F1932" s="24">
        <v>500</v>
      </c>
    </row>
    <row r="1933" spans="1:6" x14ac:dyDescent="0.25">
      <c r="B1933">
        <v>4</v>
      </c>
      <c r="C1933" t="s">
        <v>255</v>
      </c>
      <c r="D1933" t="s">
        <v>256</v>
      </c>
      <c r="E1933" t="s">
        <v>257</v>
      </c>
      <c r="F1933" s="24"/>
    </row>
    <row r="1934" spans="1:6" x14ac:dyDescent="0.25">
      <c r="C1934" t="s">
        <v>258</v>
      </c>
      <c r="D1934" t="s">
        <v>256</v>
      </c>
      <c r="E1934" t="s">
        <v>257</v>
      </c>
      <c r="F1934" s="24"/>
    </row>
    <row r="1935" spans="1:6" x14ac:dyDescent="0.25">
      <c r="B1935">
        <v>5</v>
      </c>
      <c r="C1935" t="s">
        <v>259</v>
      </c>
      <c r="D1935" t="s">
        <v>260</v>
      </c>
      <c r="E1935" t="s">
        <v>257</v>
      </c>
      <c r="F1935" s="24"/>
    </row>
    <row r="1936" spans="1:6" x14ac:dyDescent="0.25">
      <c r="B1936">
        <v>6</v>
      </c>
      <c r="C1936" t="s">
        <v>261</v>
      </c>
      <c r="D1936" t="s">
        <v>262</v>
      </c>
      <c r="E1936" t="s">
        <v>263</v>
      </c>
      <c r="F1936" s="24"/>
    </row>
    <row r="1937" spans="1:6" x14ac:dyDescent="0.25">
      <c r="B1937">
        <v>7</v>
      </c>
      <c r="C1937" t="s">
        <v>264</v>
      </c>
      <c r="D1937" t="s">
        <v>265</v>
      </c>
      <c r="E1937" t="s">
        <v>257</v>
      </c>
      <c r="F1937" s="24"/>
    </row>
    <row r="1938" spans="1:6" x14ac:dyDescent="0.25">
      <c r="B1938">
        <v>8</v>
      </c>
      <c r="C1938" t="s">
        <v>266</v>
      </c>
      <c r="D1938" t="s">
        <v>267</v>
      </c>
      <c r="E1938" t="s">
        <v>257</v>
      </c>
      <c r="F1938" s="24"/>
    </row>
    <row r="1939" spans="1:6" x14ac:dyDescent="0.25">
      <c r="B1939">
        <v>9</v>
      </c>
      <c r="C1939" t="s">
        <v>268</v>
      </c>
      <c r="D1939" t="s">
        <v>269</v>
      </c>
      <c r="E1939" t="s">
        <v>257</v>
      </c>
      <c r="F1939" s="24"/>
    </row>
    <row r="1940" spans="1:6" x14ac:dyDescent="0.25">
      <c r="B1940">
        <v>10</v>
      </c>
      <c r="C1940" t="s">
        <v>270</v>
      </c>
      <c r="D1940" t="s">
        <v>271</v>
      </c>
      <c r="E1940" t="s">
        <v>257</v>
      </c>
      <c r="F1940" s="24"/>
    </row>
    <row r="1941" spans="1:6" x14ac:dyDescent="0.25">
      <c r="A1941" t="s">
        <v>422</v>
      </c>
      <c r="B1941">
        <v>1</v>
      </c>
      <c r="C1941" t="s">
        <v>243</v>
      </c>
      <c r="D1941" t="s">
        <v>244</v>
      </c>
      <c r="E1941" t="s">
        <v>245</v>
      </c>
      <c r="F1941" s="24">
        <v>2000</v>
      </c>
    </row>
    <row r="1942" spans="1:6" x14ac:dyDescent="0.25">
      <c r="C1942" t="s">
        <v>246</v>
      </c>
      <c r="D1942" t="s">
        <v>247</v>
      </c>
      <c r="E1942" t="s">
        <v>245</v>
      </c>
      <c r="F1942" s="24"/>
    </row>
    <row r="1943" spans="1:6" x14ac:dyDescent="0.25">
      <c r="B1943">
        <v>2</v>
      </c>
      <c r="C1943" t="s">
        <v>248</v>
      </c>
      <c r="D1943" t="s">
        <v>249</v>
      </c>
      <c r="E1943" t="s">
        <v>245</v>
      </c>
      <c r="F1943" s="24"/>
    </row>
    <row r="1944" spans="1:6" x14ac:dyDescent="0.25">
      <c r="C1944" t="s">
        <v>250</v>
      </c>
      <c r="D1944" t="s">
        <v>251</v>
      </c>
      <c r="E1944" t="s">
        <v>245</v>
      </c>
      <c r="F1944" s="24"/>
    </row>
    <row r="1945" spans="1:6" x14ac:dyDescent="0.25">
      <c r="B1945">
        <v>3</v>
      </c>
      <c r="C1945" t="s">
        <v>252</v>
      </c>
      <c r="D1945" t="s">
        <v>253</v>
      </c>
      <c r="E1945" t="s">
        <v>254</v>
      </c>
      <c r="F1945" s="24"/>
    </row>
    <row r="1946" spans="1:6" x14ac:dyDescent="0.25">
      <c r="B1946">
        <v>4</v>
      </c>
      <c r="C1946" t="s">
        <v>255</v>
      </c>
      <c r="D1946" t="s">
        <v>256</v>
      </c>
      <c r="E1946" t="s">
        <v>257</v>
      </c>
      <c r="F1946" s="24"/>
    </row>
    <row r="1947" spans="1:6" x14ac:dyDescent="0.25">
      <c r="C1947" t="s">
        <v>258</v>
      </c>
      <c r="D1947" t="s">
        <v>256</v>
      </c>
      <c r="E1947" t="s">
        <v>257</v>
      </c>
      <c r="F1947" s="24"/>
    </row>
    <row r="1948" spans="1:6" x14ac:dyDescent="0.25">
      <c r="B1948">
        <v>5</v>
      </c>
      <c r="C1948" t="s">
        <v>259</v>
      </c>
      <c r="D1948" t="s">
        <v>260</v>
      </c>
      <c r="E1948" t="s">
        <v>257</v>
      </c>
      <c r="F1948" s="24"/>
    </row>
    <row r="1949" spans="1:6" x14ac:dyDescent="0.25">
      <c r="B1949">
        <v>6</v>
      </c>
      <c r="C1949" t="s">
        <v>261</v>
      </c>
      <c r="D1949" t="s">
        <v>262</v>
      </c>
      <c r="E1949" t="s">
        <v>263</v>
      </c>
      <c r="F1949" s="24"/>
    </row>
    <row r="1950" spans="1:6" x14ac:dyDescent="0.25">
      <c r="B1950">
        <v>7</v>
      </c>
      <c r="C1950" t="s">
        <v>264</v>
      </c>
      <c r="D1950" t="s">
        <v>265</v>
      </c>
      <c r="E1950" t="s">
        <v>257</v>
      </c>
      <c r="F1950" s="24">
        <v>50</v>
      </c>
    </row>
    <row r="1951" spans="1:6" x14ac:dyDescent="0.25">
      <c r="B1951">
        <v>8</v>
      </c>
      <c r="C1951" t="s">
        <v>266</v>
      </c>
      <c r="D1951" t="s">
        <v>267</v>
      </c>
      <c r="E1951" t="s">
        <v>257</v>
      </c>
      <c r="F1951" s="24"/>
    </row>
    <row r="1952" spans="1:6" x14ac:dyDescent="0.25">
      <c r="B1952">
        <v>9</v>
      </c>
      <c r="C1952" t="s">
        <v>268</v>
      </c>
      <c r="D1952" t="s">
        <v>269</v>
      </c>
      <c r="E1952" t="s">
        <v>257</v>
      </c>
      <c r="F1952" s="24"/>
    </row>
    <row r="1953" spans="1:6" x14ac:dyDescent="0.25">
      <c r="B1953">
        <v>10</v>
      </c>
      <c r="C1953" t="s">
        <v>270</v>
      </c>
      <c r="D1953" t="s">
        <v>271</v>
      </c>
      <c r="E1953" t="s">
        <v>257</v>
      </c>
      <c r="F1953" s="24"/>
    </row>
    <row r="1954" spans="1:6" x14ac:dyDescent="0.25">
      <c r="A1954" t="s">
        <v>423</v>
      </c>
      <c r="B1954">
        <v>1</v>
      </c>
      <c r="C1954" t="s">
        <v>243</v>
      </c>
      <c r="D1954" t="s">
        <v>244</v>
      </c>
      <c r="E1954" t="s">
        <v>245</v>
      </c>
      <c r="F1954" s="24"/>
    </row>
    <row r="1955" spans="1:6" x14ac:dyDescent="0.25">
      <c r="C1955" t="s">
        <v>246</v>
      </c>
      <c r="D1955" t="s">
        <v>247</v>
      </c>
      <c r="E1955" t="s">
        <v>245</v>
      </c>
      <c r="F1955" s="24">
        <v>4000</v>
      </c>
    </row>
    <row r="1956" spans="1:6" x14ac:dyDescent="0.25">
      <c r="B1956">
        <v>2</v>
      </c>
      <c r="C1956" t="s">
        <v>248</v>
      </c>
      <c r="D1956" t="s">
        <v>249</v>
      </c>
      <c r="E1956" t="s">
        <v>245</v>
      </c>
      <c r="F1956" s="24"/>
    </row>
    <row r="1957" spans="1:6" x14ac:dyDescent="0.25">
      <c r="C1957" t="s">
        <v>250</v>
      </c>
      <c r="D1957" t="s">
        <v>251</v>
      </c>
      <c r="E1957" t="s">
        <v>245</v>
      </c>
      <c r="F1957" s="24">
        <v>2000</v>
      </c>
    </row>
    <row r="1958" spans="1:6" x14ac:dyDescent="0.25">
      <c r="B1958">
        <v>3</v>
      </c>
      <c r="C1958" t="s">
        <v>252</v>
      </c>
      <c r="D1958" t="s">
        <v>253</v>
      </c>
      <c r="E1958" t="s">
        <v>254</v>
      </c>
      <c r="F1958" s="24"/>
    </row>
    <row r="1959" spans="1:6" x14ac:dyDescent="0.25">
      <c r="B1959">
        <v>4</v>
      </c>
      <c r="C1959" t="s">
        <v>255</v>
      </c>
      <c r="D1959" t="s">
        <v>256</v>
      </c>
      <c r="E1959" t="s">
        <v>257</v>
      </c>
      <c r="F1959" s="24"/>
    </row>
    <row r="1960" spans="1:6" x14ac:dyDescent="0.25">
      <c r="C1960" t="s">
        <v>258</v>
      </c>
      <c r="D1960" t="s">
        <v>256</v>
      </c>
      <c r="E1960" t="s">
        <v>257</v>
      </c>
      <c r="F1960" s="24"/>
    </row>
    <row r="1961" spans="1:6" x14ac:dyDescent="0.25">
      <c r="B1961">
        <v>5</v>
      </c>
      <c r="C1961" t="s">
        <v>259</v>
      </c>
      <c r="D1961" t="s">
        <v>260</v>
      </c>
      <c r="E1961" t="s">
        <v>257</v>
      </c>
      <c r="F1961" s="24"/>
    </row>
    <row r="1962" spans="1:6" x14ac:dyDescent="0.25">
      <c r="B1962">
        <v>6</v>
      </c>
      <c r="C1962" t="s">
        <v>261</v>
      </c>
      <c r="D1962" t="s">
        <v>262</v>
      </c>
      <c r="E1962" t="s">
        <v>263</v>
      </c>
      <c r="F1962" s="24"/>
    </row>
    <row r="1963" spans="1:6" x14ac:dyDescent="0.25">
      <c r="B1963">
        <v>7</v>
      </c>
      <c r="C1963" t="s">
        <v>264</v>
      </c>
      <c r="D1963" t="s">
        <v>265</v>
      </c>
      <c r="E1963" t="s">
        <v>257</v>
      </c>
      <c r="F1963" s="24"/>
    </row>
    <row r="1964" spans="1:6" x14ac:dyDescent="0.25">
      <c r="B1964">
        <v>8</v>
      </c>
      <c r="C1964" t="s">
        <v>266</v>
      </c>
      <c r="D1964" t="s">
        <v>267</v>
      </c>
      <c r="E1964" t="s">
        <v>257</v>
      </c>
      <c r="F1964" s="24"/>
    </row>
    <row r="1965" spans="1:6" x14ac:dyDescent="0.25">
      <c r="B1965">
        <v>9</v>
      </c>
      <c r="C1965" t="s">
        <v>268</v>
      </c>
      <c r="D1965" t="s">
        <v>269</v>
      </c>
      <c r="E1965" t="s">
        <v>257</v>
      </c>
      <c r="F1965" s="24"/>
    </row>
    <row r="1966" spans="1:6" x14ac:dyDescent="0.25">
      <c r="B1966">
        <v>10</v>
      </c>
      <c r="C1966" t="s">
        <v>270</v>
      </c>
      <c r="D1966" t="s">
        <v>271</v>
      </c>
      <c r="E1966" t="s">
        <v>257</v>
      </c>
      <c r="F1966" s="24"/>
    </row>
    <row r="1967" spans="1:6" x14ac:dyDescent="0.25">
      <c r="A1967" t="s">
        <v>424</v>
      </c>
      <c r="B1967">
        <v>1</v>
      </c>
      <c r="C1967" t="s">
        <v>243</v>
      </c>
      <c r="D1967" t="s">
        <v>244</v>
      </c>
      <c r="E1967" t="s">
        <v>245</v>
      </c>
      <c r="F1967" s="24"/>
    </row>
    <row r="1968" spans="1:6" x14ac:dyDescent="0.25">
      <c r="C1968" t="s">
        <v>246</v>
      </c>
      <c r="D1968" t="s">
        <v>247</v>
      </c>
      <c r="E1968" t="s">
        <v>245</v>
      </c>
      <c r="F1968" s="24">
        <v>400</v>
      </c>
    </row>
    <row r="1969" spans="1:6" x14ac:dyDescent="0.25">
      <c r="B1969">
        <v>2</v>
      </c>
      <c r="C1969" t="s">
        <v>248</v>
      </c>
      <c r="D1969" t="s">
        <v>249</v>
      </c>
      <c r="E1969" t="s">
        <v>245</v>
      </c>
      <c r="F1969" s="24">
        <v>2000</v>
      </c>
    </row>
    <row r="1970" spans="1:6" x14ac:dyDescent="0.25">
      <c r="C1970" t="s">
        <v>250</v>
      </c>
      <c r="D1970" t="s">
        <v>251</v>
      </c>
      <c r="E1970" t="s">
        <v>245</v>
      </c>
      <c r="F1970" s="24"/>
    </row>
    <row r="1971" spans="1:6" x14ac:dyDescent="0.25">
      <c r="B1971">
        <v>3</v>
      </c>
      <c r="C1971" t="s">
        <v>252</v>
      </c>
      <c r="D1971" t="s">
        <v>253</v>
      </c>
      <c r="E1971" t="s">
        <v>254</v>
      </c>
      <c r="F1971" s="24">
        <v>1000</v>
      </c>
    </row>
    <row r="1972" spans="1:6" x14ac:dyDescent="0.25">
      <c r="B1972">
        <v>4</v>
      </c>
      <c r="C1972" t="s">
        <v>255</v>
      </c>
      <c r="D1972" t="s">
        <v>256</v>
      </c>
      <c r="E1972" t="s">
        <v>257</v>
      </c>
      <c r="F1972" s="24"/>
    </row>
    <row r="1973" spans="1:6" x14ac:dyDescent="0.25">
      <c r="C1973" t="s">
        <v>258</v>
      </c>
      <c r="D1973" t="s">
        <v>256</v>
      </c>
      <c r="E1973" t="s">
        <v>257</v>
      </c>
      <c r="F1973" s="24"/>
    </row>
    <row r="1974" spans="1:6" x14ac:dyDescent="0.25">
      <c r="B1974">
        <v>5</v>
      </c>
      <c r="C1974" t="s">
        <v>259</v>
      </c>
      <c r="D1974" t="s">
        <v>260</v>
      </c>
      <c r="E1974" t="s">
        <v>257</v>
      </c>
      <c r="F1974" s="24"/>
    </row>
    <row r="1975" spans="1:6" x14ac:dyDescent="0.25">
      <c r="B1975">
        <v>6</v>
      </c>
      <c r="C1975" t="s">
        <v>261</v>
      </c>
      <c r="D1975" t="s">
        <v>262</v>
      </c>
      <c r="E1975" t="s">
        <v>263</v>
      </c>
      <c r="F1975" s="24">
        <v>25</v>
      </c>
    </row>
    <row r="1976" spans="1:6" x14ac:dyDescent="0.25">
      <c r="B1976">
        <v>7</v>
      </c>
      <c r="C1976" t="s">
        <v>264</v>
      </c>
      <c r="D1976" t="s">
        <v>265</v>
      </c>
      <c r="E1976" t="s">
        <v>257</v>
      </c>
      <c r="F1976" s="24">
        <v>50</v>
      </c>
    </row>
    <row r="1977" spans="1:6" x14ac:dyDescent="0.25">
      <c r="B1977">
        <v>8</v>
      </c>
      <c r="C1977" t="s">
        <v>266</v>
      </c>
      <c r="D1977" t="s">
        <v>267</v>
      </c>
      <c r="E1977" t="s">
        <v>257</v>
      </c>
      <c r="F1977" s="24"/>
    </row>
    <row r="1978" spans="1:6" x14ac:dyDescent="0.25">
      <c r="B1978">
        <v>9</v>
      </c>
      <c r="C1978" t="s">
        <v>268</v>
      </c>
      <c r="D1978" t="s">
        <v>269</v>
      </c>
      <c r="E1978" t="s">
        <v>257</v>
      </c>
      <c r="F1978" s="24"/>
    </row>
    <row r="1979" spans="1:6" x14ac:dyDescent="0.25">
      <c r="B1979">
        <v>10</v>
      </c>
      <c r="C1979" t="s">
        <v>270</v>
      </c>
      <c r="D1979" t="s">
        <v>271</v>
      </c>
      <c r="E1979" t="s">
        <v>257</v>
      </c>
      <c r="F1979" s="24"/>
    </row>
    <row r="1980" spans="1:6" x14ac:dyDescent="0.25">
      <c r="A1980" t="s">
        <v>425</v>
      </c>
      <c r="B1980">
        <v>1</v>
      </c>
      <c r="C1980" t="s">
        <v>243</v>
      </c>
      <c r="D1980" t="s">
        <v>244</v>
      </c>
      <c r="E1980" t="s">
        <v>245</v>
      </c>
      <c r="F1980" s="24"/>
    </row>
    <row r="1981" spans="1:6" x14ac:dyDescent="0.25">
      <c r="C1981" t="s">
        <v>246</v>
      </c>
      <c r="D1981" t="s">
        <v>247</v>
      </c>
      <c r="E1981" t="s">
        <v>245</v>
      </c>
      <c r="F1981" s="24">
        <v>400</v>
      </c>
    </row>
    <row r="1982" spans="1:6" x14ac:dyDescent="0.25">
      <c r="B1982">
        <v>2</v>
      </c>
      <c r="C1982" t="s">
        <v>248</v>
      </c>
      <c r="D1982" t="s">
        <v>249</v>
      </c>
      <c r="E1982" t="s">
        <v>245</v>
      </c>
      <c r="F1982" s="24"/>
    </row>
    <row r="1983" spans="1:6" x14ac:dyDescent="0.25">
      <c r="C1983" t="s">
        <v>250</v>
      </c>
      <c r="D1983" t="s">
        <v>251</v>
      </c>
      <c r="E1983" t="s">
        <v>245</v>
      </c>
      <c r="F1983" s="24"/>
    </row>
    <row r="1984" spans="1:6" x14ac:dyDescent="0.25">
      <c r="B1984">
        <v>3</v>
      </c>
      <c r="C1984" t="s">
        <v>252</v>
      </c>
      <c r="D1984" t="s">
        <v>253</v>
      </c>
      <c r="E1984" t="s">
        <v>254</v>
      </c>
      <c r="F1984" s="24"/>
    </row>
    <row r="1985" spans="1:6" x14ac:dyDescent="0.25">
      <c r="B1985">
        <v>4</v>
      </c>
      <c r="C1985" t="s">
        <v>255</v>
      </c>
      <c r="D1985" t="s">
        <v>256</v>
      </c>
      <c r="E1985" t="s">
        <v>257</v>
      </c>
      <c r="F1985" s="24"/>
    </row>
    <row r="1986" spans="1:6" x14ac:dyDescent="0.25">
      <c r="C1986" t="s">
        <v>258</v>
      </c>
      <c r="D1986" t="s">
        <v>256</v>
      </c>
      <c r="E1986" t="s">
        <v>257</v>
      </c>
      <c r="F1986" s="24"/>
    </row>
    <row r="1987" spans="1:6" x14ac:dyDescent="0.25">
      <c r="B1987">
        <v>5</v>
      </c>
      <c r="C1987" t="s">
        <v>259</v>
      </c>
      <c r="D1987" t="s">
        <v>260</v>
      </c>
      <c r="E1987" t="s">
        <v>257</v>
      </c>
      <c r="F1987" s="24"/>
    </row>
    <row r="1988" spans="1:6" x14ac:dyDescent="0.25">
      <c r="B1988">
        <v>6</v>
      </c>
      <c r="C1988" t="s">
        <v>261</v>
      </c>
      <c r="D1988" t="s">
        <v>262</v>
      </c>
      <c r="E1988" t="s">
        <v>263</v>
      </c>
      <c r="F1988" s="24"/>
    </row>
    <row r="1989" spans="1:6" x14ac:dyDescent="0.25">
      <c r="B1989">
        <v>7</v>
      </c>
      <c r="C1989" t="s">
        <v>264</v>
      </c>
      <c r="D1989" t="s">
        <v>265</v>
      </c>
      <c r="E1989" t="s">
        <v>257</v>
      </c>
      <c r="F1989" s="24"/>
    </row>
    <row r="1990" spans="1:6" x14ac:dyDescent="0.25">
      <c r="B1990">
        <v>8</v>
      </c>
      <c r="C1990" t="s">
        <v>266</v>
      </c>
      <c r="D1990" t="s">
        <v>267</v>
      </c>
      <c r="E1990" t="s">
        <v>257</v>
      </c>
      <c r="F1990" s="24"/>
    </row>
    <row r="1991" spans="1:6" x14ac:dyDescent="0.25">
      <c r="B1991">
        <v>9</v>
      </c>
      <c r="C1991" t="s">
        <v>268</v>
      </c>
      <c r="D1991" t="s">
        <v>269</v>
      </c>
      <c r="E1991" t="s">
        <v>257</v>
      </c>
      <c r="F1991" s="24"/>
    </row>
    <row r="1992" spans="1:6" x14ac:dyDescent="0.25">
      <c r="B1992">
        <v>10</v>
      </c>
      <c r="C1992" t="s">
        <v>270</v>
      </c>
      <c r="D1992" t="s">
        <v>271</v>
      </c>
      <c r="E1992" t="s">
        <v>257</v>
      </c>
      <c r="F1992" s="24"/>
    </row>
    <row r="1993" spans="1:6" x14ac:dyDescent="0.25">
      <c r="A1993" t="s">
        <v>426</v>
      </c>
      <c r="B1993">
        <v>1</v>
      </c>
      <c r="C1993" t="s">
        <v>243</v>
      </c>
      <c r="D1993" t="s">
        <v>244</v>
      </c>
      <c r="E1993" t="s">
        <v>245</v>
      </c>
      <c r="F1993" s="24"/>
    </row>
    <row r="1994" spans="1:6" x14ac:dyDescent="0.25">
      <c r="C1994" t="s">
        <v>246</v>
      </c>
      <c r="D1994" t="s">
        <v>247</v>
      </c>
      <c r="E1994" t="s">
        <v>245</v>
      </c>
      <c r="F1994" s="24"/>
    </row>
    <row r="1995" spans="1:6" x14ac:dyDescent="0.25">
      <c r="B1995">
        <v>2</v>
      </c>
      <c r="C1995" t="s">
        <v>248</v>
      </c>
      <c r="D1995" t="s">
        <v>249</v>
      </c>
      <c r="E1995" t="s">
        <v>245</v>
      </c>
      <c r="F1995" s="24"/>
    </row>
    <row r="1996" spans="1:6" x14ac:dyDescent="0.25">
      <c r="C1996" t="s">
        <v>250</v>
      </c>
      <c r="D1996" t="s">
        <v>251</v>
      </c>
      <c r="E1996" t="s">
        <v>245</v>
      </c>
      <c r="F1996" s="24">
        <v>2400</v>
      </c>
    </row>
    <row r="1997" spans="1:6" x14ac:dyDescent="0.25">
      <c r="B1997">
        <v>3</v>
      </c>
      <c r="C1997" t="s">
        <v>252</v>
      </c>
      <c r="D1997" t="s">
        <v>253</v>
      </c>
      <c r="E1997" t="s">
        <v>254</v>
      </c>
      <c r="F1997" s="24">
        <v>150</v>
      </c>
    </row>
    <row r="1998" spans="1:6" x14ac:dyDescent="0.25">
      <c r="B1998">
        <v>4</v>
      </c>
      <c r="C1998" t="s">
        <v>255</v>
      </c>
      <c r="D1998" t="s">
        <v>256</v>
      </c>
      <c r="E1998" t="s">
        <v>257</v>
      </c>
      <c r="F1998" s="24"/>
    </row>
    <row r="1999" spans="1:6" x14ac:dyDescent="0.25">
      <c r="C1999" t="s">
        <v>258</v>
      </c>
      <c r="D1999" t="s">
        <v>256</v>
      </c>
      <c r="E1999" t="s">
        <v>257</v>
      </c>
      <c r="F1999" s="24"/>
    </row>
    <row r="2000" spans="1:6" x14ac:dyDescent="0.25">
      <c r="B2000">
        <v>5</v>
      </c>
      <c r="C2000" t="s">
        <v>259</v>
      </c>
      <c r="D2000" t="s">
        <v>260</v>
      </c>
      <c r="E2000" t="s">
        <v>257</v>
      </c>
      <c r="F2000" s="24"/>
    </row>
    <row r="2001" spans="1:6" x14ac:dyDescent="0.25">
      <c r="B2001">
        <v>6</v>
      </c>
      <c r="C2001" t="s">
        <v>261</v>
      </c>
      <c r="D2001" t="s">
        <v>262</v>
      </c>
      <c r="E2001" t="s">
        <v>263</v>
      </c>
      <c r="F2001" s="24"/>
    </row>
    <row r="2002" spans="1:6" x14ac:dyDescent="0.25">
      <c r="B2002">
        <v>7</v>
      </c>
      <c r="C2002" t="s">
        <v>264</v>
      </c>
      <c r="D2002" t="s">
        <v>265</v>
      </c>
      <c r="E2002" t="s">
        <v>257</v>
      </c>
      <c r="F2002" s="24"/>
    </row>
    <row r="2003" spans="1:6" x14ac:dyDescent="0.25">
      <c r="B2003">
        <v>8</v>
      </c>
      <c r="C2003" t="s">
        <v>266</v>
      </c>
      <c r="D2003" t="s">
        <v>267</v>
      </c>
      <c r="E2003" t="s">
        <v>257</v>
      </c>
      <c r="F2003" s="24"/>
    </row>
    <row r="2004" spans="1:6" x14ac:dyDescent="0.25">
      <c r="B2004">
        <v>9</v>
      </c>
      <c r="C2004" t="s">
        <v>268</v>
      </c>
      <c r="D2004" t="s">
        <v>269</v>
      </c>
      <c r="E2004" t="s">
        <v>257</v>
      </c>
      <c r="F2004" s="24"/>
    </row>
    <row r="2005" spans="1:6" x14ac:dyDescent="0.25">
      <c r="B2005">
        <v>10</v>
      </c>
      <c r="C2005" t="s">
        <v>270</v>
      </c>
      <c r="D2005" t="s">
        <v>271</v>
      </c>
      <c r="E2005" t="s">
        <v>257</v>
      </c>
      <c r="F2005" s="24"/>
    </row>
    <row r="2006" spans="1:6" x14ac:dyDescent="0.25">
      <c r="A2006" t="s">
        <v>427</v>
      </c>
      <c r="B2006">
        <v>1</v>
      </c>
      <c r="C2006" t="s">
        <v>243</v>
      </c>
      <c r="D2006" t="s">
        <v>244</v>
      </c>
      <c r="E2006" t="s">
        <v>245</v>
      </c>
      <c r="F2006" s="24">
        <v>8000</v>
      </c>
    </row>
    <row r="2007" spans="1:6" x14ac:dyDescent="0.25">
      <c r="C2007" t="s">
        <v>246</v>
      </c>
      <c r="D2007" t="s">
        <v>247</v>
      </c>
      <c r="E2007" t="s">
        <v>245</v>
      </c>
      <c r="F2007" s="24">
        <v>800</v>
      </c>
    </row>
    <row r="2008" spans="1:6" x14ac:dyDescent="0.25">
      <c r="B2008">
        <v>2</v>
      </c>
      <c r="C2008" t="s">
        <v>248</v>
      </c>
      <c r="D2008" t="s">
        <v>249</v>
      </c>
      <c r="E2008" t="s">
        <v>245</v>
      </c>
      <c r="F2008" s="24">
        <v>6000</v>
      </c>
    </row>
    <row r="2009" spans="1:6" x14ac:dyDescent="0.25">
      <c r="C2009" t="s">
        <v>250</v>
      </c>
      <c r="D2009" t="s">
        <v>251</v>
      </c>
      <c r="E2009" t="s">
        <v>245</v>
      </c>
      <c r="F2009" s="24">
        <v>800</v>
      </c>
    </row>
    <row r="2010" spans="1:6" x14ac:dyDescent="0.25">
      <c r="B2010">
        <v>3</v>
      </c>
      <c r="C2010" t="s">
        <v>252</v>
      </c>
      <c r="D2010" t="s">
        <v>253</v>
      </c>
      <c r="E2010" t="s">
        <v>254</v>
      </c>
      <c r="F2010" s="24">
        <v>1500</v>
      </c>
    </row>
    <row r="2011" spans="1:6" x14ac:dyDescent="0.25">
      <c r="B2011">
        <v>4</v>
      </c>
      <c r="C2011" t="s">
        <v>255</v>
      </c>
      <c r="D2011" t="s">
        <v>256</v>
      </c>
      <c r="E2011" t="s">
        <v>257</v>
      </c>
      <c r="F2011" s="24"/>
    </row>
    <row r="2012" spans="1:6" x14ac:dyDescent="0.25">
      <c r="C2012" t="s">
        <v>258</v>
      </c>
      <c r="D2012" t="s">
        <v>256</v>
      </c>
      <c r="E2012" t="s">
        <v>257</v>
      </c>
      <c r="F2012" s="24"/>
    </row>
    <row r="2013" spans="1:6" x14ac:dyDescent="0.25">
      <c r="B2013">
        <v>5</v>
      </c>
      <c r="C2013" t="s">
        <v>259</v>
      </c>
      <c r="D2013" t="s">
        <v>260</v>
      </c>
      <c r="E2013" t="s">
        <v>257</v>
      </c>
      <c r="F2013" s="24"/>
    </row>
    <row r="2014" spans="1:6" x14ac:dyDescent="0.25">
      <c r="B2014">
        <v>6</v>
      </c>
      <c r="C2014" t="s">
        <v>261</v>
      </c>
      <c r="D2014" t="s">
        <v>262</v>
      </c>
      <c r="E2014" t="s">
        <v>263</v>
      </c>
      <c r="F2014" s="24"/>
    </row>
    <row r="2015" spans="1:6" x14ac:dyDescent="0.25">
      <c r="B2015">
        <v>7</v>
      </c>
      <c r="C2015" t="s">
        <v>264</v>
      </c>
      <c r="D2015" t="s">
        <v>265</v>
      </c>
      <c r="E2015" t="s">
        <v>257</v>
      </c>
      <c r="F2015" s="24">
        <v>100</v>
      </c>
    </row>
    <row r="2016" spans="1:6" x14ac:dyDescent="0.25">
      <c r="B2016">
        <v>8</v>
      </c>
      <c r="C2016" t="s">
        <v>266</v>
      </c>
      <c r="D2016" t="s">
        <v>267</v>
      </c>
      <c r="E2016" t="s">
        <v>257</v>
      </c>
      <c r="F2016" s="24"/>
    </row>
    <row r="2017" spans="1:6" x14ac:dyDescent="0.25">
      <c r="B2017">
        <v>9</v>
      </c>
      <c r="C2017" t="s">
        <v>268</v>
      </c>
      <c r="D2017" t="s">
        <v>269</v>
      </c>
      <c r="E2017" t="s">
        <v>257</v>
      </c>
      <c r="F2017" s="24">
        <v>4000</v>
      </c>
    </row>
    <row r="2018" spans="1:6" x14ac:dyDescent="0.25">
      <c r="B2018">
        <v>10</v>
      </c>
      <c r="C2018" t="s">
        <v>270</v>
      </c>
      <c r="D2018" t="s">
        <v>271</v>
      </c>
      <c r="E2018" t="s">
        <v>257</v>
      </c>
      <c r="F2018" s="24"/>
    </row>
    <row r="2019" spans="1:6" x14ac:dyDescent="0.25">
      <c r="A2019" t="s">
        <v>428</v>
      </c>
      <c r="B2019">
        <v>1</v>
      </c>
      <c r="C2019" t="s">
        <v>243</v>
      </c>
      <c r="D2019" t="s">
        <v>244</v>
      </c>
      <c r="E2019" t="s">
        <v>245</v>
      </c>
      <c r="F2019" s="24"/>
    </row>
    <row r="2020" spans="1:6" x14ac:dyDescent="0.25">
      <c r="C2020" t="s">
        <v>246</v>
      </c>
      <c r="D2020" t="s">
        <v>247</v>
      </c>
      <c r="E2020" t="s">
        <v>245</v>
      </c>
      <c r="F2020" s="24"/>
    </row>
    <row r="2021" spans="1:6" x14ac:dyDescent="0.25">
      <c r="B2021">
        <v>2</v>
      </c>
      <c r="C2021" t="s">
        <v>248</v>
      </c>
      <c r="D2021" t="s">
        <v>249</v>
      </c>
      <c r="E2021" t="s">
        <v>245</v>
      </c>
      <c r="F2021" s="24"/>
    </row>
    <row r="2022" spans="1:6" x14ac:dyDescent="0.25">
      <c r="C2022" t="s">
        <v>250</v>
      </c>
      <c r="D2022" t="s">
        <v>251</v>
      </c>
      <c r="E2022" t="s">
        <v>245</v>
      </c>
      <c r="F2022" s="24"/>
    </row>
    <row r="2023" spans="1:6" x14ac:dyDescent="0.25">
      <c r="B2023">
        <v>3</v>
      </c>
      <c r="C2023" t="s">
        <v>252</v>
      </c>
      <c r="D2023" t="s">
        <v>253</v>
      </c>
      <c r="E2023" t="s">
        <v>254</v>
      </c>
      <c r="F2023" s="24"/>
    </row>
    <row r="2024" spans="1:6" x14ac:dyDescent="0.25">
      <c r="B2024">
        <v>4</v>
      </c>
      <c r="C2024" t="s">
        <v>255</v>
      </c>
      <c r="D2024" t="s">
        <v>256</v>
      </c>
      <c r="E2024" t="s">
        <v>257</v>
      </c>
      <c r="F2024" s="24"/>
    </row>
    <row r="2025" spans="1:6" x14ac:dyDescent="0.25">
      <c r="C2025" t="s">
        <v>258</v>
      </c>
      <c r="D2025" t="s">
        <v>256</v>
      </c>
      <c r="E2025" t="s">
        <v>257</v>
      </c>
      <c r="F2025" s="24"/>
    </row>
    <row r="2026" spans="1:6" x14ac:dyDescent="0.25">
      <c r="B2026">
        <v>5</v>
      </c>
      <c r="C2026" t="s">
        <v>259</v>
      </c>
      <c r="D2026" t="s">
        <v>260</v>
      </c>
      <c r="E2026" t="s">
        <v>257</v>
      </c>
      <c r="F2026" s="24"/>
    </row>
    <row r="2027" spans="1:6" x14ac:dyDescent="0.25">
      <c r="B2027">
        <v>6</v>
      </c>
      <c r="C2027" t="s">
        <v>261</v>
      </c>
      <c r="D2027" t="s">
        <v>262</v>
      </c>
      <c r="E2027" t="s">
        <v>263</v>
      </c>
      <c r="F2027" s="24">
        <v>400</v>
      </c>
    </row>
    <row r="2028" spans="1:6" x14ac:dyDescent="0.25">
      <c r="B2028">
        <v>7</v>
      </c>
      <c r="C2028" t="s">
        <v>264</v>
      </c>
      <c r="D2028" t="s">
        <v>265</v>
      </c>
      <c r="E2028" t="s">
        <v>257</v>
      </c>
      <c r="F2028" s="24"/>
    </row>
    <row r="2029" spans="1:6" x14ac:dyDescent="0.25">
      <c r="B2029">
        <v>8</v>
      </c>
      <c r="C2029" t="s">
        <v>266</v>
      </c>
      <c r="D2029" t="s">
        <v>267</v>
      </c>
      <c r="E2029" t="s">
        <v>257</v>
      </c>
      <c r="F2029" s="24">
        <v>20</v>
      </c>
    </row>
    <row r="2030" spans="1:6" x14ac:dyDescent="0.25">
      <c r="B2030">
        <v>9</v>
      </c>
      <c r="C2030" t="s">
        <v>268</v>
      </c>
      <c r="D2030" t="s">
        <v>269</v>
      </c>
      <c r="E2030" t="s">
        <v>257</v>
      </c>
      <c r="F2030" s="24"/>
    </row>
    <row r="2031" spans="1:6" x14ac:dyDescent="0.25">
      <c r="B2031">
        <v>10</v>
      </c>
      <c r="C2031" t="s">
        <v>270</v>
      </c>
      <c r="D2031" t="s">
        <v>271</v>
      </c>
      <c r="E2031" t="s">
        <v>257</v>
      </c>
      <c r="F2031" s="24"/>
    </row>
    <row r="2032" spans="1:6" x14ac:dyDescent="0.25">
      <c r="A2032" t="s">
        <v>429</v>
      </c>
      <c r="B2032">
        <v>1</v>
      </c>
      <c r="C2032" t="s">
        <v>243</v>
      </c>
      <c r="D2032" t="s">
        <v>244</v>
      </c>
      <c r="E2032" t="s">
        <v>245</v>
      </c>
      <c r="F2032" s="24"/>
    </row>
    <row r="2033" spans="1:6" x14ac:dyDescent="0.25">
      <c r="C2033" t="s">
        <v>246</v>
      </c>
      <c r="D2033" t="s">
        <v>247</v>
      </c>
      <c r="E2033" t="s">
        <v>245</v>
      </c>
      <c r="F2033" s="24"/>
    </row>
    <row r="2034" spans="1:6" x14ac:dyDescent="0.25">
      <c r="B2034">
        <v>2</v>
      </c>
      <c r="C2034" t="s">
        <v>248</v>
      </c>
      <c r="D2034" t="s">
        <v>249</v>
      </c>
      <c r="E2034" t="s">
        <v>245</v>
      </c>
      <c r="F2034" s="24"/>
    </row>
    <row r="2035" spans="1:6" x14ac:dyDescent="0.25">
      <c r="C2035" t="s">
        <v>250</v>
      </c>
      <c r="D2035" t="s">
        <v>251</v>
      </c>
      <c r="E2035" t="s">
        <v>245</v>
      </c>
      <c r="F2035" s="24">
        <v>8000</v>
      </c>
    </row>
    <row r="2036" spans="1:6" x14ac:dyDescent="0.25">
      <c r="B2036">
        <v>3</v>
      </c>
      <c r="C2036" t="s">
        <v>252</v>
      </c>
      <c r="D2036" t="s">
        <v>253</v>
      </c>
      <c r="E2036" t="s">
        <v>254</v>
      </c>
      <c r="F2036" s="24"/>
    </row>
    <row r="2037" spans="1:6" x14ac:dyDescent="0.25">
      <c r="B2037">
        <v>4</v>
      </c>
      <c r="C2037" t="s">
        <v>255</v>
      </c>
      <c r="D2037" t="s">
        <v>256</v>
      </c>
      <c r="E2037" t="s">
        <v>257</v>
      </c>
      <c r="F2037" s="24"/>
    </row>
    <row r="2038" spans="1:6" x14ac:dyDescent="0.25">
      <c r="C2038" t="s">
        <v>258</v>
      </c>
      <c r="D2038" t="s">
        <v>256</v>
      </c>
      <c r="E2038" t="s">
        <v>257</v>
      </c>
      <c r="F2038" s="24"/>
    </row>
    <row r="2039" spans="1:6" x14ac:dyDescent="0.25">
      <c r="B2039">
        <v>5</v>
      </c>
      <c r="C2039" t="s">
        <v>259</v>
      </c>
      <c r="D2039" t="s">
        <v>260</v>
      </c>
      <c r="E2039" t="s">
        <v>257</v>
      </c>
      <c r="F2039" s="24"/>
    </row>
    <row r="2040" spans="1:6" x14ac:dyDescent="0.25">
      <c r="B2040">
        <v>6</v>
      </c>
      <c r="C2040" t="s">
        <v>261</v>
      </c>
      <c r="D2040" t="s">
        <v>262</v>
      </c>
      <c r="E2040" t="s">
        <v>263</v>
      </c>
      <c r="F2040" s="24"/>
    </row>
    <row r="2041" spans="1:6" x14ac:dyDescent="0.25">
      <c r="B2041">
        <v>7</v>
      </c>
      <c r="C2041" t="s">
        <v>264</v>
      </c>
      <c r="D2041" t="s">
        <v>265</v>
      </c>
      <c r="E2041" t="s">
        <v>257</v>
      </c>
      <c r="F2041" s="24"/>
    </row>
    <row r="2042" spans="1:6" x14ac:dyDescent="0.25">
      <c r="B2042">
        <v>8</v>
      </c>
      <c r="C2042" t="s">
        <v>266</v>
      </c>
      <c r="D2042" t="s">
        <v>267</v>
      </c>
      <c r="E2042" t="s">
        <v>257</v>
      </c>
      <c r="F2042" s="24"/>
    </row>
    <row r="2043" spans="1:6" x14ac:dyDescent="0.25">
      <c r="B2043">
        <v>9</v>
      </c>
      <c r="C2043" t="s">
        <v>268</v>
      </c>
      <c r="D2043" t="s">
        <v>269</v>
      </c>
      <c r="E2043" t="s">
        <v>257</v>
      </c>
      <c r="F2043" s="24"/>
    </row>
    <row r="2044" spans="1:6" x14ac:dyDescent="0.25">
      <c r="B2044">
        <v>10</v>
      </c>
      <c r="C2044" t="s">
        <v>270</v>
      </c>
      <c r="D2044" t="s">
        <v>271</v>
      </c>
      <c r="E2044" t="s">
        <v>257</v>
      </c>
      <c r="F2044" s="24"/>
    </row>
    <row r="2045" spans="1:6" x14ac:dyDescent="0.25">
      <c r="A2045" t="s">
        <v>430</v>
      </c>
      <c r="B2045">
        <v>1</v>
      </c>
      <c r="C2045" t="s">
        <v>243</v>
      </c>
      <c r="D2045" t="s">
        <v>244</v>
      </c>
      <c r="E2045" t="s">
        <v>245</v>
      </c>
      <c r="F2045" s="24">
        <v>2000</v>
      </c>
    </row>
    <row r="2046" spans="1:6" x14ac:dyDescent="0.25">
      <c r="C2046" t="s">
        <v>246</v>
      </c>
      <c r="D2046" t="s">
        <v>247</v>
      </c>
      <c r="E2046" t="s">
        <v>245</v>
      </c>
      <c r="F2046" s="24"/>
    </row>
    <row r="2047" spans="1:6" x14ac:dyDescent="0.25">
      <c r="B2047">
        <v>2</v>
      </c>
      <c r="C2047" t="s">
        <v>248</v>
      </c>
      <c r="D2047" t="s">
        <v>249</v>
      </c>
      <c r="E2047" t="s">
        <v>245</v>
      </c>
      <c r="F2047" s="24">
        <v>2000</v>
      </c>
    </row>
    <row r="2048" spans="1:6" x14ac:dyDescent="0.25">
      <c r="C2048" t="s">
        <v>250</v>
      </c>
      <c r="D2048" t="s">
        <v>251</v>
      </c>
      <c r="E2048" t="s">
        <v>245</v>
      </c>
      <c r="F2048" s="24"/>
    </row>
    <row r="2049" spans="1:6" x14ac:dyDescent="0.25">
      <c r="B2049">
        <v>3</v>
      </c>
      <c r="C2049" t="s">
        <v>252</v>
      </c>
      <c r="D2049" t="s">
        <v>253</v>
      </c>
      <c r="E2049" t="s">
        <v>254</v>
      </c>
      <c r="F2049" s="24"/>
    </row>
    <row r="2050" spans="1:6" x14ac:dyDescent="0.25">
      <c r="B2050">
        <v>4</v>
      </c>
      <c r="C2050" t="s">
        <v>255</v>
      </c>
      <c r="D2050" t="s">
        <v>256</v>
      </c>
      <c r="E2050" t="s">
        <v>257</v>
      </c>
      <c r="F2050" s="24"/>
    </row>
    <row r="2051" spans="1:6" x14ac:dyDescent="0.25">
      <c r="C2051" t="s">
        <v>258</v>
      </c>
      <c r="D2051" t="s">
        <v>256</v>
      </c>
      <c r="E2051" t="s">
        <v>257</v>
      </c>
      <c r="F2051" s="24"/>
    </row>
    <row r="2052" spans="1:6" x14ac:dyDescent="0.25">
      <c r="B2052">
        <v>5</v>
      </c>
      <c r="C2052" t="s">
        <v>259</v>
      </c>
      <c r="D2052" t="s">
        <v>260</v>
      </c>
      <c r="E2052" t="s">
        <v>257</v>
      </c>
      <c r="F2052" s="24"/>
    </row>
    <row r="2053" spans="1:6" x14ac:dyDescent="0.25">
      <c r="B2053">
        <v>6</v>
      </c>
      <c r="C2053" t="s">
        <v>261</v>
      </c>
      <c r="D2053" t="s">
        <v>262</v>
      </c>
      <c r="E2053" t="s">
        <v>263</v>
      </c>
      <c r="F2053" s="24">
        <v>25</v>
      </c>
    </row>
    <row r="2054" spans="1:6" x14ac:dyDescent="0.25">
      <c r="B2054">
        <v>7</v>
      </c>
      <c r="C2054" t="s">
        <v>264</v>
      </c>
      <c r="D2054" t="s">
        <v>265</v>
      </c>
      <c r="E2054" t="s">
        <v>257</v>
      </c>
      <c r="F2054" s="24">
        <v>10</v>
      </c>
    </row>
    <row r="2055" spans="1:6" x14ac:dyDescent="0.25">
      <c r="B2055">
        <v>8</v>
      </c>
      <c r="C2055" t="s">
        <v>266</v>
      </c>
      <c r="D2055" t="s">
        <v>267</v>
      </c>
      <c r="E2055" t="s">
        <v>257</v>
      </c>
      <c r="F2055" s="24"/>
    </row>
    <row r="2056" spans="1:6" x14ac:dyDescent="0.25">
      <c r="B2056">
        <v>9</v>
      </c>
      <c r="C2056" t="s">
        <v>268</v>
      </c>
      <c r="D2056" t="s">
        <v>269</v>
      </c>
      <c r="E2056" t="s">
        <v>257</v>
      </c>
      <c r="F2056" s="24"/>
    </row>
    <row r="2057" spans="1:6" x14ac:dyDescent="0.25">
      <c r="B2057">
        <v>10</v>
      </c>
      <c r="C2057" t="s">
        <v>270</v>
      </c>
      <c r="D2057" t="s">
        <v>271</v>
      </c>
      <c r="E2057" t="s">
        <v>257</v>
      </c>
      <c r="F2057" s="24"/>
    </row>
    <row r="2058" spans="1:6" x14ac:dyDescent="0.25">
      <c r="A2058" t="s">
        <v>431</v>
      </c>
      <c r="B2058">
        <v>1</v>
      </c>
      <c r="C2058" t="s">
        <v>243</v>
      </c>
      <c r="D2058" t="s">
        <v>244</v>
      </c>
      <c r="E2058" t="s">
        <v>245</v>
      </c>
      <c r="F2058" s="24"/>
    </row>
    <row r="2059" spans="1:6" x14ac:dyDescent="0.25">
      <c r="C2059" t="s">
        <v>246</v>
      </c>
      <c r="D2059" t="s">
        <v>247</v>
      </c>
      <c r="E2059" t="s">
        <v>245</v>
      </c>
      <c r="F2059" s="24">
        <v>2000</v>
      </c>
    </row>
    <row r="2060" spans="1:6" x14ac:dyDescent="0.25">
      <c r="B2060">
        <v>2</v>
      </c>
      <c r="C2060" t="s">
        <v>248</v>
      </c>
      <c r="D2060" t="s">
        <v>249</v>
      </c>
      <c r="E2060" t="s">
        <v>245</v>
      </c>
      <c r="F2060" s="24">
        <v>4000</v>
      </c>
    </row>
    <row r="2061" spans="1:6" x14ac:dyDescent="0.25">
      <c r="C2061" t="s">
        <v>250</v>
      </c>
      <c r="D2061" t="s">
        <v>251</v>
      </c>
      <c r="E2061" t="s">
        <v>245</v>
      </c>
      <c r="F2061" s="24"/>
    </row>
    <row r="2062" spans="1:6" x14ac:dyDescent="0.25">
      <c r="B2062">
        <v>3</v>
      </c>
      <c r="C2062" t="s">
        <v>252</v>
      </c>
      <c r="D2062" t="s">
        <v>253</v>
      </c>
      <c r="E2062" t="s">
        <v>254</v>
      </c>
      <c r="F2062" s="24"/>
    </row>
    <row r="2063" spans="1:6" x14ac:dyDescent="0.25">
      <c r="B2063">
        <v>4</v>
      </c>
      <c r="C2063" t="s">
        <v>255</v>
      </c>
      <c r="D2063" t="s">
        <v>256</v>
      </c>
      <c r="E2063" t="s">
        <v>257</v>
      </c>
      <c r="F2063" s="24"/>
    </row>
    <row r="2064" spans="1:6" x14ac:dyDescent="0.25">
      <c r="C2064" t="s">
        <v>258</v>
      </c>
      <c r="D2064" t="s">
        <v>256</v>
      </c>
      <c r="E2064" t="s">
        <v>257</v>
      </c>
      <c r="F2064" s="24"/>
    </row>
    <row r="2065" spans="1:6" x14ac:dyDescent="0.25">
      <c r="B2065">
        <v>5</v>
      </c>
      <c r="C2065" t="s">
        <v>259</v>
      </c>
      <c r="D2065" t="s">
        <v>260</v>
      </c>
      <c r="E2065" t="s">
        <v>257</v>
      </c>
      <c r="F2065" s="24"/>
    </row>
    <row r="2066" spans="1:6" x14ac:dyDescent="0.25">
      <c r="B2066">
        <v>6</v>
      </c>
      <c r="C2066" t="s">
        <v>261</v>
      </c>
      <c r="D2066" t="s">
        <v>262</v>
      </c>
      <c r="E2066" t="s">
        <v>263</v>
      </c>
      <c r="F2066" s="24"/>
    </row>
    <row r="2067" spans="1:6" x14ac:dyDescent="0.25">
      <c r="B2067">
        <v>7</v>
      </c>
      <c r="C2067" t="s">
        <v>264</v>
      </c>
      <c r="D2067" t="s">
        <v>265</v>
      </c>
      <c r="E2067" t="s">
        <v>257</v>
      </c>
      <c r="F2067" s="24"/>
    </row>
    <row r="2068" spans="1:6" x14ac:dyDescent="0.25">
      <c r="B2068">
        <v>8</v>
      </c>
      <c r="C2068" t="s">
        <v>266</v>
      </c>
      <c r="D2068" t="s">
        <v>267</v>
      </c>
      <c r="E2068" t="s">
        <v>257</v>
      </c>
      <c r="F2068" s="24"/>
    </row>
    <row r="2069" spans="1:6" x14ac:dyDescent="0.25">
      <c r="B2069">
        <v>9</v>
      </c>
      <c r="C2069" t="s">
        <v>268</v>
      </c>
      <c r="D2069" t="s">
        <v>269</v>
      </c>
      <c r="E2069" t="s">
        <v>257</v>
      </c>
      <c r="F2069" s="24"/>
    </row>
    <row r="2070" spans="1:6" x14ac:dyDescent="0.25">
      <c r="B2070">
        <v>10</v>
      </c>
      <c r="C2070" t="s">
        <v>270</v>
      </c>
      <c r="D2070" t="s">
        <v>271</v>
      </c>
      <c r="E2070" t="s">
        <v>257</v>
      </c>
      <c r="F2070" s="24"/>
    </row>
    <row r="2071" spans="1:6" x14ac:dyDescent="0.25">
      <c r="A2071" t="s">
        <v>432</v>
      </c>
      <c r="B2071">
        <v>1</v>
      </c>
      <c r="C2071" t="s">
        <v>243</v>
      </c>
      <c r="D2071" t="s">
        <v>244</v>
      </c>
      <c r="E2071" t="s">
        <v>245</v>
      </c>
      <c r="F2071" s="24"/>
    </row>
    <row r="2072" spans="1:6" x14ac:dyDescent="0.25">
      <c r="C2072" t="s">
        <v>246</v>
      </c>
      <c r="D2072" t="s">
        <v>247</v>
      </c>
      <c r="E2072" t="s">
        <v>245</v>
      </c>
      <c r="F2072" s="24"/>
    </row>
    <row r="2073" spans="1:6" x14ac:dyDescent="0.25">
      <c r="B2073">
        <v>2</v>
      </c>
      <c r="C2073" t="s">
        <v>248</v>
      </c>
      <c r="D2073" t="s">
        <v>249</v>
      </c>
      <c r="E2073" t="s">
        <v>245</v>
      </c>
      <c r="F2073" s="24"/>
    </row>
    <row r="2074" spans="1:6" x14ac:dyDescent="0.25">
      <c r="C2074" t="s">
        <v>250</v>
      </c>
      <c r="D2074" t="s">
        <v>251</v>
      </c>
      <c r="E2074" t="s">
        <v>245</v>
      </c>
      <c r="F2074" s="24"/>
    </row>
    <row r="2075" spans="1:6" x14ac:dyDescent="0.25">
      <c r="B2075">
        <v>3</v>
      </c>
      <c r="C2075" t="s">
        <v>252</v>
      </c>
      <c r="D2075" t="s">
        <v>253</v>
      </c>
      <c r="E2075" t="s">
        <v>254</v>
      </c>
      <c r="F2075" s="24"/>
    </row>
    <row r="2076" spans="1:6" x14ac:dyDescent="0.25">
      <c r="B2076">
        <v>4</v>
      </c>
      <c r="C2076" t="s">
        <v>255</v>
      </c>
      <c r="D2076" t="s">
        <v>256</v>
      </c>
      <c r="E2076" t="s">
        <v>257</v>
      </c>
      <c r="F2076" s="24"/>
    </row>
    <row r="2077" spans="1:6" x14ac:dyDescent="0.25">
      <c r="C2077" t="s">
        <v>258</v>
      </c>
      <c r="D2077" t="s">
        <v>256</v>
      </c>
      <c r="E2077" t="s">
        <v>257</v>
      </c>
      <c r="F2077" s="24"/>
    </row>
    <row r="2078" spans="1:6" x14ac:dyDescent="0.25">
      <c r="B2078">
        <v>5</v>
      </c>
      <c r="C2078" t="s">
        <v>259</v>
      </c>
      <c r="D2078" t="s">
        <v>260</v>
      </c>
      <c r="E2078" t="s">
        <v>257</v>
      </c>
      <c r="F2078" s="24"/>
    </row>
    <row r="2079" spans="1:6" x14ac:dyDescent="0.25">
      <c r="B2079">
        <v>6</v>
      </c>
      <c r="C2079" t="s">
        <v>261</v>
      </c>
      <c r="D2079" t="s">
        <v>262</v>
      </c>
      <c r="E2079" t="s">
        <v>263</v>
      </c>
      <c r="F2079" s="24">
        <v>25</v>
      </c>
    </row>
    <row r="2080" spans="1:6" x14ac:dyDescent="0.25">
      <c r="B2080">
        <v>7</v>
      </c>
      <c r="C2080" t="s">
        <v>264</v>
      </c>
      <c r="D2080" t="s">
        <v>265</v>
      </c>
      <c r="E2080" t="s">
        <v>257</v>
      </c>
      <c r="F2080" s="24"/>
    </row>
    <row r="2081" spans="1:6" x14ac:dyDescent="0.25">
      <c r="B2081">
        <v>8</v>
      </c>
      <c r="C2081" t="s">
        <v>266</v>
      </c>
      <c r="D2081" t="s">
        <v>267</v>
      </c>
      <c r="E2081" t="s">
        <v>257</v>
      </c>
      <c r="F2081" s="24">
        <v>5</v>
      </c>
    </row>
    <row r="2082" spans="1:6" x14ac:dyDescent="0.25">
      <c r="B2082">
        <v>9</v>
      </c>
      <c r="C2082" t="s">
        <v>268</v>
      </c>
      <c r="D2082" t="s">
        <v>269</v>
      </c>
      <c r="E2082" t="s">
        <v>257</v>
      </c>
      <c r="F2082" s="24"/>
    </row>
    <row r="2083" spans="1:6" x14ac:dyDescent="0.25">
      <c r="B2083">
        <v>10</v>
      </c>
      <c r="C2083" t="s">
        <v>270</v>
      </c>
      <c r="D2083" t="s">
        <v>271</v>
      </c>
      <c r="E2083" t="s">
        <v>257</v>
      </c>
      <c r="F2083" s="24"/>
    </row>
    <row r="2084" spans="1:6" x14ac:dyDescent="0.25">
      <c r="A2084" t="s">
        <v>433</v>
      </c>
      <c r="B2084">
        <v>1</v>
      </c>
      <c r="C2084" t="s">
        <v>243</v>
      </c>
      <c r="D2084" t="s">
        <v>244</v>
      </c>
      <c r="E2084" t="s">
        <v>245</v>
      </c>
      <c r="F2084" s="24">
        <v>2000</v>
      </c>
    </row>
    <row r="2085" spans="1:6" x14ac:dyDescent="0.25">
      <c r="C2085" t="s">
        <v>246</v>
      </c>
      <c r="D2085" t="s">
        <v>247</v>
      </c>
      <c r="E2085" t="s">
        <v>245</v>
      </c>
      <c r="F2085" s="24"/>
    </row>
    <row r="2086" spans="1:6" x14ac:dyDescent="0.25">
      <c r="B2086">
        <v>2</v>
      </c>
      <c r="C2086" t="s">
        <v>248</v>
      </c>
      <c r="D2086" t="s">
        <v>249</v>
      </c>
      <c r="E2086" t="s">
        <v>245</v>
      </c>
      <c r="F2086" s="24"/>
    </row>
    <row r="2087" spans="1:6" x14ac:dyDescent="0.25">
      <c r="C2087" t="s">
        <v>250</v>
      </c>
      <c r="D2087" t="s">
        <v>251</v>
      </c>
      <c r="E2087" t="s">
        <v>245</v>
      </c>
      <c r="F2087" s="24"/>
    </row>
    <row r="2088" spans="1:6" x14ac:dyDescent="0.25">
      <c r="B2088">
        <v>3</v>
      </c>
      <c r="C2088" t="s">
        <v>252</v>
      </c>
      <c r="D2088" t="s">
        <v>253</v>
      </c>
      <c r="E2088" t="s">
        <v>254</v>
      </c>
      <c r="F2088" s="24"/>
    </row>
    <row r="2089" spans="1:6" x14ac:dyDescent="0.25">
      <c r="B2089">
        <v>4</v>
      </c>
      <c r="C2089" t="s">
        <v>255</v>
      </c>
      <c r="D2089" t="s">
        <v>256</v>
      </c>
      <c r="E2089" t="s">
        <v>257</v>
      </c>
      <c r="F2089" s="24"/>
    </row>
    <row r="2090" spans="1:6" x14ac:dyDescent="0.25">
      <c r="C2090" t="s">
        <v>258</v>
      </c>
      <c r="D2090" t="s">
        <v>256</v>
      </c>
      <c r="E2090" t="s">
        <v>257</v>
      </c>
      <c r="F2090" s="24"/>
    </row>
    <row r="2091" spans="1:6" x14ac:dyDescent="0.25">
      <c r="B2091">
        <v>5</v>
      </c>
      <c r="C2091" t="s">
        <v>259</v>
      </c>
      <c r="D2091" t="s">
        <v>260</v>
      </c>
      <c r="E2091" t="s">
        <v>257</v>
      </c>
      <c r="F2091" s="24"/>
    </row>
    <row r="2092" spans="1:6" x14ac:dyDescent="0.25">
      <c r="B2092">
        <v>6</v>
      </c>
      <c r="C2092" t="s">
        <v>261</v>
      </c>
      <c r="D2092" t="s">
        <v>262</v>
      </c>
      <c r="E2092" t="s">
        <v>263</v>
      </c>
      <c r="F2092" s="24"/>
    </row>
    <row r="2093" spans="1:6" x14ac:dyDescent="0.25">
      <c r="B2093">
        <v>7</v>
      </c>
      <c r="C2093" t="s">
        <v>264</v>
      </c>
      <c r="D2093" t="s">
        <v>265</v>
      </c>
      <c r="E2093" t="s">
        <v>257</v>
      </c>
      <c r="F2093" s="24">
        <v>25</v>
      </c>
    </row>
    <row r="2094" spans="1:6" x14ac:dyDescent="0.25">
      <c r="B2094">
        <v>8</v>
      </c>
      <c r="C2094" t="s">
        <v>266</v>
      </c>
      <c r="D2094" t="s">
        <v>267</v>
      </c>
      <c r="E2094" t="s">
        <v>257</v>
      </c>
      <c r="F2094" s="24"/>
    </row>
    <row r="2095" spans="1:6" x14ac:dyDescent="0.25">
      <c r="B2095">
        <v>9</v>
      </c>
      <c r="C2095" t="s">
        <v>268</v>
      </c>
      <c r="D2095" t="s">
        <v>269</v>
      </c>
      <c r="E2095" t="s">
        <v>257</v>
      </c>
      <c r="F2095" s="24"/>
    </row>
    <row r="2096" spans="1:6" x14ac:dyDescent="0.25">
      <c r="B2096">
        <v>10</v>
      </c>
      <c r="C2096" t="s">
        <v>270</v>
      </c>
      <c r="D2096" t="s">
        <v>271</v>
      </c>
      <c r="E2096" t="s">
        <v>257</v>
      </c>
      <c r="F2096" s="24"/>
    </row>
    <row r="2097" spans="1:6" x14ac:dyDescent="0.25">
      <c r="A2097" t="s">
        <v>434</v>
      </c>
      <c r="B2097">
        <v>1</v>
      </c>
      <c r="C2097" t="s">
        <v>243</v>
      </c>
      <c r="D2097" t="s">
        <v>244</v>
      </c>
      <c r="E2097" t="s">
        <v>245</v>
      </c>
      <c r="F2097" s="24"/>
    </row>
    <row r="2098" spans="1:6" x14ac:dyDescent="0.25">
      <c r="C2098" t="s">
        <v>246</v>
      </c>
      <c r="D2098" t="s">
        <v>247</v>
      </c>
      <c r="E2098" t="s">
        <v>245</v>
      </c>
      <c r="F2098" s="24">
        <v>400</v>
      </c>
    </row>
    <row r="2099" spans="1:6" x14ac:dyDescent="0.25">
      <c r="B2099">
        <v>2</v>
      </c>
      <c r="C2099" t="s">
        <v>248</v>
      </c>
      <c r="D2099" t="s">
        <v>249</v>
      </c>
      <c r="E2099" t="s">
        <v>245</v>
      </c>
      <c r="F2099" s="24"/>
    </row>
    <row r="2100" spans="1:6" x14ac:dyDescent="0.25">
      <c r="C2100" t="s">
        <v>250</v>
      </c>
      <c r="D2100" t="s">
        <v>251</v>
      </c>
      <c r="E2100" t="s">
        <v>245</v>
      </c>
      <c r="F2100" s="24"/>
    </row>
    <row r="2101" spans="1:6" x14ac:dyDescent="0.25">
      <c r="B2101">
        <v>3</v>
      </c>
      <c r="C2101" t="s">
        <v>252</v>
      </c>
      <c r="D2101" t="s">
        <v>253</v>
      </c>
      <c r="E2101" t="s">
        <v>254</v>
      </c>
      <c r="F2101" s="24">
        <v>300</v>
      </c>
    </row>
    <row r="2102" spans="1:6" x14ac:dyDescent="0.25">
      <c r="B2102">
        <v>4</v>
      </c>
      <c r="C2102" t="s">
        <v>255</v>
      </c>
      <c r="D2102" t="s">
        <v>256</v>
      </c>
      <c r="E2102" t="s">
        <v>257</v>
      </c>
      <c r="F2102" s="24">
        <v>10</v>
      </c>
    </row>
    <row r="2103" spans="1:6" x14ac:dyDescent="0.25">
      <c r="C2103" t="s">
        <v>258</v>
      </c>
      <c r="D2103" t="s">
        <v>256</v>
      </c>
      <c r="E2103" t="s">
        <v>257</v>
      </c>
      <c r="F2103" s="24"/>
    </row>
    <row r="2104" spans="1:6" x14ac:dyDescent="0.25">
      <c r="B2104">
        <v>5</v>
      </c>
      <c r="C2104" t="s">
        <v>259</v>
      </c>
      <c r="D2104" t="s">
        <v>260</v>
      </c>
      <c r="E2104" t="s">
        <v>257</v>
      </c>
      <c r="F2104" s="24"/>
    </row>
    <row r="2105" spans="1:6" x14ac:dyDescent="0.25">
      <c r="B2105">
        <v>6</v>
      </c>
      <c r="C2105" t="s">
        <v>261</v>
      </c>
      <c r="D2105" t="s">
        <v>262</v>
      </c>
      <c r="E2105" t="s">
        <v>263</v>
      </c>
      <c r="F2105" s="24">
        <v>25</v>
      </c>
    </row>
    <row r="2106" spans="1:6" x14ac:dyDescent="0.25">
      <c r="B2106">
        <v>7</v>
      </c>
      <c r="C2106" t="s">
        <v>264</v>
      </c>
      <c r="D2106" t="s">
        <v>265</v>
      </c>
      <c r="E2106" t="s">
        <v>257</v>
      </c>
      <c r="F2106" s="24"/>
    </row>
    <row r="2107" spans="1:6" x14ac:dyDescent="0.25">
      <c r="B2107">
        <v>8</v>
      </c>
      <c r="C2107" t="s">
        <v>266</v>
      </c>
      <c r="D2107" t="s">
        <v>267</v>
      </c>
      <c r="E2107" t="s">
        <v>257</v>
      </c>
      <c r="F2107" s="24">
        <v>5</v>
      </c>
    </row>
    <row r="2108" spans="1:6" x14ac:dyDescent="0.25">
      <c r="B2108">
        <v>9</v>
      </c>
      <c r="C2108" t="s">
        <v>268</v>
      </c>
      <c r="D2108" t="s">
        <v>269</v>
      </c>
      <c r="E2108" t="s">
        <v>257</v>
      </c>
      <c r="F2108" s="24"/>
    </row>
    <row r="2109" spans="1:6" x14ac:dyDescent="0.25">
      <c r="B2109">
        <v>10</v>
      </c>
      <c r="C2109" t="s">
        <v>270</v>
      </c>
      <c r="D2109" t="s">
        <v>271</v>
      </c>
      <c r="E2109" t="s">
        <v>257</v>
      </c>
      <c r="F2109" s="24"/>
    </row>
    <row r="2110" spans="1:6" x14ac:dyDescent="0.25">
      <c r="A2110" t="s">
        <v>435</v>
      </c>
      <c r="B2110">
        <v>1</v>
      </c>
      <c r="C2110" t="s">
        <v>243</v>
      </c>
      <c r="D2110" t="s">
        <v>244</v>
      </c>
      <c r="E2110" t="s">
        <v>245</v>
      </c>
      <c r="F2110" s="24"/>
    </row>
    <row r="2111" spans="1:6" x14ac:dyDescent="0.25">
      <c r="C2111" t="s">
        <v>246</v>
      </c>
      <c r="D2111" t="s">
        <v>247</v>
      </c>
      <c r="E2111" t="s">
        <v>245</v>
      </c>
      <c r="F2111" s="24"/>
    </row>
    <row r="2112" spans="1:6" x14ac:dyDescent="0.25">
      <c r="B2112">
        <v>2</v>
      </c>
      <c r="C2112" t="s">
        <v>248</v>
      </c>
      <c r="D2112" t="s">
        <v>249</v>
      </c>
      <c r="E2112" t="s">
        <v>245</v>
      </c>
      <c r="F2112" s="24"/>
    </row>
    <row r="2113" spans="1:6" x14ac:dyDescent="0.25">
      <c r="C2113" t="s">
        <v>250</v>
      </c>
      <c r="D2113" t="s">
        <v>251</v>
      </c>
      <c r="E2113" t="s">
        <v>245</v>
      </c>
      <c r="F2113" s="24"/>
    </row>
    <row r="2114" spans="1:6" x14ac:dyDescent="0.25">
      <c r="B2114">
        <v>3</v>
      </c>
      <c r="C2114" t="s">
        <v>252</v>
      </c>
      <c r="D2114" t="s">
        <v>253</v>
      </c>
      <c r="E2114" t="s">
        <v>254</v>
      </c>
      <c r="F2114" s="24">
        <v>5000</v>
      </c>
    </row>
    <row r="2115" spans="1:6" x14ac:dyDescent="0.25">
      <c r="B2115">
        <v>4</v>
      </c>
      <c r="C2115" t="s">
        <v>255</v>
      </c>
      <c r="D2115" t="s">
        <v>256</v>
      </c>
      <c r="E2115" t="s">
        <v>257</v>
      </c>
      <c r="F2115" s="24">
        <v>30</v>
      </c>
    </row>
    <row r="2116" spans="1:6" x14ac:dyDescent="0.25">
      <c r="C2116" t="s">
        <v>258</v>
      </c>
      <c r="D2116" t="s">
        <v>256</v>
      </c>
      <c r="E2116" t="s">
        <v>257</v>
      </c>
      <c r="F2116" s="24"/>
    </row>
    <row r="2117" spans="1:6" x14ac:dyDescent="0.25">
      <c r="B2117">
        <v>5</v>
      </c>
      <c r="C2117" t="s">
        <v>259</v>
      </c>
      <c r="D2117" t="s">
        <v>260</v>
      </c>
      <c r="E2117" t="s">
        <v>257</v>
      </c>
      <c r="F2117" s="24"/>
    </row>
    <row r="2118" spans="1:6" x14ac:dyDescent="0.25">
      <c r="B2118">
        <v>6</v>
      </c>
      <c r="C2118" t="s">
        <v>261</v>
      </c>
      <c r="D2118" t="s">
        <v>262</v>
      </c>
      <c r="E2118" t="s">
        <v>263</v>
      </c>
      <c r="F2118" s="24"/>
    </row>
    <row r="2119" spans="1:6" x14ac:dyDescent="0.25">
      <c r="B2119">
        <v>7</v>
      </c>
      <c r="C2119" t="s">
        <v>264</v>
      </c>
      <c r="D2119" t="s">
        <v>265</v>
      </c>
      <c r="E2119" t="s">
        <v>257</v>
      </c>
      <c r="F2119" s="24"/>
    </row>
    <row r="2120" spans="1:6" x14ac:dyDescent="0.25">
      <c r="B2120">
        <v>8</v>
      </c>
      <c r="C2120" t="s">
        <v>266</v>
      </c>
      <c r="D2120" t="s">
        <v>267</v>
      </c>
      <c r="E2120" t="s">
        <v>257</v>
      </c>
      <c r="F2120" s="24"/>
    </row>
    <row r="2121" spans="1:6" x14ac:dyDescent="0.25">
      <c r="B2121">
        <v>9</v>
      </c>
      <c r="C2121" t="s">
        <v>268</v>
      </c>
      <c r="D2121" t="s">
        <v>269</v>
      </c>
      <c r="E2121" t="s">
        <v>257</v>
      </c>
      <c r="F2121" s="24"/>
    </row>
    <row r="2122" spans="1:6" x14ac:dyDescent="0.25">
      <c r="B2122">
        <v>10</v>
      </c>
      <c r="C2122" t="s">
        <v>270</v>
      </c>
      <c r="D2122" t="s">
        <v>271</v>
      </c>
      <c r="E2122" t="s">
        <v>257</v>
      </c>
      <c r="F2122" s="24"/>
    </row>
    <row r="2123" spans="1:6" x14ac:dyDescent="0.25">
      <c r="A2123" t="s">
        <v>436</v>
      </c>
      <c r="B2123">
        <v>1</v>
      </c>
      <c r="C2123" t="s">
        <v>243</v>
      </c>
      <c r="D2123" t="s">
        <v>244</v>
      </c>
      <c r="E2123" t="s">
        <v>245</v>
      </c>
      <c r="F2123" s="24"/>
    </row>
    <row r="2124" spans="1:6" x14ac:dyDescent="0.25">
      <c r="C2124" t="s">
        <v>246</v>
      </c>
      <c r="D2124" t="s">
        <v>247</v>
      </c>
      <c r="E2124" t="s">
        <v>245</v>
      </c>
      <c r="F2124" s="24">
        <v>5000</v>
      </c>
    </row>
    <row r="2125" spans="1:6" x14ac:dyDescent="0.25">
      <c r="B2125">
        <v>2</v>
      </c>
      <c r="C2125" t="s">
        <v>248</v>
      </c>
      <c r="D2125" t="s">
        <v>249</v>
      </c>
      <c r="E2125" t="s">
        <v>245</v>
      </c>
      <c r="F2125" s="24"/>
    </row>
    <row r="2126" spans="1:6" x14ac:dyDescent="0.25">
      <c r="C2126" t="s">
        <v>250</v>
      </c>
      <c r="D2126" t="s">
        <v>251</v>
      </c>
      <c r="E2126" t="s">
        <v>245</v>
      </c>
      <c r="F2126" s="24"/>
    </row>
    <row r="2127" spans="1:6" x14ac:dyDescent="0.25">
      <c r="B2127">
        <v>3</v>
      </c>
      <c r="C2127" t="s">
        <v>252</v>
      </c>
      <c r="D2127" t="s">
        <v>253</v>
      </c>
      <c r="E2127" t="s">
        <v>254</v>
      </c>
      <c r="F2127" s="24"/>
    </row>
    <row r="2128" spans="1:6" x14ac:dyDescent="0.25">
      <c r="B2128">
        <v>4</v>
      </c>
      <c r="C2128" t="s">
        <v>255</v>
      </c>
      <c r="D2128" t="s">
        <v>256</v>
      </c>
      <c r="E2128" t="s">
        <v>257</v>
      </c>
      <c r="F2128" s="24"/>
    </row>
    <row r="2129" spans="1:6" x14ac:dyDescent="0.25">
      <c r="C2129" t="s">
        <v>258</v>
      </c>
      <c r="D2129" t="s">
        <v>256</v>
      </c>
      <c r="E2129" t="s">
        <v>257</v>
      </c>
      <c r="F2129" s="24"/>
    </row>
    <row r="2130" spans="1:6" x14ac:dyDescent="0.25">
      <c r="B2130">
        <v>5</v>
      </c>
      <c r="C2130" t="s">
        <v>259</v>
      </c>
      <c r="D2130" t="s">
        <v>260</v>
      </c>
      <c r="E2130" t="s">
        <v>257</v>
      </c>
      <c r="F2130" s="24"/>
    </row>
    <row r="2131" spans="1:6" x14ac:dyDescent="0.25">
      <c r="B2131">
        <v>6</v>
      </c>
      <c r="C2131" t="s">
        <v>261</v>
      </c>
      <c r="D2131" t="s">
        <v>262</v>
      </c>
      <c r="E2131" t="s">
        <v>263</v>
      </c>
      <c r="F2131" s="24"/>
    </row>
    <row r="2132" spans="1:6" x14ac:dyDescent="0.25">
      <c r="B2132">
        <v>7</v>
      </c>
      <c r="C2132" t="s">
        <v>264</v>
      </c>
      <c r="D2132" t="s">
        <v>265</v>
      </c>
      <c r="E2132" t="s">
        <v>257</v>
      </c>
      <c r="F2132" s="24"/>
    </row>
    <row r="2133" spans="1:6" x14ac:dyDescent="0.25">
      <c r="B2133">
        <v>8</v>
      </c>
      <c r="C2133" t="s">
        <v>266</v>
      </c>
      <c r="D2133" t="s">
        <v>267</v>
      </c>
      <c r="E2133" t="s">
        <v>257</v>
      </c>
      <c r="F2133" s="24"/>
    </row>
    <row r="2134" spans="1:6" x14ac:dyDescent="0.25">
      <c r="B2134">
        <v>9</v>
      </c>
      <c r="C2134" t="s">
        <v>268</v>
      </c>
      <c r="D2134" t="s">
        <v>269</v>
      </c>
      <c r="E2134" t="s">
        <v>257</v>
      </c>
      <c r="F2134" s="24"/>
    </row>
    <row r="2135" spans="1:6" x14ac:dyDescent="0.25">
      <c r="B2135">
        <v>10</v>
      </c>
      <c r="C2135" t="s">
        <v>270</v>
      </c>
      <c r="D2135" t="s">
        <v>271</v>
      </c>
      <c r="E2135" t="s">
        <v>257</v>
      </c>
      <c r="F2135" s="24"/>
    </row>
    <row r="2136" spans="1:6" x14ac:dyDescent="0.25">
      <c r="A2136" t="s">
        <v>437</v>
      </c>
      <c r="B2136">
        <v>1</v>
      </c>
      <c r="C2136" t="s">
        <v>243</v>
      </c>
      <c r="D2136" t="s">
        <v>244</v>
      </c>
      <c r="E2136" t="s">
        <v>245</v>
      </c>
      <c r="F2136" s="24"/>
    </row>
    <row r="2137" spans="1:6" x14ac:dyDescent="0.25">
      <c r="C2137" t="s">
        <v>246</v>
      </c>
      <c r="D2137" t="s">
        <v>247</v>
      </c>
      <c r="E2137" t="s">
        <v>245</v>
      </c>
      <c r="F2137" s="24"/>
    </row>
    <row r="2138" spans="1:6" x14ac:dyDescent="0.25">
      <c r="B2138">
        <v>2</v>
      </c>
      <c r="C2138" t="s">
        <v>248</v>
      </c>
      <c r="D2138" t="s">
        <v>249</v>
      </c>
      <c r="E2138" t="s">
        <v>245</v>
      </c>
      <c r="F2138" s="24"/>
    </row>
    <row r="2139" spans="1:6" x14ac:dyDescent="0.25">
      <c r="C2139" t="s">
        <v>250</v>
      </c>
      <c r="D2139" t="s">
        <v>251</v>
      </c>
      <c r="E2139" t="s">
        <v>245</v>
      </c>
      <c r="F2139" s="24">
        <v>400</v>
      </c>
    </row>
    <row r="2140" spans="1:6" x14ac:dyDescent="0.25">
      <c r="B2140">
        <v>3</v>
      </c>
      <c r="C2140" t="s">
        <v>252</v>
      </c>
      <c r="D2140" t="s">
        <v>253</v>
      </c>
      <c r="E2140" t="s">
        <v>254</v>
      </c>
      <c r="F2140" s="24"/>
    </row>
    <row r="2141" spans="1:6" x14ac:dyDescent="0.25">
      <c r="B2141">
        <v>4</v>
      </c>
      <c r="C2141" t="s">
        <v>255</v>
      </c>
      <c r="D2141" t="s">
        <v>256</v>
      </c>
      <c r="E2141" t="s">
        <v>257</v>
      </c>
      <c r="F2141" s="24"/>
    </row>
    <row r="2142" spans="1:6" x14ac:dyDescent="0.25">
      <c r="C2142" t="s">
        <v>258</v>
      </c>
      <c r="D2142" t="s">
        <v>256</v>
      </c>
      <c r="E2142" t="s">
        <v>257</v>
      </c>
      <c r="F2142" s="24"/>
    </row>
    <row r="2143" spans="1:6" x14ac:dyDescent="0.25">
      <c r="B2143">
        <v>5</v>
      </c>
      <c r="C2143" t="s">
        <v>259</v>
      </c>
      <c r="D2143" t="s">
        <v>260</v>
      </c>
      <c r="E2143" t="s">
        <v>257</v>
      </c>
      <c r="F2143" s="24"/>
    </row>
    <row r="2144" spans="1:6" x14ac:dyDescent="0.25">
      <c r="B2144">
        <v>6</v>
      </c>
      <c r="C2144" t="s">
        <v>261</v>
      </c>
      <c r="D2144" t="s">
        <v>262</v>
      </c>
      <c r="E2144" t="s">
        <v>263</v>
      </c>
      <c r="F2144" s="24"/>
    </row>
    <row r="2145" spans="1:6" x14ac:dyDescent="0.25">
      <c r="B2145">
        <v>7</v>
      </c>
      <c r="C2145" t="s">
        <v>264</v>
      </c>
      <c r="D2145" t="s">
        <v>265</v>
      </c>
      <c r="E2145" t="s">
        <v>257</v>
      </c>
      <c r="F2145" s="24"/>
    </row>
    <row r="2146" spans="1:6" x14ac:dyDescent="0.25">
      <c r="B2146">
        <v>8</v>
      </c>
      <c r="C2146" t="s">
        <v>266</v>
      </c>
      <c r="D2146" t="s">
        <v>267</v>
      </c>
      <c r="E2146" t="s">
        <v>257</v>
      </c>
      <c r="F2146" s="24"/>
    </row>
    <row r="2147" spans="1:6" x14ac:dyDescent="0.25">
      <c r="B2147">
        <v>9</v>
      </c>
      <c r="C2147" t="s">
        <v>268</v>
      </c>
      <c r="D2147" t="s">
        <v>269</v>
      </c>
      <c r="E2147" t="s">
        <v>257</v>
      </c>
      <c r="F2147" s="24"/>
    </row>
    <row r="2148" spans="1:6" x14ac:dyDescent="0.25">
      <c r="B2148">
        <v>10</v>
      </c>
      <c r="C2148" t="s">
        <v>270</v>
      </c>
      <c r="D2148" t="s">
        <v>271</v>
      </c>
      <c r="E2148" t="s">
        <v>257</v>
      </c>
      <c r="F2148" s="24"/>
    </row>
    <row r="2149" spans="1:6" x14ac:dyDescent="0.25">
      <c r="A2149" t="s">
        <v>438</v>
      </c>
      <c r="B2149">
        <v>1</v>
      </c>
      <c r="C2149" t="s">
        <v>243</v>
      </c>
      <c r="D2149" t="s">
        <v>244</v>
      </c>
      <c r="E2149" t="s">
        <v>245</v>
      </c>
      <c r="F2149" s="24"/>
    </row>
    <row r="2150" spans="1:6" x14ac:dyDescent="0.25">
      <c r="C2150" t="s">
        <v>246</v>
      </c>
      <c r="D2150" t="s">
        <v>247</v>
      </c>
      <c r="E2150" t="s">
        <v>245</v>
      </c>
      <c r="F2150" s="24">
        <v>67000</v>
      </c>
    </row>
    <row r="2151" spans="1:6" x14ac:dyDescent="0.25">
      <c r="B2151">
        <v>2</v>
      </c>
      <c r="C2151" t="s">
        <v>248</v>
      </c>
      <c r="D2151" t="s">
        <v>249</v>
      </c>
      <c r="E2151" t="s">
        <v>245</v>
      </c>
      <c r="F2151" s="24"/>
    </row>
    <row r="2152" spans="1:6" x14ac:dyDescent="0.25">
      <c r="C2152" t="s">
        <v>250</v>
      </c>
      <c r="D2152" t="s">
        <v>251</v>
      </c>
      <c r="E2152" t="s">
        <v>245</v>
      </c>
      <c r="F2152" s="24"/>
    </row>
    <row r="2153" spans="1:6" x14ac:dyDescent="0.25">
      <c r="B2153">
        <v>3</v>
      </c>
      <c r="C2153" t="s">
        <v>252</v>
      </c>
      <c r="D2153" t="s">
        <v>253</v>
      </c>
      <c r="E2153" t="s">
        <v>254</v>
      </c>
      <c r="F2153" s="24"/>
    </row>
    <row r="2154" spans="1:6" x14ac:dyDescent="0.25">
      <c r="B2154">
        <v>4</v>
      </c>
      <c r="C2154" t="s">
        <v>255</v>
      </c>
      <c r="D2154" t="s">
        <v>256</v>
      </c>
      <c r="E2154" t="s">
        <v>257</v>
      </c>
      <c r="F2154" s="24"/>
    </row>
    <row r="2155" spans="1:6" x14ac:dyDescent="0.25">
      <c r="C2155" t="s">
        <v>258</v>
      </c>
      <c r="D2155" t="s">
        <v>256</v>
      </c>
      <c r="E2155" t="s">
        <v>257</v>
      </c>
      <c r="F2155" s="24"/>
    </row>
    <row r="2156" spans="1:6" x14ac:dyDescent="0.25">
      <c r="B2156">
        <v>5</v>
      </c>
      <c r="C2156" t="s">
        <v>259</v>
      </c>
      <c r="D2156" t="s">
        <v>260</v>
      </c>
      <c r="E2156" t="s">
        <v>257</v>
      </c>
      <c r="F2156" s="24"/>
    </row>
    <row r="2157" spans="1:6" x14ac:dyDescent="0.25">
      <c r="B2157">
        <v>6</v>
      </c>
      <c r="C2157" t="s">
        <v>261</v>
      </c>
      <c r="D2157" t="s">
        <v>262</v>
      </c>
      <c r="E2157" t="s">
        <v>263</v>
      </c>
      <c r="F2157" s="24"/>
    </row>
    <row r="2158" spans="1:6" x14ac:dyDescent="0.25">
      <c r="B2158">
        <v>7</v>
      </c>
      <c r="C2158" t="s">
        <v>264</v>
      </c>
      <c r="D2158" t="s">
        <v>265</v>
      </c>
      <c r="E2158" t="s">
        <v>257</v>
      </c>
      <c r="F2158" s="24">
        <v>200</v>
      </c>
    </row>
    <row r="2159" spans="1:6" x14ac:dyDescent="0.25">
      <c r="B2159">
        <v>8</v>
      </c>
      <c r="C2159" t="s">
        <v>266</v>
      </c>
      <c r="D2159" t="s">
        <v>267</v>
      </c>
      <c r="E2159" t="s">
        <v>257</v>
      </c>
      <c r="F2159" s="24"/>
    </row>
    <row r="2160" spans="1:6" x14ac:dyDescent="0.25">
      <c r="B2160">
        <v>9</v>
      </c>
      <c r="C2160" t="s">
        <v>268</v>
      </c>
      <c r="D2160" t="s">
        <v>269</v>
      </c>
      <c r="E2160" t="s">
        <v>257</v>
      </c>
      <c r="F2160" s="24"/>
    </row>
    <row r="2161" spans="1:6" x14ac:dyDescent="0.25">
      <c r="B2161">
        <v>10</v>
      </c>
      <c r="C2161" t="s">
        <v>270</v>
      </c>
      <c r="D2161" t="s">
        <v>271</v>
      </c>
      <c r="E2161" t="s">
        <v>257</v>
      </c>
      <c r="F2161" s="24"/>
    </row>
    <row r="2162" spans="1:6" x14ac:dyDescent="0.25">
      <c r="A2162" t="s">
        <v>439</v>
      </c>
      <c r="B2162">
        <v>1</v>
      </c>
      <c r="C2162" t="s">
        <v>243</v>
      </c>
      <c r="D2162" t="s">
        <v>244</v>
      </c>
      <c r="E2162" t="s">
        <v>245</v>
      </c>
      <c r="F2162" s="24"/>
    </row>
    <row r="2163" spans="1:6" x14ac:dyDescent="0.25">
      <c r="C2163" t="s">
        <v>246</v>
      </c>
      <c r="D2163" t="s">
        <v>247</v>
      </c>
      <c r="E2163" t="s">
        <v>245</v>
      </c>
      <c r="F2163" s="24">
        <v>30000</v>
      </c>
    </row>
    <row r="2164" spans="1:6" x14ac:dyDescent="0.25">
      <c r="B2164">
        <v>2</v>
      </c>
      <c r="C2164" t="s">
        <v>248</v>
      </c>
      <c r="D2164" t="s">
        <v>249</v>
      </c>
      <c r="E2164" t="s">
        <v>245</v>
      </c>
      <c r="F2164" s="24"/>
    </row>
    <row r="2165" spans="1:6" x14ac:dyDescent="0.25">
      <c r="C2165" t="s">
        <v>250</v>
      </c>
      <c r="D2165" t="s">
        <v>251</v>
      </c>
      <c r="E2165" t="s">
        <v>245</v>
      </c>
      <c r="F2165" s="24"/>
    </row>
    <row r="2166" spans="1:6" x14ac:dyDescent="0.25">
      <c r="B2166">
        <v>3</v>
      </c>
      <c r="C2166" t="s">
        <v>252</v>
      </c>
      <c r="D2166" t="s">
        <v>253</v>
      </c>
      <c r="E2166" t="s">
        <v>254</v>
      </c>
      <c r="F2166" s="24">
        <v>15000</v>
      </c>
    </row>
    <row r="2167" spans="1:6" x14ac:dyDescent="0.25">
      <c r="B2167">
        <v>4</v>
      </c>
      <c r="C2167" t="s">
        <v>255</v>
      </c>
      <c r="D2167" t="s">
        <v>256</v>
      </c>
      <c r="E2167" t="s">
        <v>257</v>
      </c>
      <c r="F2167" s="24"/>
    </row>
    <row r="2168" spans="1:6" x14ac:dyDescent="0.25">
      <c r="C2168" t="s">
        <v>258</v>
      </c>
      <c r="D2168" t="s">
        <v>256</v>
      </c>
      <c r="E2168" t="s">
        <v>257</v>
      </c>
      <c r="F2168" s="24"/>
    </row>
    <row r="2169" spans="1:6" x14ac:dyDescent="0.25">
      <c r="B2169">
        <v>5</v>
      </c>
      <c r="C2169" t="s">
        <v>259</v>
      </c>
      <c r="D2169" t="s">
        <v>260</v>
      </c>
      <c r="E2169" t="s">
        <v>257</v>
      </c>
      <c r="F2169" s="24"/>
    </row>
    <row r="2170" spans="1:6" x14ac:dyDescent="0.25">
      <c r="B2170">
        <v>6</v>
      </c>
      <c r="C2170" t="s">
        <v>261</v>
      </c>
      <c r="D2170" t="s">
        <v>262</v>
      </c>
      <c r="E2170" t="s">
        <v>263</v>
      </c>
      <c r="F2170" s="24"/>
    </row>
    <row r="2171" spans="1:6" x14ac:dyDescent="0.25">
      <c r="B2171">
        <v>7</v>
      </c>
      <c r="C2171" t="s">
        <v>264</v>
      </c>
      <c r="D2171" t="s">
        <v>265</v>
      </c>
      <c r="E2171" t="s">
        <v>257</v>
      </c>
      <c r="F2171" s="24"/>
    </row>
    <row r="2172" spans="1:6" x14ac:dyDescent="0.25">
      <c r="B2172">
        <v>8</v>
      </c>
      <c r="C2172" t="s">
        <v>266</v>
      </c>
      <c r="D2172" t="s">
        <v>267</v>
      </c>
      <c r="E2172" t="s">
        <v>257</v>
      </c>
      <c r="F2172" s="24"/>
    </row>
    <row r="2173" spans="1:6" x14ac:dyDescent="0.25">
      <c r="B2173">
        <v>9</v>
      </c>
      <c r="C2173" t="s">
        <v>268</v>
      </c>
      <c r="D2173" t="s">
        <v>269</v>
      </c>
      <c r="E2173" t="s">
        <v>257</v>
      </c>
      <c r="F2173" s="24"/>
    </row>
    <row r="2174" spans="1:6" x14ac:dyDescent="0.25">
      <c r="B2174">
        <v>10</v>
      </c>
      <c r="C2174" t="s">
        <v>270</v>
      </c>
      <c r="D2174" t="s">
        <v>271</v>
      </c>
      <c r="E2174" t="s">
        <v>257</v>
      </c>
      <c r="F2174" s="24"/>
    </row>
    <row r="2175" spans="1:6" x14ac:dyDescent="0.25">
      <c r="A2175" t="s">
        <v>440</v>
      </c>
      <c r="B2175">
        <v>1</v>
      </c>
      <c r="C2175" t="s">
        <v>243</v>
      </c>
      <c r="D2175" t="s">
        <v>244</v>
      </c>
      <c r="E2175" t="s">
        <v>245</v>
      </c>
      <c r="F2175" s="24"/>
    </row>
    <row r="2176" spans="1:6" x14ac:dyDescent="0.25">
      <c r="C2176" t="s">
        <v>246</v>
      </c>
      <c r="D2176" t="s">
        <v>247</v>
      </c>
      <c r="E2176" t="s">
        <v>245</v>
      </c>
      <c r="F2176" s="24"/>
    </row>
    <row r="2177" spans="1:6" x14ac:dyDescent="0.25">
      <c r="B2177">
        <v>2</v>
      </c>
      <c r="C2177" t="s">
        <v>248</v>
      </c>
      <c r="D2177" t="s">
        <v>249</v>
      </c>
      <c r="E2177" t="s">
        <v>245</v>
      </c>
      <c r="F2177" s="24"/>
    </row>
    <row r="2178" spans="1:6" x14ac:dyDescent="0.25">
      <c r="C2178" t="s">
        <v>250</v>
      </c>
      <c r="D2178" t="s">
        <v>251</v>
      </c>
      <c r="E2178" t="s">
        <v>245</v>
      </c>
      <c r="F2178" s="24"/>
    </row>
    <row r="2179" spans="1:6" x14ac:dyDescent="0.25">
      <c r="B2179">
        <v>3</v>
      </c>
      <c r="C2179" t="s">
        <v>252</v>
      </c>
      <c r="D2179" t="s">
        <v>253</v>
      </c>
      <c r="E2179" t="s">
        <v>254</v>
      </c>
      <c r="F2179" s="24">
        <v>200000</v>
      </c>
    </row>
    <row r="2180" spans="1:6" x14ac:dyDescent="0.25">
      <c r="B2180">
        <v>4</v>
      </c>
      <c r="C2180" t="s">
        <v>255</v>
      </c>
      <c r="D2180" t="s">
        <v>256</v>
      </c>
      <c r="E2180" t="s">
        <v>257</v>
      </c>
      <c r="F2180" s="24"/>
    </row>
    <row r="2181" spans="1:6" x14ac:dyDescent="0.25">
      <c r="C2181" t="s">
        <v>258</v>
      </c>
      <c r="D2181" t="s">
        <v>256</v>
      </c>
      <c r="E2181" t="s">
        <v>257</v>
      </c>
      <c r="F2181" s="24"/>
    </row>
    <row r="2182" spans="1:6" x14ac:dyDescent="0.25">
      <c r="B2182">
        <v>5</v>
      </c>
      <c r="C2182" t="s">
        <v>259</v>
      </c>
      <c r="D2182" t="s">
        <v>260</v>
      </c>
      <c r="E2182" t="s">
        <v>257</v>
      </c>
      <c r="F2182" s="24"/>
    </row>
    <row r="2183" spans="1:6" x14ac:dyDescent="0.25">
      <c r="B2183">
        <v>6</v>
      </c>
      <c r="C2183" t="s">
        <v>261</v>
      </c>
      <c r="D2183" t="s">
        <v>262</v>
      </c>
      <c r="E2183" t="s">
        <v>263</v>
      </c>
      <c r="F2183" s="24"/>
    </row>
    <row r="2184" spans="1:6" x14ac:dyDescent="0.25">
      <c r="B2184">
        <v>7</v>
      </c>
      <c r="C2184" t="s">
        <v>264</v>
      </c>
      <c r="D2184" t="s">
        <v>265</v>
      </c>
      <c r="E2184" t="s">
        <v>257</v>
      </c>
      <c r="F2184" s="24"/>
    </row>
    <row r="2185" spans="1:6" x14ac:dyDescent="0.25">
      <c r="B2185">
        <v>8</v>
      </c>
      <c r="C2185" t="s">
        <v>266</v>
      </c>
      <c r="D2185" t="s">
        <v>267</v>
      </c>
      <c r="E2185" t="s">
        <v>257</v>
      </c>
      <c r="F2185" s="24"/>
    </row>
    <row r="2186" spans="1:6" x14ac:dyDescent="0.25">
      <c r="B2186">
        <v>9</v>
      </c>
      <c r="C2186" t="s">
        <v>268</v>
      </c>
      <c r="D2186" t="s">
        <v>269</v>
      </c>
      <c r="E2186" t="s">
        <v>257</v>
      </c>
      <c r="F2186" s="24"/>
    </row>
    <row r="2187" spans="1:6" x14ac:dyDescent="0.25">
      <c r="B2187">
        <v>10</v>
      </c>
      <c r="C2187" t="s">
        <v>270</v>
      </c>
      <c r="D2187" t="s">
        <v>271</v>
      </c>
      <c r="E2187" t="s">
        <v>257</v>
      </c>
      <c r="F2187" s="24"/>
    </row>
    <row r="2188" spans="1:6" x14ac:dyDescent="0.25">
      <c r="A2188" t="s">
        <v>441</v>
      </c>
      <c r="B2188">
        <v>1</v>
      </c>
      <c r="C2188" t="s">
        <v>243</v>
      </c>
      <c r="D2188" t="s">
        <v>244</v>
      </c>
      <c r="E2188" t="s">
        <v>245</v>
      </c>
      <c r="F2188" s="24"/>
    </row>
    <row r="2189" spans="1:6" x14ac:dyDescent="0.25">
      <c r="C2189" t="s">
        <v>246</v>
      </c>
      <c r="D2189" t="s">
        <v>247</v>
      </c>
      <c r="E2189" t="s">
        <v>245</v>
      </c>
      <c r="F2189" s="24"/>
    </row>
    <row r="2190" spans="1:6" x14ac:dyDescent="0.25">
      <c r="B2190">
        <v>2</v>
      </c>
      <c r="C2190" t="s">
        <v>248</v>
      </c>
      <c r="D2190" t="s">
        <v>249</v>
      </c>
      <c r="E2190" t="s">
        <v>245</v>
      </c>
      <c r="F2190" s="24"/>
    </row>
    <row r="2191" spans="1:6" x14ac:dyDescent="0.25">
      <c r="C2191" t="s">
        <v>250</v>
      </c>
      <c r="D2191" t="s">
        <v>251</v>
      </c>
      <c r="E2191" t="s">
        <v>245</v>
      </c>
      <c r="F2191" s="24">
        <v>4000</v>
      </c>
    </row>
    <row r="2192" spans="1:6" x14ac:dyDescent="0.25">
      <c r="B2192">
        <v>3</v>
      </c>
      <c r="C2192" t="s">
        <v>252</v>
      </c>
      <c r="D2192" t="s">
        <v>253</v>
      </c>
      <c r="E2192" t="s">
        <v>254</v>
      </c>
      <c r="F2192" s="24">
        <v>34250</v>
      </c>
    </row>
    <row r="2193" spans="1:6" x14ac:dyDescent="0.25">
      <c r="B2193">
        <v>4</v>
      </c>
      <c r="C2193" t="s">
        <v>255</v>
      </c>
      <c r="D2193" t="s">
        <v>256</v>
      </c>
      <c r="E2193" t="s">
        <v>257</v>
      </c>
      <c r="F2193" s="24">
        <v>100</v>
      </c>
    </row>
    <row r="2194" spans="1:6" x14ac:dyDescent="0.25">
      <c r="C2194" t="s">
        <v>258</v>
      </c>
      <c r="D2194" t="s">
        <v>256</v>
      </c>
      <c r="E2194" t="s">
        <v>257</v>
      </c>
      <c r="F2194" s="24"/>
    </row>
    <row r="2195" spans="1:6" x14ac:dyDescent="0.25">
      <c r="B2195">
        <v>5</v>
      </c>
      <c r="C2195" t="s">
        <v>259</v>
      </c>
      <c r="D2195" t="s">
        <v>260</v>
      </c>
      <c r="E2195" t="s">
        <v>257</v>
      </c>
      <c r="F2195" s="24"/>
    </row>
    <row r="2196" spans="1:6" x14ac:dyDescent="0.25">
      <c r="B2196">
        <v>6</v>
      </c>
      <c r="C2196" t="s">
        <v>261</v>
      </c>
      <c r="D2196" t="s">
        <v>262</v>
      </c>
      <c r="E2196" t="s">
        <v>263</v>
      </c>
      <c r="F2196" s="24"/>
    </row>
    <row r="2197" spans="1:6" x14ac:dyDescent="0.25">
      <c r="B2197">
        <v>7</v>
      </c>
      <c r="C2197" t="s">
        <v>264</v>
      </c>
      <c r="D2197" t="s">
        <v>265</v>
      </c>
      <c r="E2197" t="s">
        <v>257</v>
      </c>
      <c r="F2197" s="24">
        <v>1512</v>
      </c>
    </row>
    <row r="2198" spans="1:6" x14ac:dyDescent="0.25">
      <c r="B2198">
        <v>8</v>
      </c>
      <c r="C2198" t="s">
        <v>266</v>
      </c>
      <c r="D2198" t="s">
        <v>267</v>
      </c>
      <c r="E2198" t="s">
        <v>257</v>
      </c>
      <c r="F2198" s="24">
        <v>250</v>
      </c>
    </row>
    <row r="2199" spans="1:6" x14ac:dyDescent="0.25">
      <c r="B2199">
        <v>9</v>
      </c>
      <c r="C2199" t="s">
        <v>268</v>
      </c>
      <c r="D2199" t="s">
        <v>269</v>
      </c>
      <c r="E2199" t="s">
        <v>257</v>
      </c>
      <c r="F2199" s="24"/>
    </row>
    <row r="2200" spans="1:6" x14ac:dyDescent="0.25">
      <c r="B2200">
        <v>10</v>
      </c>
      <c r="C2200" t="s">
        <v>270</v>
      </c>
      <c r="D2200" t="s">
        <v>271</v>
      </c>
      <c r="E2200" t="s">
        <v>257</v>
      </c>
      <c r="F2200" s="24"/>
    </row>
    <row r="2201" spans="1:6" x14ac:dyDescent="0.25">
      <c r="A2201" t="s">
        <v>442</v>
      </c>
      <c r="B2201">
        <v>1</v>
      </c>
      <c r="C2201" t="s">
        <v>243</v>
      </c>
      <c r="D2201" t="s">
        <v>244</v>
      </c>
      <c r="E2201" t="s">
        <v>245</v>
      </c>
      <c r="F2201" s="24"/>
    </row>
    <row r="2202" spans="1:6" x14ac:dyDescent="0.25">
      <c r="C2202" t="s">
        <v>246</v>
      </c>
      <c r="D2202" t="s">
        <v>247</v>
      </c>
      <c r="E2202" t="s">
        <v>245</v>
      </c>
      <c r="F2202" s="24"/>
    </row>
    <row r="2203" spans="1:6" x14ac:dyDescent="0.25">
      <c r="B2203">
        <v>2</v>
      </c>
      <c r="C2203" t="s">
        <v>248</v>
      </c>
      <c r="D2203" t="s">
        <v>249</v>
      </c>
      <c r="E2203" t="s">
        <v>245</v>
      </c>
      <c r="F2203" s="24">
        <v>30000</v>
      </c>
    </row>
    <row r="2204" spans="1:6" x14ac:dyDescent="0.25">
      <c r="C2204" t="s">
        <v>250</v>
      </c>
      <c r="D2204" t="s">
        <v>251</v>
      </c>
      <c r="E2204" t="s">
        <v>245</v>
      </c>
      <c r="F2204" s="24"/>
    </row>
    <row r="2205" spans="1:6" x14ac:dyDescent="0.25">
      <c r="B2205">
        <v>3</v>
      </c>
      <c r="C2205" t="s">
        <v>252</v>
      </c>
      <c r="D2205" t="s">
        <v>253</v>
      </c>
      <c r="E2205" t="s">
        <v>254</v>
      </c>
      <c r="F2205" s="24"/>
    </row>
    <row r="2206" spans="1:6" x14ac:dyDescent="0.25">
      <c r="B2206">
        <v>4</v>
      </c>
      <c r="C2206" t="s">
        <v>255</v>
      </c>
      <c r="D2206" t="s">
        <v>256</v>
      </c>
      <c r="E2206" t="s">
        <v>257</v>
      </c>
      <c r="F2206" s="24"/>
    </row>
    <row r="2207" spans="1:6" x14ac:dyDescent="0.25">
      <c r="C2207" t="s">
        <v>258</v>
      </c>
      <c r="D2207" t="s">
        <v>256</v>
      </c>
      <c r="E2207" t="s">
        <v>257</v>
      </c>
      <c r="F2207" s="24"/>
    </row>
    <row r="2208" spans="1:6" x14ac:dyDescent="0.25">
      <c r="B2208">
        <v>5</v>
      </c>
      <c r="C2208" t="s">
        <v>259</v>
      </c>
      <c r="D2208" t="s">
        <v>260</v>
      </c>
      <c r="E2208" t="s">
        <v>257</v>
      </c>
      <c r="F2208" s="24"/>
    </row>
    <row r="2209" spans="1:6" x14ac:dyDescent="0.25">
      <c r="B2209">
        <v>6</v>
      </c>
      <c r="C2209" t="s">
        <v>261</v>
      </c>
      <c r="D2209" t="s">
        <v>262</v>
      </c>
      <c r="E2209" t="s">
        <v>263</v>
      </c>
      <c r="F2209" s="24"/>
    </row>
    <row r="2210" spans="1:6" x14ac:dyDescent="0.25">
      <c r="B2210">
        <v>7</v>
      </c>
      <c r="C2210" t="s">
        <v>264</v>
      </c>
      <c r="D2210" t="s">
        <v>265</v>
      </c>
      <c r="E2210" t="s">
        <v>257</v>
      </c>
      <c r="F2210" s="24"/>
    </row>
    <row r="2211" spans="1:6" x14ac:dyDescent="0.25">
      <c r="B2211">
        <v>8</v>
      </c>
      <c r="C2211" t="s">
        <v>266</v>
      </c>
      <c r="D2211" t="s">
        <v>267</v>
      </c>
      <c r="E2211" t="s">
        <v>257</v>
      </c>
      <c r="F2211" s="24"/>
    </row>
    <row r="2212" spans="1:6" x14ac:dyDescent="0.25">
      <c r="B2212">
        <v>9</v>
      </c>
      <c r="C2212" t="s">
        <v>268</v>
      </c>
      <c r="D2212" t="s">
        <v>269</v>
      </c>
      <c r="E2212" t="s">
        <v>257</v>
      </c>
      <c r="F2212" s="24"/>
    </row>
    <row r="2213" spans="1:6" x14ac:dyDescent="0.25">
      <c r="B2213">
        <v>10</v>
      </c>
      <c r="C2213" t="s">
        <v>270</v>
      </c>
      <c r="D2213" t="s">
        <v>271</v>
      </c>
      <c r="E2213" t="s">
        <v>257</v>
      </c>
      <c r="F2213" s="24"/>
    </row>
    <row r="2214" spans="1:6" x14ac:dyDescent="0.25">
      <c r="A2214" t="s">
        <v>443</v>
      </c>
      <c r="B2214">
        <v>1</v>
      </c>
      <c r="C2214" t="s">
        <v>243</v>
      </c>
      <c r="D2214" t="s">
        <v>244</v>
      </c>
      <c r="E2214" t="s">
        <v>245</v>
      </c>
      <c r="F2214" s="24"/>
    </row>
    <row r="2215" spans="1:6" x14ac:dyDescent="0.25">
      <c r="C2215" t="s">
        <v>246</v>
      </c>
      <c r="D2215" t="s">
        <v>247</v>
      </c>
      <c r="E2215" t="s">
        <v>245</v>
      </c>
      <c r="F2215" s="24"/>
    </row>
    <row r="2216" spans="1:6" x14ac:dyDescent="0.25">
      <c r="B2216">
        <v>2</v>
      </c>
      <c r="C2216" t="s">
        <v>248</v>
      </c>
      <c r="D2216" t="s">
        <v>249</v>
      </c>
      <c r="E2216" t="s">
        <v>245</v>
      </c>
      <c r="F2216" s="24">
        <v>2000</v>
      </c>
    </row>
    <row r="2217" spans="1:6" x14ac:dyDescent="0.25">
      <c r="C2217" t="s">
        <v>250</v>
      </c>
      <c r="D2217" t="s">
        <v>251</v>
      </c>
      <c r="E2217" t="s">
        <v>245</v>
      </c>
      <c r="F2217" s="24"/>
    </row>
    <row r="2218" spans="1:6" x14ac:dyDescent="0.25">
      <c r="B2218">
        <v>3</v>
      </c>
      <c r="C2218" t="s">
        <v>252</v>
      </c>
      <c r="D2218" t="s">
        <v>253</v>
      </c>
      <c r="E2218" t="s">
        <v>254</v>
      </c>
      <c r="F2218" s="24"/>
    </row>
    <row r="2219" spans="1:6" x14ac:dyDescent="0.25">
      <c r="B2219">
        <v>4</v>
      </c>
      <c r="C2219" t="s">
        <v>255</v>
      </c>
      <c r="D2219" t="s">
        <v>256</v>
      </c>
      <c r="E2219" t="s">
        <v>257</v>
      </c>
      <c r="F2219" s="24"/>
    </row>
    <row r="2220" spans="1:6" x14ac:dyDescent="0.25">
      <c r="C2220" t="s">
        <v>258</v>
      </c>
      <c r="D2220" t="s">
        <v>256</v>
      </c>
      <c r="E2220" t="s">
        <v>257</v>
      </c>
      <c r="F2220" s="24"/>
    </row>
    <row r="2221" spans="1:6" x14ac:dyDescent="0.25">
      <c r="B2221">
        <v>5</v>
      </c>
      <c r="C2221" t="s">
        <v>259</v>
      </c>
      <c r="D2221" t="s">
        <v>260</v>
      </c>
      <c r="E2221" t="s">
        <v>257</v>
      </c>
      <c r="F2221" s="24"/>
    </row>
    <row r="2222" spans="1:6" x14ac:dyDescent="0.25">
      <c r="B2222">
        <v>6</v>
      </c>
      <c r="C2222" t="s">
        <v>261</v>
      </c>
      <c r="D2222" t="s">
        <v>262</v>
      </c>
      <c r="E2222" t="s">
        <v>263</v>
      </c>
      <c r="F2222" s="24">
        <v>25</v>
      </c>
    </row>
    <row r="2223" spans="1:6" x14ac:dyDescent="0.25">
      <c r="B2223">
        <v>7</v>
      </c>
      <c r="C2223" t="s">
        <v>264</v>
      </c>
      <c r="D2223" t="s">
        <v>265</v>
      </c>
      <c r="E2223" t="s">
        <v>257</v>
      </c>
      <c r="F2223" s="24"/>
    </row>
    <row r="2224" spans="1:6" x14ac:dyDescent="0.25">
      <c r="B2224">
        <v>8</v>
      </c>
      <c r="C2224" t="s">
        <v>266</v>
      </c>
      <c r="D2224" t="s">
        <v>267</v>
      </c>
      <c r="E2224" t="s">
        <v>257</v>
      </c>
      <c r="F2224" s="24"/>
    </row>
    <row r="2225" spans="1:6" x14ac:dyDescent="0.25">
      <c r="B2225">
        <v>9</v>
      </c>
      <c r="C2225" t="s">
        <v>268</v>
      </c>
      <c r="D2225" t="s">
        <v>269</v>
      </c>
      <c r="E2225" t="s">
        <v>257</v>
      </c>
      <c r="F2225" s="24"/>
    </row>
    <row r="2226" spans="1:6" x14ac:dyDescent="0.25">
      <c r="B2226">
        <v>10</v>
      </c>
      <c r="C2226" t="s">
        <v>270</v>
      </c>
      <c r="D2226" t="s">
        <v>271</v>
      </c>
      <c r="E2226" t="s">
        <v>257</v>
      </c>
      <c r="F2226" s="24"/>
    </row>
    <row r="2227" spans="1:6" x14ac:dyDescent="0.25">
      <c r="A2227" t="s">
        <v>444</v>
      </c>
      <c r="B2227">
        <v>1</v>
      </c>
      <c r="C2227" t="s">
        <v>243</v>
      </c>
      <c r="D2227" t="s">
        <v>244</v>
      </c>
      <c r="E2227" t="s">
        <v>245</v>
      </c>
      <c r="F2227" s="24"/>
    </row>
    <row r="2228" spans="1:6" x14ac:dyDescent="0.25">
      <c r="C2228" t="s">
        <v>246</v>
      </c>
      <c r="D2228" t="s">
        <v>247</v>
      </c>
      <c r="E2228" t="s">
        <v>245</v>
      </c>
      <c r="F2228" s="24">
        <v>8500</v>
      </c>
    </row>
    <row r="2229" spans="1:6" x14ac:dyDescent="0.25">
      <c r="B2229">
        <v>2</v>
      </c>
      <c r="C2229" t="s">
        <v>248</v>
      </c>
      <c r="D2229" t="s">
        <v>249</v>
      </c>
      <c r="E2229" t="s">
        <v>245</v>
      </c>
      <c r="F2229" s="24"/>
    </row>
    <row r="2230" spans="1:6" x14ac:dyDescent="0.25">
      <c r="C2230" t="s">
        <v>250</v>
      </c>
      <c r="D2230" t="s">
        <v>251</v>
      </c>
      <c r="E2230" t="s">
        <v>245</v>
      </c>
      <c r="F2230" s="24">
        <v>5000</v>
      </c>
    </row>
    <row r="2231" spans="1:6" x14ac:dyDescent="0.25">
      <c r="B2231">
        <v>3</v>
      </c>
      <c r="C2231" t="s">
        <v>252</v>
      </c>
      <c r="D2231" t="s">
        <v>253</v>
      </c>
      <c r="E2231" t="s">
        <v>254</v>
      </c>
      <c r="F2231" s="24">
        <v>100000</v>
      </c>
    </row>
    <row r="2232" spans="1:6" x14ac:dyDescent="0.25">
      <c r="B2232">
        <v>4</v>
      </c>
      <c r="C2232" t="s">
        <v>255</v>
      </c>
      <c r="D2232" t="s">
        <v>256</v>
      </c>
      <c r="E2232" t="s">
        <v>257</v>
      </c>
      <c r="F2232" s="24"/>
    </row>
    <row r="2233" spans="1:6" x14ac:dyDescent="0.25">
      <c r="C2233" t="s">
        <v>258</v>
      </c>
      <c r="D2233" t="s">
        <v>256</v>
      </c>
      <c r="E2233" t="s">
        <v>257</v>
      </c>
      <c r="F2233" s="24"/>
    </row>
    <row r="2234" spans="1:6" x14ac:dyDescent="0.25">
      <c r="B2234">
        <v>5</v>
      </c>
      <c r="C2234" t="s">
        <v>259</v>
      </c>
      <c r="D2234" t="s">
        <v>260</v>
      </c>
      <c r="E2234" t="s">
        <v>257</v>
      </c>
      <c r="F2234" s="24"/>
    </row>
    <row r="2235" spans="1:6" x14ac:dyDescent="0.25">
      <c r="B2235">
        <v>6</v>
      </c>
      <c r="C2235" t="s">
        <v>261</v>
      </c>
      <c r="D2235" t="s">
        <v>262</v>
      </c>
      <c r="E2235" t="s">
        <v>263</v>
      </c>
      <c r="F2235" s="24"/>
    </row>
    <row r="2236" spans="1:6" x14ac:dyDescent="0.25">
      <c r="B2236">
        <v>7</v>
      </c>
      <c r="C2236" t="s">
        <v>264</v>
      </c>
      <c r="D2236" t="s">
        <v>265</v>
      </c>
      <c r="E2236" t="s">
        <v>257</v>
      </c>
      <c r="F2236" s="24"/>
    </row>
    <row r="2237" spans="1:6" x14ac:dyDescent="0.25">
      <c r="B2237">
        <v>8</v>
      </c>
      <c r="C2237" t="s">
        <v>266</v>
      </c>
      <c r="D2237" t="s">
        <v>267</v>
      </c>
      <c r="E2237" t="s">
        <v>257</v>
      </c>
      <c r="F2237" s="24">
        <v>85</v>
      </c>
    </row>
    <row r="2238" spans="1:6" x14ac:dyDescent="0.25">
      <c r="B2238">
        <v>9</v>
      </c>
      <c r="C2238" t="s">
        <v>268</v>
      </c>
      <c r="D2238" t="s">
        <v>269</v>
      </c>
      <c r="E2238" t="s">
        <v>257</v>
      </c>
      <c r="F2238" s="24"/>
    </row>
    <row r="2239" spans="1:6" x14ac:dyDescent="0.25">
      <c r="B2239">
        <v>10</v>
      </c>
      <c r="C2239" t="s">
        <v>270</v>
      </c>
      <c r="D2239" t="s">
        <v>271</v>
      </c>
      <c r="E2239" t="s">
        <v>257</v>
      </c>
      <c r="F2239" s="24"/>
    </row>
    <row r="2240" spans="1:6" x14ac:dyDescent="0.25">
      <c r="A2240" t="s">
        <v>445</v>
      </c>
      <c r="B2240">
        <v>1</v>
      </c>
      <c r="C2240" t="s">
        <v>243</v>
      </c>
      <c r="D2240" t="s">
        <v>244</v>
      </c>
      <c r="E2240" t="s">
        <v>245</v>
      </c>
      <c r="F2240" s="24">
        <v>10000</v>
      </c>
    </row>
    <row r="2241" spans="1:6" x14ac:dyDescent="0.25">
      <c r="C2241" t="s">
        <v>246</v>
      </c>
      <c r="D2241" t="s">
        <v>247</v>
      </c>
      <c r="E2241" t="s">
        <v>245</v>
      </c>
      <c r="F2241" s="24">
        <v>10000</v>
      </c>
    </row>
    <row r="2242" spans="1:6" x14ac:dyDescent="0.25">
      <c r="B2242">
        <v>2</v>
      </c>
      <c r="C2242" t="s">
        <v>248</v>
      </c>
      <c r="D2242" t="s">
        <v>249</v>
      </c>
      <c r="E2242" t="s">
        <v>245</v>
      </c>
      <c r="F2242" s="24">
        <v>10000</v>
      </c>
    </row>
    <row r="2243" spans="1:6" x14ac:dyDescent="0.25">
      <c r="C2243" t="s">
        <v>250</v>
      </c>
      <c r="D2243" t="s">
        <v>251</v>
      </c>
      <c r="E2243" t="s">
        <v>245</v>
      </c>
      <c r="F2243" s="24">
        <v>5000</v>
      </c>
    </row>
    <row r="2244" spans="1:6" x14ac:dyDescent="0.25">
      <c r="B2244">
        <v>3</v>
      </c>
      <c r="C2244" t="s">
        <v>252</v>
      </c>
      <c r="D2244" t="s">
        <v>253</v>
      </c>
      <c r="E2244" t="s">
        <v>254</v>
      </c>
      <c r="F2244" s="24">
        <v>1000</v>
      </c>
    </row>
    <row r="2245" spans="1:6" x14ac:dyDescent="0.25">
      <c r="B2245">
        <v>4</v>
      </c>
      <c r="C2245" t="s">
        <v>255</v>
      </c>
      <c r="D2245" t="s">
        <v>256</v>
      </c>
      <c r="E2245" t="s">
        <v>257</v>
      </c>
      <c r="F2245" s="24"/>
    </row>
    <row r="2246" spans="1:6" x14ac:dyDescent="0.25">
      <c r="C2246" t="s">
        <v>258</v>
      </c>
      <c r="D2246" t="s">
        <v>256</v>
      </c>
      <c r="E2246" t="s">
        <v>257</v>
      </c>
      <c r="F2246" s="24"/>
    </row>
    <row r="2247" spans="1:6" x14ac:dyDescent="0.25">
      <c r="B2247">
        <v>5</v>
      </c>
      <c r="C2247" t="s">
        <v>259</v>
      </c>
      <c r="D2247" t="s">
        <v>260</v>
      </c>
      <c r="E2247" t="s">
        <v>257</v>
      </c>
      <c r="F2247" s="24"/>
    </row>
    <row r="2248" spans="1:6" x14ac:dyDescent="0.25">
      <c r="B2248">
        <v>6</v>
      </c>
      <c r="C2248" t="s">
        <v>261</v>
      </c>
      <c r="D2248" t="s">
        <v>262</v>
      </c>
      <c r="E2248" t="s">
        <v>263</v>
      </c>
      <c r="F2248" s="24"/>
    </row>
    <row r="2249" spans="1:6" x14ac:dyDescent="0.25">
      <c r="B2249">
        <v>7</v>
      </c>
      <c r="C2249" t="s">
        <v>264</v>
      </c>
      <c r="D2249" t="s">
        <v>265</v>
      </c>
      <c r="E2249" t="s">
        <v>257</v>
      </c>
      <c r="F2249" s="24">
        <v>300</v>
      </c>
    </row>
    <row r="2250" spans="1:6" x14ac:dyDescent="0.25">
      <c r="B2250">
        <v>8</v>
      </c>
      <c r="C2250" t="s">
        <v>266</v>
      </c>
      <c r="D2250" t="s">
        <v>267</v>
      </c>
      <c r="E2250" t="s">
        <v>257</v>
      </c>
      <c r="F2250" s="24"/>
    </row>
    <row r="2251" spans="1:6" x14ac:dyDescent="0.25">
      <c r="B2251">
        <v>9</v>
      </c>
      <c r="C2251" t="s">
        <v>268</v>
      </c>
      <c r="D2251" t="s">
        <v>269</v>
      </c>
      <c r="E2251" t="s">
        <v>257</v>
      </c>
      <c r="F2251" s="24"/>
    </row>
    <row r="2252" spans="1:6" x14ac:dyDescent="0.25">
      <c r="B2252">
        <v>10</v>
      </c>
      <c r="C2252" t="s">
        <v>270</v>
      </c>
      <c r="D2252" t="s">
        <v>271</v>
      </c>
      <c r="E2252" t="s">
        <v>257</v>
      </c>
      <c r="F2252" s="24"/>
    </row>
    <row r="2253" spans="1:6" x14ac:dyDescent="0.25">
      <c r="A2253" t="s">
        <v>446</v>
      </c>
      <c r="B2253">
        <v>1</v>
      </c>
      <c r="C2253" t="s">
        <v>243</v>
      </c>
      <c r="D2253" t="s">
        <v>244</v>
      </c>
      <c r="E2253" t="s">
        <v>245</v>
      </c>
      <c r="F2253" s="24"/>
    </row>
    <row r="2254" spans="1:6" x14ac:dyDescent="0.25">
      <c r="C2254" t="s">
        <v>246</v>
      </c>
      <c r="D2254" t="s">
        <v>247</v>
      </c>
      <c r="E2254" t="s">
        <v>245</v>
      </c>
      <c r="F2254" s="24"/>
    </row>
    <row r="2255" spans="1:6" x14ac:dyDescent="0.25">
      <c r="B2255">
        <v>2</v>
      </c>
      <c r="C2255" t="s">
        <v>248</v>
      </c>
      <c r="D2255" t="s">
        <v>249</v>
      </c>
      <c r="E2255" t="s">
        <v>245</v>
      </c>
      <c r="F2255" s="24"/>
    </row>
    <row r="2256" spans="1:6" x14ac:dyDescent="0.25">
      <c r="C2256" t="s">
        <v>250</v>
      </c>
      <c r="D2256" t="s">
        <v>251</v>
      </c>
      <c r="E2256" t="s">
        <v>245</v>
      </c>
      <c r="F2256" s="24"/>
    </row>
    <row r="2257" spans="1:6" x14ac:dyDescent="0.25">
      <c r="B2257">
        <v>3</v>
      </c>
      <c r="C2257" t="s">
        <v>252</v>
      </c>
      <c r="D2257" t="s">
        <v>253</v>
      </c>
      <c r="E2257" t="s">
        <v>254</v>
      </c>
      <c r="F2257" s="24"/>
    </row>
    <row r="2258" spans="1:6" x14ac:dyDescent="0.25">
      <c r="B2258">
        <v>4</v>
      </c>
      <c r="C2258" t="s">
        <v>255</v>
      </c>
      <c r="D2258" t="s">
        <v>256</v>
      </c>
      <c r="E2258" t="s">
        <v>257</v>
      </c>
      <c r="F2258" s="24"/>
    </row>
    <row r="2259" spans="1:6" x14ac:dyDescent="0.25">
      <c r="C2259" t="s">
        <v>258</v>
      </c>
      <c r="D2259" t="s">
        <v>256</v>
      </c>
      <c r="E2259" t="s">
        <v>257</v>
      </c>
      <c r="F2259" s="24"/>
    </row>
    <row r="2260" spans="1:6" x14ac:dyDescent="0.25">
      <c r="B2260">
        <v>5</v>
      </c>
      <c r="C2260" t="s">
        <v>259</v>
      </c>
      <c r="D2260" t="s">
        <v>260</v>
      </c>
      <c r="E2260" t="s">
        <v>257</v>
      </c>
      <c r="F2260" s="24"/>
    </row>
    <row r="2261" spans="1:6" x14ac:dyDescent="0.25">
      <c r="B2261">
        <v>6</v>
      </c>
      <c r="C2261" t="s">
        <v>261</v>
      </c>
      <c r="D2261" t="s">
        <v>262</v>
      </c>
      <c r="E2261" t="s">
        <v>263</v>
      </c>
      <c r="F2261" s="24"/>
    </row>
    <row r="2262" spans="1:6" x14ac:dyDescent="0.25">
      <c r="B2262">
        <v>7</v>
      </c>
      <c r="C2262" t="s">
        <v>264</v>
      </c>
      <c r="D2262" t="s">
        <v>265</v>
      </c>
      <c r="E2262" t="s">
        <v>257</v>
      </c>
      <c r="F2262" s="24"/>
    </row>
    <row r="2263" spans="1:6" x14ac:dyDescent="0.25">
      <c r="B2263">
        <v>8</v>
      </c>
      <c r="C2263" t="s">
        <v>266</v>
      </c>
      <c r="D2263" t="s">
        <v>267</v>
      </c>
      <c r="E2263" t="s">
        <v>257</v>
      </c>
      <c r="F2263" s="24">
        <v>200</v>
      </c>
    </row>
    <row r="2264" spans="1:6" x14ac:dyDescent="0.25">
      <c r="B2264">
        <v>9</v>
      </c>
      <c r="C2264" t="s">
        <v>268</v>
      </c>
      <c r="D2264" t="s">
        <v>269</v>
      </c>
      <c r="E2264" t="s">
        <v>257</v>
      </c>
      <c r="F2264" s="24"/>
    </row>
    <row r="2265" spans="1:6" x14ac:dyDescent="0.25">
      <c r="B2265">
        <v>10</v>
      </c>
      <c r="C2265" t="s">
        <v>270</v>
      </c>
      <c r="D2265" t="s">
        <v>271</v>
      </c>
      <c r="E2265" t="s">
        <v>257</v>
      </c>
      <c r="F2265" s="24"/>
    </row>
    <row r="2266" spans="1:6" x14ac:dyDescent="0.25">
      <c r="A2266" t="s">
        <v>447</v>
      </c>
      <c r="B2266">
        <v>1</v>
      </c>
      <c r="C2266" t="s">
        <v>243</v>
      </c>
      <c r="D2266" t="s">
        <v>244</v>
      </c>
      <c r="E2266" t="s">
        <v>245</v>
      </c>
      <c r="F2266" s="24"/>
    </row>
    <row r="2267" spans="1:6" x14ac:dyDescent="0.25">
      <c r="C2267" t="s">
        <v>246</v>
      </c>
      <c r="D2267" t="s">
        <v>247</v>
      </c>
      <c r="E2267" t="s">
        <v>245</v>
      </c>
      <c r="F2267" s="24"/>
    </row>
    <row r="2268" spans="1:6" x14ac:dyDescent="0.25">
      <c r="B2268">
        <v>2</v>
      </c>
      <c r="C2268" t="s">
        <v>248</v>
      </c>
      <c r="D2268" t="s">
        <v>249</v>
      </c>
      <c r="E2268" t="s">
        <v>245</v>
      </c>
      <c r="F2268" s="24"/>
    </row>
    <row r="2269" spans="1:6" x14ac:dyDescent="0.25">
      <c r="C2269" t="s">
        <v>250</v>
      </c>
      <c r="D2269" t="s">
        <v>251</v>
      </c>
      <c r="E2269" t="s">
        <v>245</v>
      </c>
      <c r="F2269" s="24"/>
    </row>
    <row r="2270" spans="1:6" x14ac:dyDescent="0.25">
      <c r="B2270">
        <v>3</v>
      </c>
      <c r="C2270" t="s">
        <v>252</v>
      </c>
      <c r="D2270" t="s">
        <v>253</v>
      </c>
      <c r="E2270" t="s">
        <v>254</v>
      </c>
      <c r="F2270" s="24"/>
    </row>
    <row r="2271" spans="1:6" x14ac:dyDescent="0.25">
      <c r="B2271">
        <v>4</v>
      </c>
      <c r="C2271" t="s">
        <v>255</v>
      </c>
      <c r="D2271" t="s">
        <v>256</v>
      </c>
      <c r="E2271" t="s">
        <v>257</v>
      </c>
      <c r="F2271" s="24"/>
    </row>
    <row r="2272" spans="1:6" x14ac:dyDescent="0.25">
      <c r="C2272" t="s">
        <v>258</v>
      </c>
      <c r="D2272" t="s">
        <v>256</v>
      </c>
      <c r="E2272" t="s">
        <v>257</v>
      </c>
      <c r="F2272" s="24"/>
    </row>
    <row r="2273" spans="1:6" x14ac:dyDescent="0.25">
      <c r="B2273">
        <v>5</v>
      </c>
      <c r="C2273" t="s">
        <v>259</v>
      </c>
      <c r="D2273" t="s">
        <v>260</v>
      </c>
      <c r="E2273" t="s">
        <v>257</v>
      </c>
      <c r="F2273" s="24"/>
    </row>
    <row r="2274" spans="1:6" x14ac:dyDescent="0.25">
      <c r="B2274">
        <v>6</v>
      </c>
      <c r="C2274" t="s">
        <v>261</v>
      </c>
      <c r="D2274" t="s">
        <v>262</v>
      </c>
      <c r="E2274" t="s">
        <v>263</v>
      </c>
      <c r="F2274" s="24"/>
    </row>
    <row r="2275" spans="1:6" x14ac:dyDescent="0.25">
      <c r="B2275">
        <v>7</v>
      </c>
      <c r="C2275" t="s">
        <v>264</v>
      </c>
      <c r="D2275" t="s">
        <v>265</v>
      </c>
      <c r="E2275" t="s">
        <v>257</v>
      </c>
      <c r="F2275" s="24"/>
    </row>
    <row r="2276" spans="1:6" x14ac:dyDescent="0.25">
      <c r="B2276">
        <v>8</v>
      </c>
      <c r="C2276" t="s">
        <v>266</v>
      </c>
      <c r="D2276" t="s">
        <v>267</v>
      </c>
      <c r="E2276" t="s">
        <v>257</v>
      </c>
      <c r="F2276" s="24"/>
    </row>
    <row r="2277" spans="1:6" x14ac:dyDescent="0.25">
      <c r="B2277">
        <v>9</v>
      </c>
      <c r="C2277" t="s">
        <v>268</v>
      </c>
      <c r="D2277" t="s">
        <v>269</v>
      </c>
      <c r="E2277" t="s">
        <v>257</v>
      </c>
      <c r="F2277" s="24">
        <v>60000</v>
      </c>
    </row>
    <row r="2278" spans="1:6" x14ac:dyDescent="0.25">
      <c r="B2278">
        <v>10</v>
      </c>
      <c r="C2278" t="s">
        <v>270</v>
      </c>
      <c r="D2278" t="s">
        <v>271</v>
      </c>
      <c r="E2278" t="s">
        <v>257</v>
      </c>
      <c r="F2278" s="24"/>
    </row>
    <row r="2279" spans="1:6" x14ac:dyDescent="0.25">
      <c r="A2279" t="s">
        <v>448</v>
      </c>
      <c r="B2279">
        <v>1</v>
      </c>
      <c r="C2279" t="s">
        <v>243</v>
      </c>
      <c r="D2279" t="s">
        <v>244</v>
      </c>
      <c r="E2279" t="s">
        <v>245</v>
      </c>
      <c r="F2279" s="24">
        <v>280770</v>
      </c>
    </row>
    <row r="2280" spans="1:6" x14ac:dyDescent="0.25">
      <c r="C2280" t="s">
        <v>246</v>
      </c>
      <c r="D2280" t="s">
        <v>247</v>
      </c>
      <c r="E2280" t="s">
        <v>245</v>
      </c>
      <c r="F2280" s="24"/>
    </row>
    <row r="2281" spans="1:6" x14ac:dyDescent="0.25">
      <c r="B2281">
        <v>2</v>
      </c>
      <c r="C2281" t="s">
        <v>248</v>
      </c>
      <c r="D2281" t="s">
        <v>249</v>
      </c>
      <c r="E2281" t="s">
        <v>245</v>
      </c>
      <c r="F2281" s="24"/>
    </row>
    <row r="2282" spans="1:6" x14ac:dyDescent="0.25">
      <c r="C2282" t="s">
        <v>250</v>
      </c>
      <c r="D2282" t="s">
        <v>251</v>
      </c>
      <c r="E2282" t="s">
        <v>245</v>
      </c>
      <c r="F2282" s="24"/>
    </row>
    <row r="2283" spans="1:6" x14ac:dyDescent="0.25">
      <c r="B2283">
        <v>3</v>
      </c>
      <c r="C2283" t="s">
        <v>252</v>
      </c>
      <c r="D2283" t="s">
        <v>253</v>
      </c>
      <c r="E2283" t="s">
        <v>254</v>
      </c>
      <c r="F2283" s="24">
        <v>400060</v>
      </c>
    </row>
    <row r="2284" spans="1:6" x14ac:dyDescent="0.25">
      <c r="B2284">
        <v>4</v>
      </c>
      <c r="C2284" t="s">
        <v>255</v>
      </c>
      <c r="D2284" t="s">
        <v>256</v>
      </c>
      <c r="E2284" t="s">
        <v>257</v>
      </c>
      <c r="F2284" s="24">
        <v>200</v>
      </c>
    </row>
    <row r="2285" spans="1:6" x14ac:dyDescent="0.25">
      <c r="C2285" t="s">
        <v>258</v>
      </c>
      <c r="D2285" t="s">
        <v>256</v>
      </c>
      <c r="E2285" t="s">
        <v>257</v>
      </c>
      <c r="F2285" s="24"/>
    </row>
    <row r="2286" spans="1:6" x14ac:dyDescent="0.25">
      <c r="B2286">
        <v>5</v>
      </c>
      <c r="C2286" t="s">
        <v>259</v>
      </c>
      <c r="D2286" t="s">
        <v>260</v>
      </c>
      <c r="E2286" t="s">
        <v>257</v>
      </c>
      <c r="F2286" s="24"/>
    </row>
    <row r="2287" spans="1:6" x14ac:dyDescent="0.25">
      <c r="B2287">
        <v>6</v>
      </c>
      <c r="C2287" t="s">
        <v>261</v>
      </c>
      <c r="D2287" t="s">
        <v>262</v>
      </c>
      <c r="E2287" t="s">
        <v>263</v>
      </c>
      <c r="F2287" s="24">
        <v>300</v>
      </c>
    </row>
    <row r="2288" spans="1:6" x14ac:dyDescent="0.25">
      <c r="B2288">
        <v>7</v>
      </c>
      <c r="C2288" t="s">
        <v>264</v>
      </c>
      <c r="D2288" t="s">
        <v>265</v>
      </c>
      <c r="E2288" t="s">
        <v>257</v>
      </c>
      <c r="F2288" s="24">
        <v>10</v>
      </c>
    </row>
    <row r="2289" spans="1:6" x14ac:dyDescent="0.25">
      <c r="B2289">
        <v>8</v>
      </c>
      <c r="C2289" t="s">
        <v>266</v>
      </c>
      <c r="D2289" t="s">
        <v>267</v>
      </c>
      <c r="E2289" t="s">
        <v>257</v>
      </c>
      <c r="F2289" s="24">
        <v>30</v>
      </c>
    </row>
    <row r="2290" spans="1:6" x14ac:dyDescent="0.25">
      <c r="B2290">
        <v>9</v>
      </c>
      <c r="C2290" t="s">
        <v>268</v>
      </c>
      <c r="D2290" t="s">
        <v>269</v>
      </c>
      <c r="E2290" t="s">
        <v>257</v>
      </c>
      <c r="F2290" s="24">
        <v>45000</v>
      </c>
    </row>
    <row r="2291" spans="1:6" x14ac:dyDescent="0.25">
      <c r="B2291">
        <v>10</v>
      </c>
      <c r="C2291" t="s">
        <v>270</v>
      </c>
      <c r="D2291" t="s">
        <v>271</v>
      </c>
      <c r="E2291" t="s">
        <v>257</v>
      </c>
      <c r="F2291" s="24"/>
    </row>
    <row r="2292" spans="1:6" x14ac:dyDescent="0.25">
      <c r="A2292" t="s">
        <v>449</v>
      </c>
      <c r="B2292">
        <v>1</v>
      </c>
      <c r="C2292" t="s">
        <v>243</v>
      </c>
      <c r="D2292" t="s">
        <v>244</v>
      </c>
      <c r="E2292" t="s">
        <v>245</v>
      </c>
      <c r="F2292" s="24">
        <v>90000</v>
      </c>
    </row>
    <row r="2293" spans="1:6" x14ac:dyDescent="0.25">
      <c r="C2293" t="s">
        <v>246</v>
      </c>
      <c r="D2293" t="s">
        <v>247</v>
      </c>
      <c r="E2293" t="s">
        <v>245</v>
      </c>
      <c r="F2293" s="24"/>
    </row>
    <row r="2294" spans="1:6" x14ac:dyDescent="0.25">
      <c r="B2294">
        <v>2</v>
      </c>
      <c r="C2294" t="s">
        <v>248</v>
      </c>
      <c r="D2294" t="s">
        <v>249</v>
      </c>
      <c r="E2294" t="s">
        <v>245</v>
      </c>
      <c r="F2294" s="24">
        <v>1000</v>
      </c>
    </row>
    <row r="2295" spans="1:6" x14ac:dyDescent="0.25">
      <c r="C2295" t="s">
        <v>250</v>
      </c>
      <c r="D2295" t="s">
        <v>251</v>
      </c>
      <c r="E2295" t="s">
        <v>245</v>
      </c>
      <c r="F2295" s="24"/>
    </row>
    <row r="2296" spans="1:6" x14ac:dyDescent="0.25">
      <c r="B2296">
        <v>3</v>
      </c>
      <c r="C2296" t="s">
        <v>252</v>
      </c>
      <c r="D2296" t="s">
        <v>253</v>
      </c>
      <c r="E2296" t="s">
        <v>254</v>
      </c>
      <c r="F2296" s="24">
        <v>2000</v>
      </c>
    </row>
    <row r="2297" spans="1:6" x14ac:dyDescent="0.25">
      <c r="B2297">
        <v>4</v>
      </c>
      <c r="C2297" t="s">
        <v>255</v>
      </c>
      <c r="D2297" t="s">
        <v>256</v>
      </c>
      <c r="E2297" t="s">
        <v>257</v>
      </c>
      <c r="F2297" s="24"/>
    </row>
    <row r="2298" spans="1:6" x14ac:dyDescent="0.25">
      <c r="C2298" t="s">
        <v>258</v>
      </c>
      <c r="D2298" t="s">
        <v>256</v>
      </c>
      <c r="E2298" t="s">
        <v>257</v>
      </c>
      <c r="F2298" s="24"/>
    </row>
    <row r="2299" spans="1:6" x14ac:dyDescent="0.25">
      <c r="B2299">
        <v>5</v>
      </c>
      <c r="C2299" t="s">
        <v>259</v>
      </c>
      <c r="D2299" t="s">
        <v>260</v>
      </c>
      <c r="E2299" t="s">
        <v>257</v>
      </c>
      <c r="F2299" s="24"/>
    </row>
    <row r="2300" spans="1:6" x14ac:dyDescent="0.25">
      <c r="B2300">
        <v>6</v>
      </c>
      <c r="C2300" t="s">
        <v>261</v>
      </c>
      <c r="D2300" t="s">
        <v>262</v>
      </c>
      <c r="E2300" t="s">
        <v>263</v>
      </c>
      <c r="F2300" s="24">
        <v>400</v>
      </c>
    </row>
    <row r="2301" spans="1:6" x14ac:dyDescent="0.25">
      <c r="B2301">
        <v>7</v>
      </c>
      <c r="C2301" t="s">
        <v>264</v>
      </c>
      <c r="D2301" t="s">
        <v>265</v>
      </c>
      <c r="E2301" t="s">
        <v>257</v>
      </c>
      <c r="F2301" s="24"/>
    </row>
    <row r="2302" spans="1:6" x14ac:dyDescent="0.25">
      <c r="B2302">
        <v>8</v>
      </c>
      <c r="C2302" t="s">
        <v>266</v>
      </c>
      <c r="D2302" t="s">
        <v>267</v>
      </c>
      <c r="E2302" t="s">
        <v>257</v>
      </c>
      <c r="F2302" s="24"/>
    </row>
    <row r="2303" spans="1:6" x14ac:dyDescent="0.25">
      <c r="B2303">
        <v>9</v>
      </c>
      <c r="C2303" t="s">
        <v>268</v>
      </c>
      <c r="D2303" t="s">
        <v>269</v>
      </c>
      <c r="E2303" t="s">
        <v>257</v>
      </c>
      <c r="F2303" s="24"/>
    </row>
    <row r="2304" spans="1:6" x14ac:dyDescent="0.25">
      <c r="B2304">
        <v>10</v>
      </c>
      <c r="C2304" t="s">
        <v>270</v>
      </c>
      <c r="D2304" t="s">
        <v>271</v>
      </c>
      <c r="E2304" t="s">
        <v>257</v>
      </c>
      <c r="F2304" s="24"/>
    </row>
    <row r="2305" spans="1:6" x14ac:dyDescent="0.25">
      <c r="A2305" t="s">
        <v>450</v>
      </c>
      <c r="B2305">
        <v>1</v>
      </c>
      <c r="C2305" t="s">
        <v>243</v>
      </c>
      <c r="D2305" t="s">
        <v>244</v>
      </c>
      <c r="E2305" t="s">
        <v>245</v>
      </c>
      <c r="F2305" s="24"/>
    </row>
    <row r="2306" spans="1:6" x14ac:dyDescent="0.25">
      <c r="C2306" t="s">
        <v>246</v>
      </c>
      <c r="D2306" t="s">
        <v>247</v>
      </c>
      <c r="E2306" t="s">
        <v>245</v>
      </c>
      <c r="F2306" s="24"/>
    </row>
    <row r="2307" spans="1:6" x14ac:dyDescent="0.25">
      <c r="B2307">
        <v>2</v>
      </c>
      <c r="C2307" t="s">
        <v>248</v>
      </c>
      <c r="D2307" t="s">
        <v>249</v>
      </c>
      <c r="E2307" t="s">
        <v>245</v>
      </c>
      <c r="F2307" s="24">
        <v>600000</v>
      </c>
    </row>
    <row r="2308" spans="1:6" x14ac:dyDescent="0.25">
      <c r="C2308" t="s">
        <v>250</v>
      </c>
      <c r="D2308" t="s">
        <v>251</v>
      </c>
      <c r="E2308" t="s">
        <v>245</v>
      </c>
      <c r="F2308" s="24"/>
    </row>
    <row r="2309" spans="1:6" x14ac:dyDescent="0.25">
      <c r="B2309">
        <v>3</v>
      </c>
      <c r="C2309" t="s">
        <v>252</v>
      </c>
      <c r="D2309" t="s">
        <v>253</v>
      </c>
      <c r="E2309" t="s">
        <v>254</v>
      </c>
      <c r="F2309" s="24">
        <v>120000</v>
      </c>
    </row>
    <row r="2310" spans="1:6" x14ac:dyDescent="0.25">
      <c r="B2310">
        <v>4</v>
      </c>
      <c r="C2310" t="s">
        <v>255</v>
      </c>
      <c r="D2310" t="s">
        <v>256</v>
      </c>
      <c r="E2310" t="s">
        <v>257</v>
      </c>
      <c r="F2310" s="24">
        <v>500</v>
      </c>
    </row>
    <row r="2311" spans="1:6" x14ac:dyDescent="0.25">
      <c r="C2311" t="s">
        <v>258</v>
      </c>
      <c r="D2311" t="s">
        <v>256</v>
      </c>
      <c r="E2311" t="s">
        <v>257</v>
      </c>
      <c r="F2311" s="24">
        <v>1000</v>
      </c>
    </row>
    <row r="2312" spans="1:6" x14ac:dyDescent="0.25">
      <c r="B2312">
        <v>5</v>
      </c>
      <c r="C2312" t="s">
        <v>259</v>
      </c>
      <c r="D2312" t="s">
        <v>260</v>
      </c>
      <c r="E2312" t="s">
        <v>257</v>
      </c>
      <c r="F2312" s="24">
        <v>15</v>
      </c>
    </row>
    <row r="2313" spans="1:6" x14ac:dyDescent="0.25">
      <c r="B2313">
        <v>6</v>
      </c>
      <c r="C2313" t="s">
        <v>261</v>
      </c>
      <c r="D2313" t="s">
        <v>262</v>
      </c>
      <c r="E2313" t="s">
        <v>263</v>
      </c>
      <c r="F2313" s="24">
        <v>2500</v>
      </c>
    </row>
    <row r="2314" spans="1:6" x14ac:dyDescent="0.25">
      <c r="B2314">
        <v>7</v>
      </c>
      <c r="C2314" t="s">
        <v>264</v>
      </c>
      <c r="D2314" t="s">
        <v>265</v>
      </c>
      <c r="E2314" t="s">
        <v>257</v>
      </c>
      <c r="F2314" s="24"/>
    </row>
    <row r="2315" spans="1:6" x14ac:dyDescent="0.25">
      <c r="B2315">
        <v>8</v>
      </c>
      <c r="C2315" t="s">
        <v>266</v>
      </c>
      <c r="D2315" t="s">
        <v>267</v>
      </c>
      <c r="E2315" t="s">
        <v>257</v>
      </c>
      <c r="F2315" s="24"/>
    </row>
    <row r="2316" spans="1:6" x14ac:dyDescent="0.25">
      <c r="B2316">
        <v>9</v>
      </c>
      <c r="C2316" t="s">
        <v>268</v>
      </c>
      <c r="D2316" t="s">
        <v>269</v>
      </c>
      <c r="E2316" t="s">
        <v>257</v>
      </c>
      <c r="F2316" s="24">
        <v>40000</v>
      </c>
    </row>
    <row r="2317" spans="1:6" x14ac:dyDescent="0.25">
      <c r="B2317">
        <v>10</v>
      </c>
      <c r="C2317" t="s">
        <v>270</v>
      </c>
      <c r="D2317" t="s">
        <v>271</v>
      </c>
      <c r="E2317" t="s">
        <v>257</v>
      </c>
      <c r="F2317" s="24"/>
    </row>
    <row r="2318" spans="1:6" x14ac:dyDescent="0.25">
      <c r="A2318" t="s">
        <v>451</v>
      </c>
      <c r="B2318">
        <v>1</v>
      </c>
      <c r="C2318" t="s">
        <v>243</v>
      </c>
      <c r="D2318" t="s">
        <v>244</v>
      </c>
      <c r="E2318" t="s">
        <v>245</v>
      </c>
      <c r="F2318" s="24"/>
    </row>
    <row r="2319" spans="1:6" x14ac:dyDescent="0.25">
      <c r="C2319" t="s">
        <v>246</v>
      </c>
      <c r="D2319" t="s">
        <v>247</v>
      </c>
      <c r="E2319" t="s">
        <v>245</v>
      </c>
      <c r="F2319" s="24"/>
    </row>
    <row r="2320" spans="1:6" x14ac:dyDescent="0.25">
      <c r="B2320">
        <v>2</v>
      </c>
      <c r="C2320" t="s">
        <v>248</v>
      </c>
      <c r="D2320" t="s">
        <v>249</v>
      </c>
      <c r="E2320" t="s">
        <v>245</v>
      </c>
      <c r="F2320" s="24">
        <v>50000</v>
      </c>
    </row>
    <row r="2321" spans="1:6" x14ac:dyDescent="0.25">
      <c r="C2321" t="s">
        <v>250</v>
      </c>
      <c r="D2321" t="s">
        <v>251</v>
      </c>
      <c r="E2321" t="s">
        <v>245</v>
      </c>
      <c r="F2321" s="24"/>
    </row>
    <row r="2322" spans="1:6" x14ac:dyDescent="0.25">
      <c r="B2322">
        <v>3</v>
      </c>
      <c r="C2322" t="s">
        <v>252</v>
      </c>
      <c r="D2322" t="s">
        <v>253</v>
      </c>
      <c r="E2322" t="s">
        <v>254</v>
      </c>
      <c r="F2322" s="24"/>
    </row>
    <row r="2323" spans="1:6" x14ac:dyDescent="0.25">
      <c r="B2323">
        <v>4</v>
      </c>
      <c r="C2323" t="s">
        <v>255</v>
      </c>
      <c r="D2323" t="s">
        <v>256</v>
      </c>
      <c r="E2323" t="s">
        <v>257</v>
      </c>
      <c r="F2323" s="24"/>
    </row>
    <row r="2324" spans="1:6" x14ac:dyDescent="0.25">
      <c r="C2324" t="s">
        <v>258</v>
      </c>
      <c r="D2324" t="s">
        <v>256</v>
      </c>
      <c r="E2324" t="s">
        <v>257</v>
      </c>
      <c r="F2324" s="24"/>
    </row>
    <row r="2325" spans="1:6" x14ac:dyDescent="0.25">
      <c r="B2325">
        <v>5</v>
      </c>
      <c r="C2325" t="s">
        <v>259</v>
      </c>
      <c r="D2325" t="s">
        <v>260</v>
      </c>
      <c r="E2325" t="s">
        <v>257</v>
      </c>
      <c r="F2325" s="24"/>
    </row>
    <row r="2326" spans="1:6" x14ac:dyDescent="0.25">
      <c r="B2326">
        <v>6</v>
      </c>
      <c r="C2326" t="s">
        <v>261</v>
      </c>
      <c r="D2326" t="s">
        <v>262</v>
      </c>
      <c r="E2326" t="s">
        <v>263</v>
      </c>
      <c r="F2326" s="24"/>
    </row>
    <row r="2327" spans="1:6" x14ac:dyDescent="0.25">
      <c r="B2327">
        <v>7</v>
      </c>
      <c r="C2327" t="s">
        <v>264</v>
      </c>
      <c r="D2327" t="s">
        <v>265</v>
      </c>
      <c r="E2327" t="s">
        <v>257</v>
      </c>
      <c r="F2327" s="24">
        <v>4000</v>
      </c>
    </row>
    <row r="2328" spans="1:6" x14ac:dyDescent="0.25">
      <c r="B2328">
        <v>8</v>
      </c>
      <c r="C2328" t="s">
        <v>266</v>
      </c>
      <c r="D2328" t="s">
        <v>267</v>
      </c>
      <c r="E2328" t="s">
        <v>257</v>
      </c>
      <c r="F2328" s="24"/>
    </row>
    <row r="2329" spans="1:6" x14ac:dyDescent="0.25">
      <c r="B2329">
        <v>9</v>
      </c>
      <c r="C2329" t="s">
        <v>268</v>
      </c>
      <c r="D2329" t="s">
        <v>269</v>
      </c>
      <c r="E2329" t="s">
        <v>257</v>
      </c>
      <c r="F2329" s="24"/>
    </row>
    <row r="2330" spans="1:6" x14ac:dyDescent="0.25">
      <c r="B2330">
        <v>10</v>
      </c>
      <c r="C2330" t="s">
        <v>270</v>
      </c>
      <c r="D2330" t="s">
        <v>271</v>
      </c>
      <c r="E2330" t="s">
        <v>257</v>
      </c>
      <c r="F2330" s="24"/>
    </row>
    <row r="2331" spans="1:6" x14ac:dyDescent="0.25">
      <c r="A2331" t="s">
        <v>452</v>
      </c>
      <c r="B2331">
        <v>1</v>
      </c>
      <c r="C2331" t="s">
        <v>243</v>
      </c>
      <c r="D2331" t="s">
        <v>244</v>
      </c>
      <c r="E2331" t="s">
        <v>245</v>
      </c>
      <c r="F2331" s="24"/>
    </row>
    <row r="2332" spans="1:6" x14ac:dyDescent="0.25">
      <c r="C2332" t="s">
        <v>246</v>
      </c>
      <c r="D2332" t="s">
        <v>247</v>
      </c>
      <c r="E2332" t="s">
        <v>245</v>
      </c>
      <c r="F2332" s="24"/>
    </row>
    <row r="2333" spans="1:6" x14ac:dyDescent="0.25">
      <c r="B2333">
        <v>2</v>
      </c>
      <c r="C2333" t="s">
        <v>248</v>
      </c>
      <c r="D2333" t="s">
        <v>249</v>
      </c>
      <c r="E2333" t="s">
        <v>245</v>
      </c>
      <c r="F2333" s="24">
        <v>351700</v>
      </c>
    </row>
    <row r="2334" spans="1:6" x14ac:dyDescent="0.25">
      <c r="C2334" t="s">
        <v>250</v>
      </c>
      <c r="D2334" t="s">
        <v>251</v>
      </c>
      <c r="E2334" t="s">
        <v>245</v>
      </c>
      <c r="F2334" s="24"/>
    </row>
    <row r="2335" spans="1:6" x14ac:dyDescent="0.25">
      <c r="B2335">
        <v>3</v>
      </c>
      <c r="C2335" t="s">
        <v>252</v>
      </c>
      <c r="D2335" t="s">
        <v>253</v>
      </c>
      <c r="E2335" t="s">
        <v>254</v>
      </c>
      <c r="F2335" s="24">
        <v>12200</v>
      </c>
    </row>
    <row r="2336" spans="1:6" x14ac:dyDescent="0.25">
      <c r="B2336">
        <v>4</v>
      </c>
      <c r="C2336" t="s">
        <v>255</v>
      </c>
      <c r="D2336" t="s">
        <v>256</v>
      </c>
      <c r="E2336" t="s">
        <v>257</v>
      </c>
      <c r="F2336" s="24">
        <v>400</v>
      </c>
    </row>
    <row r="2337" spans="1:6" x14ac:dyDescent="0.25">
      <c r="C2337" t="s">
        <v>258</v>
      </c>
      <c r="D2337" t="s">
        <v>256</v>
      </c>
      <c r="E2337" t="s">
        <v>257</v>
      </c>
      <c r="F2337" s="24">
        <v>1180</v>
      </c>
    </row>
    <row r="2338" spans="1:6" x14ac:dyDescent="0.25">
      <c r="B2338">
        <v>5</v>
      </c>
      <c r="C2338" t="s">
        <v>259</v>
      </c>
      <c r="D2338" t="s">
        <v>260</v>
      </c>
      <c r="E2338" t="s">
        <v>257</v>
      </c>
      <c r="F2338" s="24"/>
    </row>
    <row r="2339" spans="1:6" x14ac:dyDescent="0.25">
      <c r="B2339">
        <v>6</v>
      </c>
      <c r="C2339" t="s">
        <v>261</v>
      </c>
      <c r="D2339" t="s">
        <v>262</v>
      </c>
      <c r="E2339" t="s">
        <v>263</v>
      </c>
      <c r="F2339" s="24">
        <v>150</v>
      </c>
    </row>
    <row r="2340" spans="1:6" x14ac:dyDescent="0.25">
      <c r="B2340">
        <v>7</v>
      </c>
      <c r="C2340" t="s">
        <v>264</v>
      </c>
      <c r="D2340" t="s">
        <v>265</v>
      </c>
      <c r="E2340" t="s">
        <v>257</v>
      </c>
      <c r="F2340" s="24"/>
    </row>
    <row r="2341" spans="1:6" x14ac:dyDescent="0.25">
      <c r="B2341">
        <v>8</v>
      </c>
      <c r="C2341" t="s">
        <v>266</v>
      </c>
      <c r="D2341" t="s">
        <v>267</v>
      </c>
      <c r="E2341" t="s">
        <v>257</v>
      </c>
      <c r="F2341" s="24"/>
    </row>
    <row r="2342" spans="1:6" x14ac:dyDescent="0.25">
      <c r="B2342">
        <v>9</v>
      </c>
      <c r="C2342" t="s">
        <v>268</v>
      </c>
      <c r="D2342" t="s">
        <v>269</v>
      </c>
      <c r="E2342" t="s">
        <v>257</v>
      </c>
      <c r="F2342" s="24">
        <v>165300</v>
      </c>
    </row>
    <row r="2343" spans="1:6" x14ac:dyDescent="0.25">
      <c r="B2343">
        <v>10</v>
      </c>
      <c r="C2343" t="s">
        <v>270</v>
      </c>
      <c r="D2343" t="s">
        <v>271</v>
      </c>
      <c r="E2343" t="s">
        <v>257</v>
      </c>
      <c r="F2343" s="24"/>
    </row>
    <row r="2344" spans="1:6" x14ac:dyDescent="0.25">
      <c r="A2344" t="s">
        <v>453</v>
      </c>
      <c r="B2344">
        <v>1</v>
      </c>
      <c r="C2344" t="s">
        <v>243</v>
      </c>
      <c r="D2344" t="s">
        <v>244</v>
      </c>
      <c r="E2344" t="s">
        <v>245</v>
      </c>
      <c r="F2344" s="24"/>
    </row>
    <row r="2345" spans="1:6" x14ac:dyDescent="0.25">
      <c r="C2345" t="s">
        <v>246</v>
      </c>
      <c r="D2345" t="s">
        <v>247</v>
      </c>
      <c r="E2345" t="s">
        <v>245</v>
      </c>
      <c r="F2345" s="24"/>
    </row>
    <row r="2346" spans="1:6" x14ac:dyDescent="0.25">
      <c r="B2346">
        <v>2</v>
      </c>
      <c r="C2346" t="s">
        <v>248</v>
      </c>
      <c r="D2346" t="s">
        <v>249</v>
      </c>
      <c r="E2346" t="s">
        <v>245</v>
      </c>
      <c r="F2346" s="24">
        <v>1200000</v>
      </c>
    </row>
    <row r="2347" spans="1:6" x14ac:dyDescent="0.25">
      <c r="C2347" t="s">
        <v>250</v>
      </c>
      <c r="D2347" t="s">
        <v>251</v>
      </c>
      <c r="E2347" t="s">
        <v>245</v>
      </c>
      <c r="F2347" s="24"/>
    </row>
    <row r="2348" spans="1:6" x14ac:dyDescent="0.25">
      <c r="B2348">
        <v>3</v>
      </c>
      <c r="C2348" t="s">
        <v>252</v>
      </c>
      <c r="D2348" t="s">
        <v>253</v>
      </c>
      <c r="E2348" t="s">
        <v>254</v>
      </c>
      <c r="F2348" s="24">
        <v>179500</v>
      </c>
    </row>
    <row r="2349" spans="1:6" x14ac:dyDescent="0.25">
      <c r="B2349">
        <v>4</v>
      </c>
      <c r="C2349" t="s">
        <v>255</v>
      </c>
      <c r="D2349" t="s">
        <v>256</v>
      </c>
      <c r="E2349" t="s">
        <v>257</v>
      </c>
      <c r="F2349" s="24"/>
    </row>
    <row r="2350" spans="1:6" x14ac:dyDescent="0.25">
      <c r="C2350" t="s">
        <v>258</v>
      </c>
      <c r="D2350" t="s">
        <v>256</v>
      </c>
      <c r="E2350" t="s">
        <v>257</v>
      </c>
      <c r="F2350" s="24">
        <v>1003</v>
      </c>
    </row>
    <row r="2351" spans="1:6" x14ac:dyDescent="0.25">
      <c r="B2351">
        <v>5</v>
      </c>
      <c r="C2351" t="s">
        <v>259</v>
      </c>
      <c r="D2351" t="s">
        <v>260</v>
      </c>
      <c r="E2351" t="s">
        <v>257</v>
      </c>
      <c r="F2351" s="24">
        <v>370</v>
      </c>
    </row>
    <row r="2352" spans="1:6" x14ac:dyDescent="0.25">
      <c r="B2352">
        <v>6</v>
      </c>
      <c r="C2352" t="s">
        <v>261</v>
      </c>
      <c r="D2352" t="s">
        <v>262</v>
      </c>
      <c r="E2352" t="s">
        <v>263</v>
      </c>
      <c r="F2352" s="24"/>
    </row>
    <row r="2353" spans="1:6" x14ac:dyDescent="0.25">
      <c r="B2353">
        <v>7</v>
      </c>
      <c r="C2353" t="s">
        <v>264</v>
      </c>
      <c r="D2353" t="s">
        <v>265</v>
      </c>
      <c r="E2353" t="s">
        <v>257</v>
      </c>
      <c r="F2353" s="24">
        <v>420</v>
      </c>
    </row>
    <row r="2354" spans="1:6" x14ac:dyDescent="0.25">
      <c r="B2354">
        <v>8</v>
      </c>
      <c r="C2354" t="s">
        <v>266</v>
      </c>
      <c r="D2354" t="s">
        <v>267</v>
      </c>
      <c r="E2354" t="s">
        <v>257</v>
      </c>
      <c r="F2354" s="24"/>
    </row>
    <row r="2355" spans="1:6" x14ac:dyDescent="0.25">
      <c r="B2355">
        <v>9</v>
      </c>
      <c r="C2355" t="s">
        <v>268</v>
      </c>
      <c r="D2355" t="s">
        <v>269</v>
      </c>
      <c r="E2355" t="s">
        <v>257</v>
      </c>
      <c r="F2355" s="24"/>
    </row>
    <row r="2356" spans="1:6" x14ac:dyDescent="0.25">
      <c r="B2356">
        <v>10</v>
      </c>
      <c r="C2356" t="s">
        <v>270</v>
      </c>
      <c r="D2356" t="s">
        <v>271</v>
      </c>
      <c r="E2356" t="s">
        <v>257</v>
      </c>
      <c r="F2356" s="24"/>
    </row>
    <row r="2357" spans="1:6" x14ac:dyDescent="0.25">
      <c r="A2357" t="s">
        <v>454</v>
      </c>
      <c r="B2357">
        <v>1</v>
      </c>
      <c r="C2357" t="s">
        <v>243</v>
      </c>
      <c r="D2357" t="s">
        <v>244</v>
      </c>
      <c r="E2357" t="s">
        <v>245</v>
      </c>
      <c r="F2357" s="24"/>
    </row>
    <row r="2358" spans="1:6" x14ac:dyDescent="0.25">
      <c r="C2358" t="s">
        <v>246</v>
      </c>
      <c r="D2358" t="s">
        <v>247</v>
      </c>
      <c r="E2358" t="s">
        <v>245</v>
      </c>
      <c r="F2358" s="24"/>
    </row>
    <row r="2359" spans="1:6" x14ac:dyDescent="0.25">
      <c r="B2359">
        <v>2</v>
      </c>
      <c r="C2359" t="s">
        <v>248</v>
      </c>
      <c r="D2359" t="s">
        <v>249</v>
      </c>
      <c r="E2359" t="s">
        <v>245</v>
      </c>
      <c r="F2359" s="24"/>
    </row>
    <row r="2360" spans="1:6" x14ac:dyDescent="0.25">
      <c r="C2360" t="s">
        <v>250</v>
      </c>
      <c r="D2360" t="s">
        <v>251</v>
      </c>
      <c r="E2360" t="s">
        <v>245</v>
      </c>
      <c r="F2360" s="24"/>
    </row>
    <row r="2361" spans="1:6" x14ac:dyDescent="0.25">
      <c r="B2361">
        <v>3</v>
      </c>
      <c r="C2361" t="s">
        <v>252</v>
      </c>
      <c r="D2361" t="s">
        <v>253</v>
      </c>
      <c r="E2361" t="s">
        <v>254</v>
      </c>
      <c r="F2361" s="24"/>
    </row>
    <row r="2362" spans="1:6" x14ac:dyDescent="0.25">
      <c r="B2362">
        <v>4</v>
      </c>
      <c r="C2362" t="s">
        <v>255</v>
      </c>
      <c r="D2362" t="s">
        <v>256</v>
      </c>
      <c r="E2362" t="s">
        <v>257</v>
      </c>
      <c r="F2362" s="24"/>
    </row>
    <row r="2363" spans="1:6" x14ac:dyDescent="0.25">
      <c r="C2363" t="s">
        <v>258</v>
      </c>
      <c r="D2363" t="s">
        <v>256</v>
      </c>
      <c r="E2363" t="s">
        <v>257</v>
      </c>
      <c r="F2363" s="24"/>
    </row>
    <row r="2364" spans="1:6" x14ac:dyDescent="0.25">
      <c r="B2364">
        <v>5</v>
      </c>
      <c r="C2364" t="s">
        <v>259</v>
      </c>
      <c r="D2364" t="s">
        <v>260</v>
      </c>
      <c r="E2364" t="s">
        <v>257</v>
      </c>
      <c r="F2364" s="24">
        <v>1</v>
      </c>
    </row>
    <row r="2365" spans="1:6" x14ac:dyDescent="0.25">
      <c r="B2365">
        <v>6</v>
      </c>
      <c r="C2365" t="s">
        <v>261</v>
      </c>
      <c r="D2365" t="s">
        <v>262</v>
      </c>
      <c r="E2365" t="s">
        <v>263</v>
      </c>
      <c r="F2365" s="24"/>
    </row>
    <row r="2366" spans="1:6" x14ac:dyDescent="0.25">
      <c r="B2366">
        <v>7</v>
      </c>
      <c r="C2366" t="s">
        <v>264</v>
      </c>
      <c r="D2366" t="s">
        <v>265</v>
      </c>
      <c r="E2366" t="s">
        <v>257</v>
      </c>
      <c r="F2366" s="24">
        <v>50</v>
      </c>
    </row>
    <row r="2367" spans="1:6" x14ac:dyDescent="0.25">
      <c r="B2367">
        <v>8</v>
      </c>
      <c r="C2367" t="s">
        <v>266</v>
      </c>
      <c r="D2367" t="s">
        <v>267</v>
      </c>
      <c r="E2367" t="s">
        <v>257</v>
      </c>
      <c r="F2367" s="24"/>
    </row>
    <row r="2368" spans="1:6" x14ac:dyDescent="0.25">
      <c r="B2368">
        <v>9</v>
      </c>
      <c r="C2368" t="s">
        <v>268</v>
      </c>
      <c r="D2368" t="s">
        <v>269</v>
      </c>
      <c r="E2368" t="s">
        <v>257</v>
      </c>
      <c r="F2368" s="24"/>
    </row>
    <row r="2369" spans="1:6" x14ac:dyDescent="0.25">
      <c r="B2369">
        <v>10</v>
      </c>
      <c r="C2369" t="s">
        <v>270</v>
      </c>
      <c r="D2369" t="s">
        <v>271</v>
      </c>
      <c r="E2369" t="s">
        <v>257</v>
      </c>
      <c r="F2369" s="24"/>
    </row>
    <row r="2370" spans="1:6" x14ac:dyDescent="0.25">
      <c r="A2370" t="s">
        <v>455</v>
      </c>
      <c r="B2370">
        <v>1</v>
      </c>
      <c r="C2370" t="s">
        <v>243</v>
      </c>
      <c r="D2370" t="s">
        <v>244</v>
      </c>
      <c r="E2370" t="s">
        <v>245</v>
      </c>
      <c r="F2370" s="24"/>
    </row>
    <row r="2371" spans="1:6" x14ac:dyDescent="0.25">
      <c r="C2371" t="s">
        <v>246</v>
      </c>
      <c r="D2371" t="s">
        <v>247</v>
      </c>
      <c r="E2371" t="s">
        <v>245</v>
      </c>
      <c r="F2371" s="24"/>
    </row>
    <row r="2372" spans="1:6" x14ac:dyDescent="0.25">
      <c r="B2372">
        <v>2</v>
      </c>
      <c r="C2372" t="s">
        <v>248</v>
      </c>
      <c r="D2372" t="s">
        <v>249</v>
      </c>
      <c r="E2372" t="s">
        <v>245</v>
      </c>
      <c r="F2372" s="24"/>
    </row>
    <row r="2373" spans="1:6" x14ac:dyDescent="0.25">
      <c r="C2373" t="s">
        <v>250</v>
      </c>
      <c r="D2373" t="s">
        <v>251</v>
      </c>
      <c r="E2373" t="s">
        <v>245</v>
      </c>
      <c r="F2373" s="24"/>
    </row>
    <row r="2374" spans="1:6" x14ac:dyDescent="0.25">
      <c r="B2374">
        <v>3</v>
      </c>
      <c r="C2374" t="s">
        <v>252</v>
      </c>
      <c r="D2374" t="s">
        <v>253</v>
      </c>
      <c r="E2374" t="s">
        <v>254</v>
      </c>
      <c r="F2374" s="24">
        <v>90000</v>
      </c>
    </row>
    <row r="2375" spans="1:6" x14ac:dyDescent="0.25">
      <c r="B2375">
        <v>4</v>
      </c>
      <c r="C2375" t="s">
        <v>255</v>
      </c>
      <c r="D2375" t="s">
        <v>256</v>
      </c>
      <c r="E2375" t="s">
        <v>257</v>
      </c>
      <c r="F2375" s="24"/>
    </row>
    <row r="2376" spans="1:6" x14ac:dyDescent="0.25">
      <c r="C2376" t="s">
        <v>258</v>
      </c>
      <c r="D2376" t="s">
        <v>256</v>
      </c>
      <c r="E2376" t="s">
        <v>257</v>
      </c>
      <c r="F2376" s="24"/>
    </row>
    <row r="2377" spans="1:6" x14ac:dyDescent="0.25">
      <c r="B2377">
        <v>5</v>
      </c>
      <c r="C2377" t="s">
        <v>259</v>
      </c>
      <c r="D2377" t="s">
        <v>260</v>
      </c>
      <c r="E2377" t="s">
        <v>257</v>
      </c>
      <c r="F2377" s="24"/>
    </row>
    <row r="2378" spans="1:6" x14ac:dyDescent="0.25">
      <c r="B2378">
        <v>6</v>
      </c>
      <c r="C2378" t="s">
        <v>261</v>
      </c>
      <c r="D2378" t="s">
        <v>262</v>
      </c>
      <c r="E2378" t="s">
        <v>263</v>
      </c>
      <c r="F2378" s="24"/>
    </row>
    <row r="2379" spans="1:6" x14ac:dyDescent="0.25">
      <c r="B2379">
        <v>7</v>
      </c>
      <c r="C2379" t="s">
        <v>264</v>
      </c>
      <c r="D2379" t="s">
        <v>265</v>
      </c>
      <c r="E2379" t="s">
        <v>257</v>
      </c>
      <c r="F2379" s="24">
        <v>300</v>
      </c>
    </row>
    <row r="2380" spans="1:6" x14ac:dyDescent="0.25">
      <c r="B2380">
        <v>8</v>
      </c>
      <c r="C2380" t="s">
        <v>266</v>
      </c>
      <c r="D2380" t="s">
        <v>267</v>
      </c>
      <c r="E2380" t="s">
        <v>257</v>
      </c>
      <c r="F2380" s="24">
        <v>200</v>
      </c>
    </row>
    <row r="2381" spans="1:6" x14ac:dyDescent="0.25">
      <c r="B2381">
        <v>9</v>
      </c>
      <c r="C2381" t="s">
        <v>268</v>
      </c>
      <c r="D2381" t="s">
        <v>269</v>
      </c>
      <c r="E2381" t="s">
        <v>257</v>
      </c>
      <c r="F2381" s="24"/>
    </row>
    <row r="2382" spans="1:6" x14ac:dyDescent="0.25">
      <c r="B2382">
        <v>10</v>
      </c>
      <c r="C2382" t="s">
        <v>270</v>
      </c>
      <c r="D2382" t="s">
        <v>271</v>
      </c>
      <c r="E2382" t="s">
        <v>257</v>
      </c>
      <c r="F2382" s="24"/>
    </row>
    <row r="2383" spans="1:6" x14ac:dyDescent="0.25">
      <c r="A2383" t="s">
        <v>456</v>
      </c>
      <c r="B2383">
        <v>1</v>
      </c>
      <c r="C2383" t="s">
        <v>243</v>
      </c>
      <c r="D2383" t="s">
        <v>244</v>
      </c>
      <c r="E2383" t="s">
        <v>245</v>
      </c>
      <c r="F2383" s="24"/>
    </row>
    <row r="2384" spans="1:6" x14ac:dyDescent="0.25">
      <c r="C2384" t="s">
        <v>246</v>
      </c>
      <c r="D2384" t="s">
        <v>247</v>
      </c>
      <c r="E2384" t="s">
        <v>245</v>
      </c>
      <c r="F2384" s="24"/>
    </row>
    <row r="2385" spans="1:6" x14ac:dyDescent="0.25">
      <c r="B2385">
        <v>2</v>
      </c>
      <c r="C2385" t="s">
        <v>248</v>
      </c>
      <c r="D2385" t="s">
        <v>249</v>
      </c>
      <c r="E2385" t="s">
        <v>245</v>
      </c>
      <c r="F2385" s="24"/>
    </row>
    <row r="2386" spans="1:6" x14ac:dyDescent="0.25">
      <c r="C2386" t="s">
        <v>250</v>
      </c>
      <c r="D2386" t="s">
        <v>251</v>
      </c>
      <c r="E2386" t="s">
        <v>245</v>
      </c>
      <c r="F2386" s="24"/>
    </row>
    <row r="2387" spans="1:6" x14ac:dyDescent="0.25">
      <c r="B2387">
        <v>3</v>
      </c>
      <c r="C2387" t="s">
        <v>252</v>
      </c>
      <c r="D2387" t="s">
        <v>253</v>
      </c>
      <c r="E2387" t="s">
        <v>254</v>
      </c>
      <c r="F2387" s="24"/>
    </row>
    <row r="2388" spans="1:6" x14ac:dyDescent="0.25">
      <c r="B2388">
        <v>4</v>
      </c>
      <c r="C2388" t="s">
        <v>255</v>
      </c>
      <c r="D2388" t="s">
        <v>256</v>
      </c>
      <c r="E2388" t="s">
        <v>257</v>
      </c>
      <c r="F2388" s="24"/>
    </row>
    <row r="2389" spans="1:6" x14ac:dyDescent="0.25">
      <c r="C2389" t="s">
        <v>258</v>
      </c>
      <c r="D2389" t="s">
        <v>256</v>
      </c>
      <c r="E2389" t="s">
        <v>257</v>
      </c>
      <c r="F2389" s="24"/>
    </row>
    <row r="2390" spans="1:6" x14ac:dyDescent="0.25">
      <c r="B2390">
        <v>5</v>
      </c>
      <c r="C2390" t="s">
        <v>259</v>
      </c>
      <c r="D2390" t="s">
        <v>260</v>
      </c>
      <c r="E2390" t="s">
        <v>257</v>
      </c>
      <c r="F2390" s="24"/>
    </row>
    <row r="2391" spans="1:6" x14ac:dyDescent="0.25">
      <c r="B2391">
        <v>6</v>
      </c>
      <c r="C2391" t="s">
        <v>261</v>
      </c>
      <c r="D2391" t="s">
        <v>262</v>
      </c>
      <c r="E2391" t="s">
        <v>263</v>
      </c>
      <c r="F2391" s="24">
        <v>100</v>
      </c>
    </row>
    <row r="2392" spans="1:6" x14ac:dyDescent="0.25">
      <c r="B2392">
        <v>7</v>
      </c>
      <c r="C2392" t="s">
        <v>264</v>
      </c>
      <c r="D2392" t="s">
        <v>265</v>
      </c>
      <c r="E2392" t="s">
        <v>257</v>
      </c>
      <c r="F2392" s="24"/>
    </row>
    <row r="2393" spans="1:6" x14ac:dyDescent="0.25">
      <c r="B2393">
        <v>8</v>
      </c>
      <c r="C2393" t="s">
        <v>266</v>
      </c>
      <c r="D2393" t="s">
        <v>267</v>
      </c>
      <c r="E2393" t="s">
        <v>257</v>
      </c>
      <c r="F2393" s="24"/>
    </row>
    <row r="2394" spans="1:6" x14ac:dyDescent="0.25">
      <c r="B2394">
        <v>9</v>
      </c>
      <c r="C2394" t="s">
        <v>268</v>
      </c>
      <c r="D2394" t="s">
        <v>269</v>
      </c>
      <c r="E2394" t="s">
        <v>257</v>
      </c>
      <c r="F2394" s="24"/>
    </row>
    <row r="2395" spans="1:6" x14ac:dyDescent="0.25">
      <c r="B2395">
        <v>10</v>
      </c>
      <c r="C2395" t="s">
        <v>270</v>
      </c>
      <c r="D2395" t="s">
        <v>271</v>
      </c>
      <c r="E2395" t="s">
        <v>257</v>
      </c>
      <c r="F2395" s="24"/>
    </row>
    <row r="2396" spans="1:6" x14ac:dyDescent="0.25">
      <c r="A2396" t="s">
        <v>457</v>
      </c>
      <c r="B2396">
        <v>1</v>
      </c>
      <c r="C2396" t="s">
        <v>243</v>
      </c>
      <c r="D2396" t="s">
        <v>244</v>
      </c>
      <c r="E2396" t="s">
        <v>245</v>
      </c>
      <c r="F2396" s="24"/>
    </row>
    <row r="2397" spans="1:6" x14ac:dyDescent="0.25">
      <c r="C2397" t="s">
        <v>246</v>
      </c>
      <c r="D2397" t="s">
        <v>247</v>
      </c>
      <c r="E2397" t="s">
        <v>245</v>
      </c>
      <c r="F2397" s="24"/>
    </row>
    <row r="2398" spans="1:6" x14ac:dyDescent="0.25">
      <c r="B2398">
        <v>2</v>
      </c>
      <c r="C2398" t="s">
        <v>248</v>
      </c>
      <c r="D2398" t="s">
        <v>249</v>
      </c>
      <c r="E2398" t="s">
        <v>245</v>
      </c>
      <c r="F2398" s="24"/>
    </row>
    <row r="2399" spans="1:6" x14ac:dyDescent="0.25">
      <c r="C2399" t="s">
        <v>250</v>
      </c>
      <c r="D2399" t="s">
        <v>251</v>
      </c>
      <c r="E2399" t="s">
        <v>245</v>
      </c>
      <c r="F2399" s="24"/>
    </row>
    <row r="2400" spans="1:6" x14ac:dyDescent="0.25">
      <c r="B2400">
        <v>3</v>
      </c>
      <c r="C2400" t="s">
        <v>252</v>
      </c>
      <c r="D2400" t="s">
        <v>253</v>
      </c>
      <c r="E2400" t="s">
        <v>254</v>
      </c>
      <c r="F2400" s="24">
        <v>100000</v>
      </c>
    </row>
    <row r="2401" spans="1:6" x14ac:dyDescent="0.25">
      <c r="B2401">
        <v>4</v>
      </c>
      <c r="C2401" t="s">
        <v>255</v>
      </c>
      <c r="D2401" t="s">
        <v>256</v>
      </c>
      <c r="E2401" t="s">
        <v>257</v>
      </c>
      <c r="F2401" s="24"/>
    </row>
    <row r="2402" spans="1:6" x14ac:dyDescent="0.25">
      <c r="C2402" t="s">
        <v>258</v>
      </c>
      <c r="D2402" t="s">
        <v>256</v>
      </c>
      <c r="E2402" t="s">
        <v>257</v>
      </c>
      <c r="F2402" s="24"/>
    </row>
    <row r="2403" spans="1:6" x14ac:dyDescent="0.25">
      <c r="B2403">
        <v>5</v>
      </c>
      <c r="C2403" t="s">
        <v>259</v>
      </c>
      <c r="D2403" t="s">
        <v>260</v>
      </c>
      <c r="E2403" t="s">
        <v>257</v>
      </c>
      <c r="F2403" s="24"/>
    </row>
    <row r="2404" spans="1:6" x14ac:dyDescent="0.25">
      <c r="B2404">
        <v>6</v>
      </c>
      <c r="C2404" t="s">
        <v>261</v>
      </c>
      <c r="D2404" t="s">
        <v>262</v>
      </c>
      <c r="E2404" t="s">
        <v>263</v>
      </c>
      <c r="F2404" s="24"/>
    </row>
    <row r="2405" spans="1:6" x14ac:dyDescent="0.25">
      <c r="B2405">
        <v>7</v>
      </c>
      <c r="C2405" t="s">
        <v>264</v>
      </c>
      <c r="D2405" t="s">
        <v>265</v>
      </c>
      <c r="E2405" t="s">
        <v>257</v>
      </c>
      <c r="F2405" s="24">
        <v>1000</v>
      </c>
    </row>
    <row r="2406" spans="1:6" x14ac:dyDescent="0.25">
      <c r="B2406">
        <v>8</v>
      </c>
      <c r="C2406" t="s">
        <v>266</v>
      </c>
      <c r="D2406" t="s">
        <v>267</v>
      </c>
      <c r="E2406" t="s">
        <v>257</v>
      </c>
      <c r="F2406" s="24"/>
    </row>
    <row r="2407" spans="1:6" x14ac:dyDescent="0.25">
      <c r="B2407">
        <v>9</v>
      </c>
      <c r="C2407" t="s">
        <v>268</v>
      </c>
      <c r="D2407" t="s">
        <v>269</v>
      </c>
      <c r="E2407" t="s">
        <v>257</v>
      </c>
      <c r="F2407" s="24"/>
    </row>
    <row r="2408" spans="1:6" x14ac:dyDescent="0.25">
      <c r="B2408">
        <v>10</v>
      </c>
      <c r="C2408" t="s">
        <v>270</v>
      </c>
      <c r="D2408" t="s">
        <v>271</v>
      </c>
      <c r="E2408" t="s">
        <v>257</v>
      </c>
      <c r="F2408" s="24"/>
    </row>
    <row r="2409" spans="1:6" x14ac:dyDescent="0.25">
      <c r="A2409" t="s">
        <v>458</v>
      </c>
      <c r="B2409">
        <v>1</v>
      </c>
      <c r="C2409" t="s">
        <v>243</v>
      </c>
      <c r="D2409" t="s">
        <v>244</v>
      </c>
      <c r="E2409" t="s">
        <v>245</v>
      </c>
      <c r="F2409" s="24"/>
    </row>
    <row r="2410" spans="1:6" x14ac:dyDescent="0.25">
      <c r="C2410" t="s">
        <v>246</v>
      </c>
      <c r="D2410" t="s">
        <v>247</v>
      </c>
      <c r="E2410" t="s">
        <v>245</v>
      </c>
      <c r="F2410" s="24"/>
    </row>
    <row r="2411" spans="1:6" x14ac:dyDescent="0.25">
      <c r="B2411">
        <v>2</v>
      </c>
      <c r="C2411" t="s">
        <v>248</v>
      </c>
      <c r="D2411" t="s">
        <v>249</v>
      </c>
      <c r="E2411" t="s">
        <v>245</v>
      </c>
      <c r="F2411" s="24">
        <v>48000</v>
      </c>
    </row>
    <row r="2412" spans="1:6" x14ac:dyDescent="0.25">
      <c r="C2412" t="s">
        <v>250</v>
      </c>
      <c r="D2412" t="s">
        <v>251</v>
      </c>
      <c r="E2412" t="s">
        <v>245</v>
      </c>
      <c r="F2412" s="24">
        <v>58000</v>
      </c>
    </row>
    <row r="2413" spans="1:6" x14ac:dyDescent="0.25">
      <c r="B2413">
        <v>3</v>
      </c>
      <c r="C2413" t="s">
        <v>252</v>
      </c>
      <c r="D2413" t="s">
        <v>253</v>
      </c>
      <c r="E2413" t="s">
        <v>254</v>
      </c>
      <c r="F2413" s="24"/>
    </row>
    <row r="2414" spans="1:6" x14ac:dyDescent="0.25">
      <c r="B2414">
        <v>4</v>
      </c>
      <c r="C2414" t="s">
        <v>255</v>
      </c>
      <c r="D2414" t="s">
        <v>256</v>
      </c>
      <c r="E2414" t="s">
        <v>257</v>
      </c>
      <c r="F2414" s="24"/>
    </row>
    <row r="2415" spans="1:6" x14ac:dyDescent="0.25">
      <c r="C2415" t="s">
        <v>258</v>
      </c>
      <c r="D2415" t="s">
        <v>256</v>
      </c>
      <c r="E2415" t="s">
        <v>257</v>
      </c>
      <c r="F2415" s="24"/>
    </row>
    <row r="2416" spans="1:6" x14ac:dyDescent="0.25">
      <c r="B2416">
        <v>5</v>
      </c>
      <c r="C2416" t="s">
        <v>259</v>
      </c>
      <c r="D2416" t="s">
        <v>260</v>
      </c>
      <c r="E2416" t="s">
        <v>257</v>
      </c>
      <c r="F2416" s="24"/>
    </row>
    <row r="2417" spans="1:6" x14ac:dyDescent="0.25">
      <c r="B2417">
        <v>6</v>
      </c>
      <c r="C2417" t="s">
        <v>261</v>
      </c>
      <c r="D2417" t="s">
        <v>262</v>
      </c>
      <c r="E2417" t="s">
        <v>263</v>
      </c>
      <c r="F2417" s="24"/>
    </row>
    <row r="2418" spans="1:6" x14ac:dyDescent="0.25">
      <c r="B2418">
        <v>7</v>
      </c>
      <c r="C2418" t="s">
        <v>264</v>
      </c>
      <c r="D2418" t="s">
        <v>265</v>
      </c>
      <c r="E2418" t="s">
        <v>257</v>
      </c>
      <c r="F2418" s="24"/>
    </row>
    <row r="2419" spans="1:6" x14ac:dyDescent="0.25">
      <c r="B2419">
        <v>8</v>
      </c>
      <c r="C2419" t="s">
        <v>266</v>
      </c>
      <c r="D2419" t="s">
        <v>267</v>
      </c>
      <c r="E2419" t="s">
        <v>257</v>
      </c>
      <c r="F2419" s="24"/>
    </row>
    <row r="2420" spans="1:6" x14ac:dyDescent="0.25">
      <c r="B2420">
        <v>9</v>
      </c>
      <c r="C2420" t="s">
        <v>268</v>
      </c>
      <c r="D2420" t="s">
        <v>269</v>
      </c>
      <c r="E2420" t="s">
        <v>257</v>
      </c>
      <c r="F2420" s="24"/>
    </row>
    <row r="2421" spans="1:6" x14ac:dyDescent="0.25">
      <c r="B2421">
        <v>10</v>
      </c>
      <c r="C2421" t="s">
        <v>270</v>
      </c>
      <c r="D2421" t="s">
        <v>271</v>
      </c>
      <c r="E2421" t="s">
        <v>257</v>
      </c>
      <c r="F2421" s="24"/>
    </row>
    <row r="2422" spans="1:6" x14ac:dyDescent="0.25">
      <c r="A2422" t="s">
        <v>459</v>
      </c>
      <c r="B2422">
        <v>1</v>
      </c>
      <c r="C2422" t="s">
        <v>243</v>
      </c>
      <c r="D2422" t="s">
        <v>244</v>
      </c>
      <c r="E2422" t="s">
        <v>245</v>
      </c>
      <c r="F2422" s="24"/>
    </row>
    <row r="2423" spans="1:6" x14ac:dyDescent="0.25">
      <c r="C2423" t="s">
        <v>246</v>
      </c>
      <c r="D2423" t="s">
        <v>247</v>
      </c>
      <c r="E2423" t="s">
        <v>245</v>
      </c>
      <c r="F2423" s="24"/>
    </row>
    <row r="2424" spans="1:6" x14ac:dyDescent="0.25">
      <c r="B2424">
        <v>2</v>
      </c>
      <c r="C2424" t="s">
        <v>248</v>
      </c>
      <c r="D2424" t="s">
        <v>249</v>
      </c>
      <c r="E2424" t="s">
        <v>245</v>
      </c>
      <c r="F2424" s="24"/>
    </row>
    <row r="2425" spans="1:6" x14ac:dyDescent="0.25">
      <c r="C2425" t="s">
        <v>250</v>
      </c>
      <c r="D2425" t="s">
        <v>251</v>
      </c>
      <c r="E2425" t="s">
        <v>245</v>
      </c>
      <c r="F2425" s="24"/>
    </row>
    <row r="2426" spans="1:6" x14ac:dyDescent="0.25">
      <c r="B2426">
        <v>3</v>
      </c>
      <c r="C2426" t="s">
        <v>252</v>
      </c>
      <c r="D2426" t="s">
        <v>253</v>
      </c>
      <c r="E2426" t="s">
        <v>254</v>
      </c>
      <c r="F2426" s="24"/>
    </row>
    <row r="2427" spans="1:6" x14ac:dyDescent="0.25">
      <c r="B2427">
        <v>4</v>
      </c>
      <c r="C2427" t="s">
        <v>255</v>
      </c>
      <c r="D2427" t="s">
        <v>256</v>
      </c>
      <c r="E2427" t="s">
        <v>257</v>
      </c>
      <c r="F2427" s="24"/>
    </row>
    <row r="2428" spans="1:6" x14ac:dyDescent="0.25">
      <c r="C2428" t="s">
        <v>258</v>
      </c>
      <c r="D2428" t="s">
        <v>256</v>
      </c>
      <c r="E2428" t="s">
        <v>257</v>
      </c>
      <c r="F2428" s="24"/>
    </row>
    <row r="2429" spans="1:6" x14ac:dyDescent="0.25">
      <c r="B2429">
        <v>5</v>
      </c>
      <c r="C2429" t="s">
        <v>259</v>
      </c>
      <c r="D2429" t="s">
        <v>260</v>
      </c>
      <c r="E2429" t="s">
        <v>257</v>
      </c>
      <c r="F2429" s="24"/>
    </row>
    <row r="2430" spans="1:6" x14ac:dyDescent="0.25">
      <c r="B2430">
        <v>6</v>
      </c>
      <c r="C2430" t="s">
        <v>261</v>
      </c>
      <c r="D2430" t="s">
        <v>262</v>
      </c>
      <c r="E2430" t="s">
        <v>263</v>
      </c>
      <c r="F2430" s="24">
        <v>1000</v>
      </c>
    </row>
    <row r="2431" spans="1:6" x14ac:dyDescent="0.25">
      <c r="B2431">
        <v>7</v>
      </c>
      <c r="C2431" t="s">
        <v>264</v>
      </c>
      <c r="D2431" t="s">
        <v>265</v>
      </c>
      <c r="E2431" t="s">
        <v>257</v>
      </c>
      <c r="F2431" s="24"/>
    </row>
    <row r="2432" spans="1:6" x14ac:dyDescent="0.25">
      <c r="B2432">
        <v>8</v>
      </c>
      <c r="C2432" t="s">
        <v>266</v>
      </c>
      <c r="D2432" t="s">
        <v>267</v>
      </c>
      <c r="E2432" t="s">
        <v>257</v>
      </c>
      <c r="F2432" s="24"/>
    </row>
    <row r="2433" spans="1:6" x14ac:dyDescent="0.25">
      <c r="B2433">
        <v>9</v>
      </c>
      <c r="C2433" t="s">
        <v>268</v>
      </c>
      <c r="D2433" t="s">
        <v>269</v>
      </c>
      <c r="E2433" t="s">
        <v>257</v>
      </c>
      <c r="F2433" s="24">
        <v>6000</v>
      </c>
    </row>
    <row r="2434" spans="1:6" x14ac:dyDescent="0.25">
      <c r="B2434">
        <v>10</v>
      </c>
      <c r="C2434" t="s">
        <v>270</v>
      </c>
      <c r="D2434" t="s">
        <v>271</v>
      </c>
      <c r="E2434" t="s">
        <v>257</v>
      </c>
      <c r="F2434" s="24"/>
    </row>
    <row r="2435" spans="1:6" x14ac:dyDescent="0.25">
      <c r="A2435" t="s">
        <v>460</v>
      </c>
      <c r="B2435">
        <v>1</v>
      </c>
      <c r="C2435" t="s">
        <v>243</v>
      </c>
      <c r="D2435" t="s">
        <v>244</v>
      </c>
      <c r="E2435" t="s">
        <v>245</v>
      </c>
      <c r="F2435" s="24"/>
    </row>
    <row r="2436" spans="1:6" x14ac:dyDescent="0.25">
      <c r="C2436" t="s">
        <v>246</v>
      </c>
      <c r="D2436" t="s">
        <v>247</v>
      </c>
      <c r="E2436" t="s">
        <v>245</v>
      </c>
      <c r="F2436" s="24">
        <v>100000</v>
      </c>
    </row>
    <row r="2437" spans="1:6" x14ac:dyDescent="0.25">
      <c r="B2437">
        <v>2</v>
      </c>
      <c r="C2437" t="s">
        <v>248</v>
      </c>
      <c r="D2437" t="s">
        <v>249</v>
      </c>
      <c r="E2437" t="s">
        <v>245</v>
      </c>
      <c r="F2437" s="24"/>
    </row>
    <row r="2438" spans="1:6" x14ac:dyDescent="0.25">
      <c r="C2438" t="s">
        <v>250</v>
      </c>
      <c r="D2438" t="s">
        <v>251</v>
      </c>
      <c r="E2438" t="s">
        <v>245</v>
      </c>
      <c r="F2438" s="24"/>
    </row>
    <row r="2439" spans="1:6" x14ac:dyDescent="0.25">
      <c r="B2439">
        <v>3</v>
      </c>
      <c r="C2439" t="s">
        <v>252</v>
      </c>
      <c r="D2439" t="s">
        <v>253</v>
      </c>
      <c r="E2439" t="s">
        <v>254</v>
      </c>
      <c r="F2439" s="24">
        <v>150000</v>
      </c>
    </row>
    <row r="2440" spans="1:6" x14ac:dyDescent="0.25">
      <c r="B2440">
        <v>4</v>
      </c>
      <c r="C2440" t="s">
        <v>255</v>
      </c>
      <c r="D2440" t="s">
        <v>256</v>
      </c>
      <c r="E2440" t="s">
        <v>257</v>
      </c>
      <c r="F2440" s="24"/>
    </row>
    <row r="2441" spans="1:6" x14ac:dyDescent="0.25">
      <c r="C2441" t="s">
        <v>258</v>
      </c>
      <c r="D2441" t="s">
        <v>256</v>
      </c>
      <c r="E2441" t="s">
        <v>257</v>
      </c>
      <c r="F2441" s="24"/>
    </row>
    <row r="2442" spans="1:6" x14ac:dyDescent="0.25">
      <c r="B2442">
        <v>5</v>
      </c>
      <c r="C2442" t="s">
        <v>259</v>
      </c>
      <c r="D2442" t="s">
        <v>260</v>
      </c>
      <c r="E2442" t="s">
        <v>257</v>
      </c>
      <c r="F2442" s="24"/>
    </row>
    <row r="2443" spans="1:6" x14ac:dyDescent="0.25">
      <c r="B2443">
        <v>6</v>
      </c>
      <c r="C2443" t="s">
        <v>261</v>
      </c>
      <c r="D2443" t="s">
        <v>262</v>
      </c>
      <c r="E2443" t="s">
        <v>263</v>
      </c>
      <c r="F2443" s="24">
        <v>150</v>
      </c>
    </row>
    <row r="2444" spans="1:6" x14ac:dyDescent="0.25">
      <c r="B2444">
        <v>7</v>
      </c>
      <c r="C2444" t="s">
        <v>264</v>
      </c>
      <c r="D2444" t="s">
        <v>265</v>
      </c>
      <c r="E2444" t="s">
        <v>257</v>
      </c>
      <c r="F2444" s="24"/>
    </row>
    <row r="2445" spans="1:6" x14ac:dyDescent="0.25">
      <c r="B2445">
        <v>8</v>
      </c>
      <c r="C2445" t="s">
        <v>266</v>
      </c>
      <c r="D2445" t="s">
        <v>267</v>
      </c>
      <c r="E2445" t="s">
        <v>257</v>
      </c>
      <c r="F2445" s="24"/>
    </row>
    <row r="2446" spans="1:6" x14ac:dyDescent="0.25">
      <c r="B2446">
        <v>9</v>
      </c>
      <c r="C2446" t="s">
        <v>268</v>
      </c>
      <c r="D2446" t="s">
        <v>269</v>
      </c>
      <c r="E2446" t="s">
        <v>257</v>
      </c>
      <c r="F2446" s="24"/>
    </row>
    <row r="2447" spans="1:6" x14ac:dyDescent="0.25">
      <c r="B2447">
        <v>10</v>
      </c>
      <c r="C2447" t="s">
        <v>270</v>
      </c>
      <c r="D2447" t="s">
        <v>271</v>
      </c>
      <c r="E2447" t="s">
        <v>257</v>
      </c>
      <c r="F2447" s="24"/>
    </row>
    <row r="2448" spans="1:6" x14ac:dyDescent="0.25">
      <c r="A2448" t="s">
        <v>461</v>
      </c>
      <c r="B2448">
        <v>1</v>
      </c>
      <c r="C2448" t="s">
        <v>243</v>
      </c>
      <c r="D2448" t="s">
        <v>244</v>
      </c>
      <c r="E2448" t="s">
        <v>245</v>
      </c>
      <c r="F2448" s="24"/>
    </row>
    <row r="2449" spans="1:6" x14ac:dyDescent="0.25">
      <c r="C2449" t="s">
        <v>246</v>
      </c>
      <c r="D2449" t="s">
        <v>247</v>
      </c>
      <c r="E2449" t="s">
        <v>245</v>
      </c>
      <c r="F2449" s="24">
        <v>60000</v>
      </c>
    </row>
    <row r="2450" spans="1:6" x14ac:dyDescent="0.25">
      <c r="B2450">
        <v>2</v>
      </c>
      <c r="C2450" t="s">
        <v>248</v>
      </c>
      <c r="D2450" t="s">
        <v>249</v>
      </c>
      <c r="E2450" t="s">
        <v>245</v>
      </c>
      <c r="F2450" s="24"/>
    </row>
    <row r="2451" spans="1:6" x14ac:dyDescent="0.25">
      <c r="C2451" t="s">
        <v>250</v>
      </c>
      <c r="D2451" t="s">
        <v>251</v>
      </c>
      <c r="E2451" t="s">
        <v>245</v>
      </c>
      <c r="F2451" s="24"/>
    </row>
    <row r="2452" spans="1:6" x14ac:dyDescent="0.25">
      <c r="B2452">
        <v>3</v>
      </c>
      <c r="C2452" t="s">
        <v>252</v>
      </c>
      <c r="D2452" t="s">
        <v>253</v>
      </c>
      <c r="E2452" t="s">
        <v>254</v>
      </c>
      <c r="F2452" s="24"/>
    </row>
    <row r="2453" spans="1:6" x14ac:dyDescent="0.25">
      <c r="B2453">
        <v>4</v>
      </c>
      <c r="C2453" t="s">
        <v>255</v>
      </c>
      <c r="D2453" t="s">
        <v>256</v>
      </c>
      <c r="E2453" t="s">
        <v>257</v>
      </c>
      <c r="F2453" s="24">
        <v>150</v>
      </c>
    </row>
    <row r="2454" spans="1:6" x14ac:dyDescent="0.25">
      <c r="C2454" t="s">
        <v>258</v>
      </c>
      <c r="D2454" t="s">
        <v>256</v>
      </c>
      <c r="E2454" t="s">
        <v>257</v>
      </c>
      <c r="F2454" s="24"/>
    </row>
    <row r="2455" spans="1:6" x14ac:dyDescent="0.25">
      <c r="B2455">
        <v>5</v>
      </c>
      <c r="C2455" t="s">
        <v>259</v>
      </c>
      <c r="D2455" t="s">
        <v>260</v>
      </c>
      <c r="E2455" t="s">
        <v>257</v>
      </c>
      <c r="F2455" s="24"/>
    </row>
    <row r="2456" spans="1:6" x14ac:dyDescent="0.25">
      <c r="B2456">
        <v>6</v>
      </c>
      <c r="C2456" t="s">
        <v>261</v>
      </c>
      <c r="D2456" t="s">
        <v>262</v>
      </c>
      <c r="E2456" t="s">
        <v>263</v>
      </c>
      <c r="F2456" s="24">
        <v>100</v>
      </c>
    </row>
    <row r="2457" spans="1:6" x14ac:dyDescent="0.25">
      <c r="B2457">
        <v>7</v>
      </c>
      <c r="C2457" t="s">
        <v>264</v>
      </c>
      <c r="D2457" t="s">
        <v>265</v>
      </c>
      <c r="E2457" t="s">
        <v>257</v>
      </c>
      <c r="F2457" s="24"/>
    </row>
    <row r="2458" spans="1:6" x14ac:dyDescent="0.25">
      <c r="B2458">
        <v>8</v>
      </c>
      <c r="C2458" t="s">
        <v>266</v>
      </c>
      <c r="D2458" t="s">
        <v>267</v>
      </c>
      <c r="E2458" t="s">
        <v>257</v>
      </c>
      <c r="F2458" s="24">
        <v>300</v>
      </c>
    </row>
    <row r="2459" spans="1:6" x14ac:dyDescent="0.25">
      <c r="B2459">
        <v>9</v>
      </c>
      <c r="C2459" t="s">
        <v>268</v>
      </c>
      <c r="D2459" t="s">
        <v>269</v>
      </c>
      <c r="E2459" t="s">
        <v>257</v>
      </c>
      <c r="F2459" s="24"/>
    </row>
    <row r="2460" spans="1:6" x14ac:dyDescent="0.25">
      <c r="B2460">
        <v>10</v>
      </c>
      <c r="C2460" t="s">
        <v>270</v>
      </c>
      <c r="D2460" t="s">
        <v>271</v>
      </c>
      <c r="E2460" t="s">
        <v>257</v>
      </c>
      <c r="F2460" s="24"/>
    </row>
    <row r="2461" spans="1:6" x14ac:dyDescent="0.25">
      <c r="A2461" t="s">
        <v>462</v>
      </c>
      <c r="B2461">
        <v>1</v>
      </c>
      <c r="C2461" t="s">
        <v>243</v>
      </c>
      <c r="D2461" t="s">
        <v>244</v>
      </c>
      <c r="E2461" t="s">
        <v>245</v>
      </c>
      <c r="F2461" s="24">
        <v>20000</v>
      </c>
    </row>
    <row r="2462" spans="1:6" x14ac:dyDescent="0.25">
      <c r="C2462" t="s">
        <v>246</v>
      </c>
      <c r="D2462" t="s">
        <v>247</v>
      </c>
      <c r="E2462" t="s">
        <v>245</v>
      </c>
      <c r="F2462" s="24"/>
    </row>
    <row r="2463" spans="1:6" x14ac:dyDescent="0.25">
      <c r="B2463">
        <v>2</v>
      </c>
      <c r="C2463" t="s">
        <v>248</v>
      </c>
      <c r="D2463" t="s">
        <v>249</v>
      </c>
      <c r="E2463" t="s">
        <v>245</v>
      </c>
      <c r="F2463" s="24"/>
    </row>
    <row r="2464" spans="1:6" x14ac:dyDescent="0.25">
      <c r="C2464" t="s">
        <v>250</v>
      </c>
      <c r="D2464" t="s">
        <v>251</v>
      </c>
      <c r="E2464" t="s">
        <v>245</v>
      </c>
      <c r="F2464" s="24">
        <v>30000</v>
      </c>
    </row>
    <row r="2465" spans="1:6" x14ac:dyDescent="0.25">
      <c r="B2465">
        <v>3</v>
      </c>
      <c r="C2465" t="s">
        <v>252</v>
      </c>
      <c r="D2465" t="s">
        <v>253</v>
      </c>
      <c r="E2465" t="s">
        <v>254</v>
      </c>
      <c r="F2465" s="24"/>
    </row>
    <row r="2466" spans="1:6" x14ac:dyDescent="0.25">
      <c r="B2466">
        <v>4</v>
      </c>
      <c r="C2466" t="s">
        <v>255</v>
      </c>
      <c r="D2466" t="s">
        <v>256</v>
      </c>
      <c r="E2466" t="s">
        <v>257</v>
      </c>
      <c r="F2466" s="24">
        <v>150</v>
      </c>
    </row>
    <row r="2467" spans="1:6" x14ac:dyDescent="0.25">
      <c r="C2467" t="s">
        <v>258</v>
      </c>
      <c r="D2467" t="s">
        <v>256</v>
      </c>
      <c r="E2467" t="s">
        <v>257</v>
      </c>
      <c r="F2467" s="24"/>
    </row>
    <row r="2468" spans="1:6" x14ac:dyDescent="0.25">
      <c r="B2468">
        <v>5</v>
      </c>
      <c r="C2468" t="s">
        <v>259</v>
      </c>
      <c r="D2468" t="s">
        <v>260</v>
      </c>
      <c r="E2468" t="s">
        <v>257</v>
      </c>
      <c r="F2468" s="24"/>
    </row>
    <row r="2469" spans="1:6" x14ac:dyDescent="0.25">
      <c r="B2469">
        <v>6</v>
      </c>
      <c r="C2469" t="s">
        <v>261</v>
      </c>
      <c r="D2469" t="s">
        <v>262</v>
      </c>
      <c r="E2469" t="s">
        <v>263</v>
      </c>
      <c r="F2469" s="24"/>
    </row>
    <row r="2470" spans="1:6" x14ac:dyDescent="0.25">
      <c r="B2470">
        <v>7</v>
      </c>
      <c r="C2470" t="s">
        <v>264</v>
      </c>
      <c r="D2470" t="s">
        <v>265</v>
      </c>
      <c r="E2470" t="s">
        <v>257</v>
      </c>
      <c r="F2470" s="24">
        <v>8000</v>
      </c>
    </row>
    <row r="2471" spans="1:6" x14ac:dyDescent="0.25">
      <c r="B2471">
        <v>8</v>
      </c>
      <c r="C2471" t="s">
        <v>266</v>
      </c>
      <c r="D2471" t="s">
        <v>267</v>
      </c>
      <c r="E2471" t="s">
        <v>257</v>
      </c>
      <c r="F2471" s="24"/>
    </row>
    <row r="2472" spans="1:6" x14ac:dyDescent="0.25">
      <c r="B2472">
        <v>9</v>
      </c>
      <c r="C2472" t="s">
        <v>268</v>
      </c>
      <c r="D2472" t="s">
        <v>269</v>
      </c>
      <c r="E2472" t="s">
        <v>257</v>
      </c>
      <c r="F2472" s="24"/>
    </row>
    <row r="2473" spans="1:6" x14ac:dyDescent="0.25">
      <c r="B2473">
        <v>10</v>
      </c>
      <c r="C2473" t="s">
        <v>270</v>
      </c>
      <c r="D2473" t="s">
        <v>271</v>
      </c>
      <c r="E2473" t="s">
        <v>257</v>
      </c>
      <c r="F2473" s="24"/>
    </row>
    <row r="2474" spans="1:6" x14ac:dyDescent="0.25">
      <c r="A2474" t="s">
        <v>463</v>
      </c>
      <c r="B2474">
        <v>1</v>
      </c>
      <c r="C2474" t="s">
        <v>243</v>
      </c>
      <c r="D2474" t="s">
        <v>244</v>
      </c>
      <c r="E2474" t="s">
        <v>245</v>
      </c>
      <c r="F2474" s="24"/>
    </row>
    <row r="2475" spans="1:6" x14ac:dyDescent="0.25">
      <c r="C2475" t="s">
        <v>246</v>
      </c>
      <c r="D2475" t="s">
        <v>247</v>
      </c>
      <c r="E2475" t="s">
        <v>245</v>
      </c>
      <c r="F2475" s="24">
        <v>4000</v>
      </c>
    </row>
    <row r="2476" spans="1:6" x14ac:dyDescent="0.25">
      <c r="B2476">
        <v>2</v>
      </c>
      <c r="C2476" t="s">
        <v>248</v>
      </c>
      <c r="D2476" t="s">
        <v>249</v>
      </c>
      <c r="E2476" t="s">
        <v>245</v>
      </c>
      <c r="F2476" s="24"/>
    </row>
    <row r="2477" spans="1:6" x14ac:dyDescent="0.25">
      <c r="C2477" t="s">
        <v>250</v>
      </c>
      <c r="D2477" t="s">
        <v>251</v>
      </c>
      <c r="E2477" t="s">
        <v>245</v>
      </c>
      <c r="F2477" s="24"/>
    </row>
    <row r="2478" spans="1:6" x14ac:dyDescent="0.25">
      <c r="B2478">
        <v>3</v>
      </c>
      <c r="C2478" t="s">
        <v>252</v>
      </c>
      <c r="D2478" t="s">
        <v>253</v>
      </c>
      <c r="E2478" t="s">
        <v>254</v>
      </c>
      <c r="F2478" s="24">
        <v>9000</v>
      </c>
    </row>
    <row r="2479" spans="1:6" x14ac:dyDescent="0.25">
      <c r="B2479">
        <v>4</v>
      </c>
      <c r="C2479" t="s">
        <v>255</v>
      </c>
      <c r="D2479" t="s">
        <v>256</v>
      </c>
      <c r="E2479" t="s">
        <v>257</v>
      </c>
      <c r="F2479" s="24"/>
    </row>
    <row r="2480" spans="1:6" x14ac:dyDescent="0.25">
      <c r="C2480" t="s">
        <v>258</v>
      </c>
      <c r="D2480" t="s">
        <v>256</v>
      </c>
      <c r="E2480" t="s">
        <v>257</v>
      </c>
      <c r="F2480" s="24"/>
    </row>
    <row r="2481" spans="1:6" x14ac:dyDescent="0.25">
      <c r="B2481">
        <v>5</v>
      </c>
      <c r="C2481" t="s">
        <v>259</v>
      </c>
      <c r="D2481" t="s">
        <v>260</v>
      </c>
      <c r="E2481" t="s">
        <v>257</v>
      </c>
      <c r="F2481" s="24"/>
    </row>
    <row r="2482" spans="1:6" x14ac:dyDescent="0.25">
      <c r="B2482">
        <v>6</v>
      </c>
      <c r="C2482" t="s">
        <v>261</v>
      </c>
      <c r="D2482" t="s">
        <v>262</v>
      </c>
      <c r="E2482" t="s">
        <v>263</v>
      </c>
      <c r="F2482" s="24"/>
    </row>
    <row r="2483" spans="1:6" x14ac:dyDescent="0.25">
      <c r="B2483">
        <v>7</v>
      </c>
      <c r="C2483" t="s">
        <v>264</v>
      </c>
      <c r="D2483" t="s">
        <v>265</v>
      </c>
      <c r="E2483" t="s">
        <v>257</v>
      </c>
      <c r="F2483" s="24">
        <v>120</v>
      </c>
    </row>
    <row r="2484" spans="1:6" x14ac:dyDescent="0.25">
      <c r="B2484">
        <v>8</v>
      </c>
      <c r="C2484" t="s">
        <v>266</v>
      </c>
      <c r="D2484" t="s">
        <v>267</v>
      </c>
      <c r="E2484" t="s">
        <v>257</v>
      </c>
      <c r="F2484" s="24"/>
    </row>
    <row r="2485" spans="1:6" x14ac:dyDescent="0.25">
      <c r="B2485">
        <v>9</v>
      </c>
      <c r="C2485" t="s">
        <v>268</v>
      </c>
      <c r="D2485" t="s">
        <v>269</v>
      </c>
      <c r="E2485" t="s">
        <v>257</v>
      </c>
      <c r="F2485" s="24"/>
    </row>
    <row r="2486" spans="1:6" x14ac:dyDescent="0.25">
      <c r="B2486">
        <v>10</v>
      </c>
      <c r="C2486" t="s">
        <v>270</v>
      </c>
      <c r="D2486" t="s">
        <v>271</v>
      </c>
      <c r="E2486" t="s">
        <v>257</v>
      </c>
      <c r="F2486" s="24"/>
    </row>
    <row r="2487" spans="1:6" x14ac:dyDescent="0.25">
      <c r="A2487" t="s">
        <v>464</v>
      </c>
      <c r="B2487">
        <v>1</v>
      </c>
      <c r="C2487" t="s">
        <v>243</v>
      </c>
      <c r="D2487" t="s">
        <v>244</v>
      </c>
      <c r="E2487" t="s">
        <v>245</v>
      </c>
      <c r="F2487" s="24"/>
    </row>
    <row r="2488" spans="1:6" x14ac:dyDescent="0.25">
      <c r="C2488" t="s">
        <v>246</v>
      </c>
      <c r="D2488" t="s">
        <v>247</v>
      </c>
      <c r="E2488" t="s">
        <v>245</v>
      </c>
      <c r="F2488" s="24"/>
    </row>
    <row r="2489" spans="1:6" x14ac:dyDescent="0.25">
      <c r="B2489">
        <v>2</v>
      </c>
      <c r="C2489" t="s">
        <v>248</v>
      </c>
      <c r="D2489" t="s">
        <v>249</v>
      </c>
      <c r="E2489" t="s">
        <v>245</v>
      </c>
      <c r="F2489" s="24">
        <v>130000</v>
      </c>
    </row>
    <row r="2490" spans="1:6" x14ac:dyDescent="0.25">
      <c r="C2490" t="s">
        <v>250</v>
      </c>
      <c r="D2490" t="s">
        <v>251</v>
      </c>
      <c r="E2490" t="s">
        <v>245</v>
      </c>
      <c r="F2490" s="24">
        <v>20000</v>
      </c>
    </row>
    <row r="2491" spans="1:6" x14ac:dyDescent="0.25">
      <c r="B2491">
        <v>3</v>
      </c>
      <c r="C2491" t="s">
        <v>252</v>
      </c>
      <c r="D2491" t="s">
        <v>253</v>
      </c>
      <c r="E2491" t="s">
        <v>254</v>
      </c>
      <c r="F2491" s="24"/>
    </row>
    <row r="2492" spans="1:6" x14ac:dyDescent="0.25">
      <c r="B2492">
        <v>4</v>
      </c>
      <c r="C2492" t="s">
        <v>255</v>
      </c>
      <c r="D2492" t="s">
        <v>256</v>
      </c>
      <c r="E2492" t="s">
        <v>257</v>
      </c>
      <c r="F2492" s="24"/>
    </row>
    <row r="2493" spans="1:6" x14ac:dyDescent="0.25">
      <c r="C2493" t="s">
        <v>258</v>
      </c>
      <c r="D2493" t="s">
        <v>256</v>
      </c>
      <c r="E2493" t="s">
        <v>257</v>
      </c>
      <c r="F2493" s="24"/>
    </row>
    <row r="2494" spans="1:6" x14ac:dyDescent="0.25">
      <c r="B2494">
        <v>5</v>
      </c>
      <c r="C2494" t="s">
        <v>259</v>
      </c>
      <c r="D2494" t="s">
        <v>260</v>
      </c>
      <c r="E2494" t="s">
        <v>257</v>
      </c>
      <c r="F2494" s="24"/>
    </row>
    <row r="2495" spans="1:6" x14ac:dyDescent="0.25">
      <c r="B2495">
        <v>6</v>
      </c>
      <c r="C2495" t="s">
        <v>261</v>
      </c>
      <c r="D2495" t="s">
        <v>262</v>
      </c>
      <c r="E2495" t="s">
        <v>263</v>
      </c>
      <c r="F2495" s="24"/>
    </row>
    <row r="2496" spans="1:6" x14ac:dyDescent="0.25">
      <c r="B2496">
        <v>7</v>
      </c>
      <c r="C2496" t="s">
        <v>264</v>
      </c>
      <c r="D2496" t="s">
        <v>265</v>
      </c>
      <c r="E2496" t="s">
        <v>257</v>
      </c>
      <c r="F2496" s="24">
        <v>2500</v>
      </c>
    </row>
    <row r="2497" spans="1:6" x14ac:dyDescent="0.25">
      <c r="B2497">
        <v>8</v>
      </c>
      <c r="C2497" t="s">
        <v>266</v>
      </c>
      <c r="D2497" t="s">
        <v>267</v>
      </c>
      <c r="E2497" t="s">
        <v>257</v>
      </c>
      <c r="F2497" s="24"/>
    </row>
    <row r="2498" spans="1:6" x14ac:dyDescent="0.25">
      <c r="B2498">
        <v>9</v>
      </c>
      <c r="C2498" t="s">
        <v>268</v>
      </c>
      <c r="D2498" t="s">
        <v>269</v>
      </c>
      <c r="E2498" t="s">
        <v>257</v>
      </c>
      <c r="F2498" s="24">
        <v>10000</v>
      </c>
    </row>
    <row r="2499" spans="1:6" x14ac:dyDescent="0.25">
      <c r="B2499">
        <v>10</v>
      </c>
      <c r="C2499" t="s">
        <v>270</v>
      </c>
      <c r="D2499" t="s">
        <v>271</v>
      </c>
      <c r="E2499" t="s">
        <v>257</v>
      </c>
      <c r="F2499" s="24"/>
    </row>
    <row r="2500" spans="1:6" x14ac:dyDescent="0.25">
      <c r="A2500" t="s">
        <v>465</v>
      </c>
      <c r="B2500">
        <v>1</v>
      </c>
      <c r="C2500" t="s">
        <v>243</v>
      </c>
      <c r="D2500" t="s">
        <v>244</v>
      </c>
      <c r="E2500" t="s">
        <v>245</v>
      </c>
      <c r="F2500" s="24"/>
    </row>
    <row r="2501" spans="1:6" x14ac:dyDescent="0.25">
      <c r="C2501" t="s">
        <v>246</v>
      </c>
      <c r="D2501" t="s">
        <v>247</v>
      </c>
      <c r="E2501" t="s">
        <v>245</v>
      </c>
      <c r="F2501" s="24">
        <v>250000</v>
      </c>
    </row>
    <row r="2502" spans="1:6" x14ac:dyDescent="0.25">
      <c r="B2502">
        <v>2</v>
      </c>
      <c r="C2502" t="s">
        <v>248</v>
      </c>
      <c r="D2502" t="s">
        <v>249</v>
      </c>
      <c r="E2502" t="s">
        <v>245</v>
      </c>
      <c r="F2502" s="24"/>
    </row>
    <row r="2503" spans="1:6" x14ac:dyDescent="0.25">
      <c r="C2503" t="s">
        <v>250</v>
      </c>
      <c r="D2503" t="s">
        <v>251</v>
      </c>
      <c r="E2503" t="s">
        <v>245</v>
      </c>
      <c r="F2503" s="24"/>
    </row>
    <row r="2504" spans="1:6" x14ac:dyDescent="0.25">
      <c r="B2504">
        <v>3</v>
      </c>
      <c r="C2504" t="s">
        <v>252</v>
      </c>
      <c r="D2504" t="s">
        <v>253</v>
      </c>
      <c r="E2504" t="s">
        <v>254</v>
      </c>
      <c r="F2504" s="24"/>
    </row>
    <row r="2505" spans="1:6" x14ac:dyDescent="0.25">
      <c r="B2505">
        <v>4</v>
      </c>
      <c r="C2505" t="s">
        <v>255</v>
      </c>
      <c r="D2505" t="s">
        <v>256</v>
      </c>
      <c r="E2505" t="s">
        <v>257</v>
      </c>
      <c r="F2505" s="24">
        <v>300</v>
      </c>
    </row>
    <row r="2506" spans="1:6" x14ac:dyDescent="0.25">
      <c r="C2506" t="s">
        <v>258</v>
      </c>
      <c r="D2506" t="s">
        <v>256</v>
      </c>
      <c r="E2506" t="s">
        <v>257</v>
      </c>
      <c r="F2506" s="24">
        <v>700</v>
      </c>
    </row>
    <row r="2507" spans="1:6" x14ac:dyDescent="0.25">
      <c r="B2507">
        <v>5</v>
      </c>
      <c r="C2507" t="s">
        <v>259</v>
      </c>
      <c r="D2507" t="s">
        <v>260</v>
      </c>
      <c r="E2507" t="s">
        <v>257</v>
      </c>
      <c r="F2507" s="24"/>
    </row>
    <row r="2508" spans="1:6" x14ac:dyDescent="0.25">
      <c r="B2508">
        <v>6</v>
      </c>
      <c r="C2508" t="s">
        <v>261</v>
      </c>
      <c r="D2508" t="s">
        <v>262</v>
      </c>
      <c r="E2508" t="s">
        <v>263</v>
      </c>
      <c r="F2508" s="24"/>
    </row>
    <row r="2509" spans="1:6" x14ac:dyDescent="0.25">
      <c r="B2509">
        <v>7</v>
      </c>
      <c r="C2509" t="s">
        <v>264</v>
      </c>
      <c r="D2509" t="s">
        <v>265</v>
      </c>
      <c r="E2509" t="s">
        <v>257</v>
      </c>
      <c r="F2509" s="24"/>
    </row>
    <row r="2510" spans="1:6" x14ac:dyDescent="0.25">
      <c r="B2510">
        <v>8</v>
      </c>
      <c r="C2510" t="s">
        <v>266</v>
      </c>
      <c r="D2510" t="s">
        <v>267</v>
      </c>
      <c r="E2510" t="s">
        <v>257</v>
      </c>
      <c r="F2510" s="24"/>
    </row>
    <row r="2511" spans="1:6" x14ac:dyDescent="0.25">
      <c r="B2511">
        <v>9</v>
      </c>
      <c r="C2511" t="s">
        <v>268</v>
      </c>
      <c r="D2511" t="s">
        <v>269</v>
      </c>
      <c r="E2511" t="s">
        <v>257</v>
      </c>
      <c r="F2511" s="24"/>
    </row>
    <row r="2512" spans="1:6" x14ac:dyDescent="0.25">
      <c r="B2512">
        <v>10</v>
      </c>
      <c r="C2512" t="s">
        <v>270</v>
      </c>
      <c r="D2512" t="s">
        <v>271</v>
      </c>
      <c r="E2512" t="s">
        <v>257</v>
      </c>
      <c r="F2512" s="24"/>
    </row>
    <row r="2513" spans="1:6" x14ac:dyDescent="0.25">
      <c r="A2513" t="s">
        <v>466</v>
      </c>
      <c r="B2513">
        <v>1</v>
      </c>
      <c r="C2513" t="s">
        <v>243</v>
      </c>
      <c r="D2513" t="s">
        <v>244</v>
      </c>
      <c r="E2513" t="s">
        <v>245</v>
      </c>
      <c r="F2513" s="24"/>
    </row>
    <row r="2514" spans="1:6" x14ac:dyDescent="0.25">
      <c r="C2514" t="s">
        <v>246</v>
      </c>
      <c r="D2514" t="s">
        <v>247</v>
      </c>
      <c r="E2514" t="s">
        <v>245</v>
      </c>
      <c r="F2514" s="24">
        <v>40000</v>
      </c>
    </row>
    <row r="2515" spans="1:6" x14ac:dyDescent="0.25">
      <c r="B2515">
        <v>2</v>
      </c>
      <c r="C2515" t="s">
        <v>248</v>
      </c>
      <c r="D2515" t="s">
        <v>249</v>
      </c>
      <c r="E2515" t="s">
        <v>245</v>
      </c>
      <c r="F2515" s="24"/>
    </row>
    <row r="2516" spans="1:6" x14ac:dyDescent="0.25">
      <c r="C2516" t="s">
        <v>250</v>
      </c>
      <c r="D2516" t="s">
        <v>251</v>
      </c>
      <c r="E2516" t="s">
        <v>245</v>
      </c>
      <c r="F2516" s="24">
        <v>80000</v>
      </c>
    </row>
    <row r="2517" spans="1:6" x14ac:dyDescent="0.25">
      <c r="B2517">
        <v>3</v>
      </c>
      <c r="C2517" t="s">
        <v>252</v>
      </c>
      <c r="D2517" t="s">
        <v>253</v>
      </c>
      <c r="E2517" t="s">
        <v>254</v>
      </c>
      <c r="F2517" s="24">
        <v>150000</v>
      </c>
    </row>
    <row r="2518" spans="1:6" x14ac:dyDescent="0.25">
      <c r="B2518">
        <v>4</v>
      </c>
      <c r="C2518" t="s">
        <v>255</v>
      </c>
      <c r="D2518" t="s">
        <v>256</v>
      </c>
      <c r="E2518" t="s">
        <v>257</v>
      </c>
      <c r="F2518" s="24"/>
    </row>
    <row r="2519" spans="1:6" x14ac:dyDescent="0.25">
      <c r="C2519" t="s">
        <v>258</v>
      </c>
      <c r="D2519" t="s">
        <v>256</v>
      </c>
      <c r="E2519" t="s">
        <v>257</v>
      </c>
      <c r="F2519" s="24"/>
    </row>
    <row r="2520" spans="1:6" x14ac:dyDescent="0.25">
      <c r="B2520">
        <v>5</v>
      </c>
      <c r="C2520" t="s">
        <v>259</v>
      </c>
      <c r="D2520" t="s">
        <v>260</v>
      </c>
      <c r="E2520" t="s">
        <v>257</v>
      </c>
      <c r="F2520" s="24">
        <v>12</v>
      </c>
    </row>
    <row r="2521" spans="1:6" x14ac:dyDescent="0.25">
      <c r="B2521">
        <v>6</v>
      </c>
      <c r="C2521" t="s">
        <v>261</v>
      </c>
      <c r="D2521" t="s">
        <v>262</v>
      </c>
      <c r="E2521" t="s">
        <v>263</v>
      </c>
      <c r="F2521" s="24">
        <v>100</v>
      </c>
    </row>
    <row r="2522" spans="1:6" x14ac:dyDescent="0.25">
      <c r="B2522">
        <v>7</v>
      </c>
      <c r="C2522" t="s">
        <v>264</v>
      </c>
      <c r="D2522" t="s">
        <v>265</v>
      </c>
      <c r="E2522" t="s">
        <v>257</v>
      </c>
      <c r="F2522" s="24"/>
    </row>
    <row r="2523" spans="1:6" x14ac:dyDescent="0.25">
      <c r="B2523">
        <v>8</v>
      </c>
      <c r="C2523" t="s">
        <v>266</v>
      </c>
      <c r="D2523" t="s">
        <v>267</v>
      </c>
      <c r="E2523" t="s">
        <v>257</v>
      </c>
      <c r="F2523" s="24">
        <v>6000</v>
      </c>
    </row>
    <row r="2524" spans="1:6" x14ac:dyDescent="0.25">
      <c r="B2524">
        <v>9</v>
      </c>
      <c r="C2524" t="s">
        <v>268</v>
      </c>
      <c r="D2524" t="s">
        <v>269</v>
      </c>
      <c r="E2524" t="s">
        <v>257</v>
      </c>
      <c r="F2524" s="24">
        <v>64000</v>
      </c>
    </row>
    <row r="2525" spans="1:6" x14ac:dyDescent="0.25">
      <c r="B2525">
        <v>10</v>
      </c>
      <c r="C2525" t="s">
        <v>270</v>
      </c>
      <c r="D2525" t="s">
        <v>271</v>
      </c>
      <c r="E2525" t="s">
        <v>257</v>
      </c>
      <c r="F2525" s="24"/>
    </row>
    <row r="2526" spans="1:6" x14ac:dyDescent="0.25">
      <c r="A2526" t="s">
        <v>467</v>
      </c>
      <c r="B2526">
        <v>1</v>
      </c>
      <c r="C2526" t="s">
        <v>243</v>
      </c>
      <c r="D2526" t="s">
        <v>244</v>
      </c>
      <c r="E2526" t="s">
        <v>245</v>
      </c>
      <c r="F2526" s="24"/>
    </row>
    <row r="2527" spans="1:6" x14ac:dyDescent="0.25">
      <c r="C2527" t="s">
        <v>246</v>
      </c>
      <c r="D2527" t="s">
        <v>247</v>
      </c>
      <c r="E2527" t="s">
        <v>245</v>
      </c>
      <c r="F2527" s="24"/>
    </row>
    <row r="2528" spans="1:6" x14ac:dyDescent="0.25">
      <c r="B2528">
        <v>2</v>
      </c>
      <c r="C2528" t="s">
        <v>248</v>
      </c>
      <c r="D2528" t="s">
        <v>249</v>
      </c>
      <c r="E2528" t="s">
        <v>245</v>
      </c>
      <c r="F2528" s="24"/>
    </row>
    <row r="2529" spans="1:6" x14ac:dyDescent="0.25">
      <c r="C2529" t="s">
        <v>250</v>
      </c>
      <c r="D2529" t="s">
        <v>251</v>
      </c>
      <c r="E2529" t="s">
        <v>245</v>
      </c>
      <c r="F2529" s="24"/>
    </row>
    <row r="2530" spans="1:6" x14ac:dyDescent="0.25">
      <c r="B2530">
        <v>3</v>
      </c>
      <c r="C2530" t="s">
        <v>252</v>
      </c>
      <c r="D2530" t="s">
        <v>253</v>
      </c>
      <c r="E2530" t="s">
        <v>254</v>
      </c>
      <c r="F2530" s="24"/>
    </row>
    <row r="2531" spans="1:6" x14ac:dyDescent="0.25">
      <c r="B2531">
        <v>4</v>
      </c>
      <c r="C2531" t="s">
        <v>255</v>
      </c>
      <c r="D2531" t="s">
        <v>256</v>
      </c>
      <c r="E2531" t="s">
        <v>257</v>
      </c>
      <c r="F2531" s="24"/>
    </row>
    <row r="2532" spans="1:6" x14ac:dyDescent="0.25">
      <c r="C2532" t="s">
        <v>258</v>
      </c>
      <c r="D2532" t="s">
        <v>256</v>
      </c>
      <c r="E2532" t="s">
        <v>257</v>
      </c>
      <c r="F2532" s="24"/>
    </row>
    <row r="2533" spans="1:6" x14ac:dyDescent="0.25">
      <c r="B2533">
        <v>5</v>
      </c>
      <c r="C2533" t="s">
        <v>259</v>
      </c>
      <c r="D2533" t="s">
        <v>260</v>
      </c>
      <c r="E2533" t="s">
        <v>257</v>
      </c>
      <c r="F2533" s="24"/>
    </row>
    <row r="2534" spans="1:6" x14ac:dyDescent="0.25">
      <c r="B2534">
        <v>6</v>
      </c>
      <c r="C2534" t="s">
        <v>261</v>
      </c>
      <c r="D2534" t="s">
        <v>262</v>
      </c>
      <c r="E2534" t="s">
        <v>263</v>
      </c>
      <c r="F2534" s="24">
        <v>100</v>
      </c>
    </row>
    <row r="2535" spans="1:6" x14ac:dyDescent="0.25">
      <c r="B2535">
        <v>7</v>
      </c>
      <c r="C2535" t="s">
        <v>264</v>
      </c>
      <c r="D2535" t="s">
        <v>265</v>
      </c>
      <c r="E2535" t="s">
        <v>257</v>
      </c>
      <c r="F2535" s="24"/>
    </row>
    <row r="2536" spans="1:6" x14ac:dyDescent="0.25">
      <c r="B2536">
        <v>8</v>
      </c>
      <c r="C2536" t="s">
        <v>266</v>
      </c>
      <c r="D2536" t="s">
        <v>267</v>
      </c>
      <c r="E2536" t="s">
        <v>257</v>
      </c>
      <c r="F2536" s="24">
        <v>20</v>
      </c>
    </row>
    <row r="2537" spans="1:6" x14ac:dyDescent="0.25">
      <c r="B2537">
        <v>9</v>
      </c>
      <c r="C2537" t="s">
        <v>268</v>
      </c>
      <c r="D2537" t="s">
        <v>269</v>
      </c>
      <c r="E2537" t="s">
        <v>257</v>
      </c>
      <c r="F2537" s="24">
        <v>2000</v>
      </c>
    </row>
    <row r="2538" spans="1:6" x14ac:dyDescent="0.25">
      <c r="B2538">
        <v>10</v>
      </c>
      <c r="C2538" t="s">
        <v>270</v>
      </c>
      <c r="D2538" t="s">
        <v>271</v>
      </c>
      <c r="E2538" t="s">
        <v>257</v>
      </c>
      <c r="F2538" s="24"/>
    </row>
    <row r="2539" spans="1:6" x14ac:dyDescent="0.25">
      <c r="A2539" t="s">
        <v>468</v>
      </c>
      <c r="B2539">
        <v>1</v>
      </c>
      <c r="C2539" t="s">
        <v>243</v>
      </c>
      <c r="D2539" t="s">
        <v>244</v>
      </c>
      <c r="E2539" t="s">
        <v>245</v>
      </c>
      <c r="F2539" s="24">
        <v>75000</v>
      </c>
    </row>
    <row r="2540" spans="1:6" x14ac:dyDescent="0.25">
      <c r="C2540" t="s">
        <v>246</v>
      </c>
      <c r="D2540" t="s">
        <v>247</v>
      </c>
      <c r="E2540" t="s">
        <v>245</v>
      </c>
      <c r="F2540" s="24"/>
    </row>
    <row r="2541" spans="1:6" x14ac:dyDescent="0.25">
      <c r="B2541">
        <v>2</v>
      </c>
      <c r="C2541" t="s">
        <v>248</v>
      </c>
      <c r="D2541" t="s">
        <v>249</v>
      </c>
      <c r="E2541" t="s">
        <v>245</v>
      </c>
      <c r="F2541" s="24">
        <v>20000</v>
      </c>
    </row>
    <row r="2542" spans="1:6" x14ac:dyDescent="0.25">
      <c r="C2542" t="s">
        <v>250</v>
      </c>
      <c r="D2542" t="s">
        <v>251</v>
      </c>
      <c r="E2542" t="s">
        <v>245</v>
      </c>
      <c r="F2542" s="24"/>
    </row>
    <row r="2543" spans="1:6" x14ac:dyDescent="0.25">
      <c r="B2543">
        <v>3</v>
      </c>
      <c r="C2543" t="s">
        <v>252</v>
      </c>
      <c r="D2543" t="s">
        <v>253</v>
      </c>
      <c r="E2543" t="s">
        <v>254</v>
      </c>
      <c r="F2543" s="24"/>
    </row>
    <row r="2544" spans="1:6" x14ac:dyDescent="0.25">
      <c r="B2544">
        <v>4</v>
      </c>
      <c r="C2544" t="s">
        <v>255</v>
      </c>
      <c r="D2544" t="s">
        <v>256</v>
      </c>
      <c r="E2544" t="s">
        <v>257</v>
      </c>
      <c r="F2544" s="24"/>
    </row>
    <row r="2545" spans="1:6" x14ac:dyDescent="0.25">
      <c r="C2545" t="s">
        <v>258</v>
      </c>
      <c r="D2545" t="s">
        <v>256</v>
      </c>
      <c r="E2545" t="s">
        <v>257</v>
      </c>
      <c r="F2545" s="24"/>
    </row>
    <row r="2546" spans="1:6" x14ac:dyDescent="0.25">
      <c r="B2546">
        <v>5</v>
      </c>
      <c r="C2546" t="s">
        <v>259</v>
      </c>
      <c r="D2546" t="s">
        <v>260</v>
      </c>
      <c r="E2546" t="s">
        <v>257</v>
      </c>
      <c r="F2546" s="24">
        <v>3</v>
      </c>
    </row>
    <row r="2547" spans="1:6" x14ac:dyDescent="0.25">
      <c r="B2547">
        <v>6</v>
      </c>
      <c r="C2547" t="s">
        <v>261</v>
      </c>
      <c r="D2547" t="s">
        <v>262</v>
      </c>
      <c r="E2547" t="s">
        <v>263</v>
      </c>
      <c r="F2547" s="24"/>
    </row>
    <row r="2548" spans="1:6" x14ac:dyDescent="0.25">
      <c r="B2548">
        <v>7</v>
      </c>
      <c r="C2548" t="s">
        <v>264</v>
      </c>
      <c r="D2548" t="s">
        <v>265</v>
      </c>
      <c r="E2548" t="s">
        <v>257</v>
      </c>
      <c r="F2548" s="24"/>
    </row>
    <row r="2549" spans="1:6" x14ac:dyDescent="0.25">
      <c r="B2549">
        <v>8</v>
      </c>
      <c r="C2549" t="s">
        <v>266</v>
      </c>
      <c r="D2549" t="s">
        <v>267</v>
      </c>
      <c r="E2549" t="s">
        <v>257</v>
      </c>
      <c r="F2549" s="24"/>
    </row>
    <row r="2550" spans="1:6" x14ac:dyDescent="0.25">
      <c r="B2550">
        <v>9</v>
      </c>
      <c r="C2550" t="s">
        <v>268</v>
      </c>
      <c r="D2550" t="s">
        <v>269</v>
      </c>
      <c r="E2550" t="s">
        <v>257</v>
      </c>
      <c r="F2550" s="24">
        <v>90000</v>
      </c>
    </row>
    <row r="2551" spans="1:6" x14ac:dyDescent="0.25">
      <c r="B2551">
        <v>10</v>
      </c>
      <c r="C2551" t="s">
        <v>270</v>
      </c>
      <c r="D2551" t="s">
        <v>271</v>
      </c>
      <c r="E2551" t="s">
        <v>257</v>
      </c>
      <c r="F2551" s="24"/>
    </row>
    <row r="2552" spans="1:6" x14ac:dyDescent="0.25">
      <c r="A2552" t="s">
        <v>469</v>
      </c>
      <c r="B2552">
        <v>1</v>
      </c>
      <c r="C2552" t="s">
        <v>243</v>
      </c>
      <c r="D2552" t="s">
        <v>244</v>
      </c>
      <c r="E2552" t="s">
        <v>245</v>
      </c>
      <c r="F2552" s="24"/>
    </row>
    <row r="2553" spans="1:6" x14ac:dyDescent="0.25">
      <c r="C2553" t="s">
        <v>246</v>
      </c>
      <c r="D2553" t="s">
        <v>247</v>
      </c>
      <c r="E2553" t="s">
        <v>245</v>
      </c>
      <c r="F2553" s="24"/>
    </row>
    <row r="2554" spans="1:6" x14ac:dyDescent="0.25">
      <c r="B2554">
        <v>2</v>
      </c>
      <c r="C2554" t="s">
        <v>248</v>
      </c>
      <c r="D2554" t="s">
        <v>249</v>
      </c>
      <c r="E2554" t="s">
        <v>245</v>
      </c>
      <c r="F2554" s="24">
        <v>75000</v>
      </c>
    </row>
    <row r="2555" spans="1:6" x14ac:dyDescent="0.25">
      <c r="C2555" t="s">
        <v>250</v>
      </c>
      <c r="D2555" t="s">
        <v>251</v>
      </c>
      <c r="E2555" t="s">
        <v>245</v>
      </c>
      <c r="F2555" s="24"/>
    </row>
    <row r="2556" spans="1:6" x14ac:dyDescent="0.25">
      <c r="B2556">
        <v>3</v>
      </c>
      <c r="C2556" t="s">
        <v>252</v>
      </c>
      <c r="D2556" t="s">
        <v>253</v>
      </c>
      <c r="E2556" t="s">
        <v>254</v>
      </c>
      <c r="F2556" s="24"/>
    </row>
    <row r="2557" spans="1:6" x14ac:dyDescent="0.25">
      <c r="B2557">
        <v>4</v>
      </c>
      <c r="C2557" t="s">
        <v>255</v>
      </c>
      <c r="D2557" t="s">
        <v>256</v>
      </c>
      <c r="E2557" t="s">
        <v>257</v>
      </c>
      <c r="F2557" s="24"/>
    </row>
    <row r="2558" spans="1:6" x14ac:dyDescent="0.25">
      <c r="C2558" t="s">
        <v>258</v>
      </c>
      <c r="D2558" t="s">
        <v>256</v>
      </c>
      <c r="E2558" t="s">
        <v>257</v>
      </c>
      <c r="F2558" s="24"/>
    </row>
    <row r="2559" spans="1:6" x14ac:dyDescent="0.25">
      <c r="B2559">
        <v>5</v>
      </c>
      <c r="C2559" t="s">
        <v>259</v>
      </c>
      <c r="D2559" t="s">
        <v>260</v>
      </c>
      <c r="E2559" t="s">
        <v>257</v>
      </c>
      <c r="F2559" s="24"/>
    </row>
    <row r="2560" spans="1:6" x14ac:dyDescent="0.25">
      <c r="B2560">
        <v>6</v>
      </c>
      <c r="C2560" t="s">
        <v>261</v>
      </c>
      <c r="D2560" t="s">
        <v>262</v>
      </c>
      <c r="E2560" t="s">
        <v>263</v>
      </c>
      <c r="F2560" s="24"/>
    </row>
    <row r="2561" spans="1:6" x14ac:dyDescent="0.25">
      <c r="B2561">
        <v>7</v>
      </c>
      <c r="C2561" t="s">
        <v>264</v>
      </c>
      <c r="D2561" t="s">
        <v>265</v>
      </c>
      <c r="E2561" t="s">
        <v>257</v>
      </c>
      <c r="F2561" s="24"/>
    </row>
    <row r="2562" spans="1:6" x14ac:dyDescent="0.25">
      <c r="B2562">
        <v>8</v>
      </c>
      <c r="C2562" t="s">
        <v>266</v>
      </c>
      <c r="D2562" t="s">
        <v>267</v>
      </c>
      <c r="E2562" t="s">
        <v>257</v>
      </c>
      <c r="F2562" s="24"/>
    </row>
    <row r="2563" spans="1:6" x14ac:dyDescent="0.25">
      <c r="B2563">
        <v>9</v>
      </c>
      <c r="C2563" t="s">
        <v>268</v>
      </c>
      <c r="D2563" t="s">
        <v>269</v>
      </c>
      <c r="E2563" t="s">
        <v>257</v>
      </c>
      <c r="F2563" s="24">
        <v>122000</v>
      </c>
    </row>
    <row r="2564" spans="1:6" x14ac:dyDescent="0.25">
      <c r="B2564">
        <v>10</v>
      </c>
      <c r="C2564" t="s">
        <v>270</v>
      </c>
      <c r="D2564" t="s">
        <v>271</v>
      </c>
      <c r="E2564" t="s">
        <v>257</v>
      </c>
      <c r="F2564" s="24"/>
    </row>
    <row r="2565" spans="1:6" x14ac:dyDescent="0.25">
      <c r="A2565" t="s">
        <v>470</v>
      </c>
      <c r="B2565">
        <v>1</v>
      </c>
      <c r="C2565" t="s">
        <v>243</v>
      </c>
      <c r="D2565" t="s">
        <v>244</v>
      </c>
      <c r="E2565" t="s">
        <v>245</v>
      </c>
      <c r="F2565" s="24"/>
    </row>
    <row r="2566" spans="1:6" x14ac:dyDescent="0.25">
      <c r="C2566" t="s">
        <v>246</v>
      </c>
      <c r="D2566" t="s">
        <v>247</v>
      </c>
      <c r="E2566" t="s">
        <v>245</v>
      </c>
      <c r="F2566" s="24"/>
    </row>
    <row r="2567" spans="1:6" x14ac:dyDescent="0.25">
      <c r="B2567">
        <v>2</v>
      </c>
      <c r="C2567" t="s">
        <v>248</v>
      </c>
      <c r="D2567" t="s">
        <v>249</v>
      </c>
      <c r="E2567" t="s">
        <v>245</v>
      </c>
      <c r="F2567" s="24">
        <v>250000</v>
      </c>
    </row>
    <row r="2568" spans="1:6" x14ac:dyDescent="0.25">
      <c r="C2568" t="s">
        <v>250</v>
      </c>
      <c r="D2568" t="s">
        <v>251</v>
      </c>
      <c r="E2568" t="s">
        <v>245</v>
      </c>
      <c r="F2568" s="24">
        <v>200000</v>
      </c>
    </row>
    <row r="2569" spans="1:6" x14ac:dyDescent="0.25">
      <c r="B2569">
        <v>3</v>
      </c>
      <c r="C2569" t="s">
        <v>252</v>
      </c>
      <c r="D2569" t="s">
        <v>253</v>
      </c>
      <c r="E2569" t="s">
        <v>254</v>
      </c>
      <c r="F2569" s="24">
        <v>50000</v>
      </c>
    </row>
    <row r="2570" spans="1:6" x14ac:dyDescent="0.25">
      <c r="B2570">
        <v>4</v>
      </c>
      <c r="C2570" t="s">
        <v>255</v>
      </c>
      <c r="D2570" t="s">
        <v>256</v>
      </c>
      <c r="E2570" t="s">
        <v>257</v>
      </c>
      <c r="F2570" s="24">
        <v>1000</v>
      </c>
    </row>
    <row r="2571" spans="1:6" x14ac:dyDescent="0.25">
      <c r="C2571" t="s">
        <v>258</v>
      </c>
      <c r="D2571" t="s">
        <v>256</v>
      </c>
      <c r="E2571" t="s">
        <v>257</v>
      </c>
      <c r="F2571" s="24">
        <v>1000</v>
      </c>
    </row>
    <row r="2572" spans="1:6" x14ac:dyDescent="0.25">
      <c r="B2572">
        <v>5</v>
      </c>
      <c r="C2572" t="s">
        <v>259</v>
      </c>
      <c r="D2572" t="s">
        <v>260</v>
      </c>
      <c r="E2572" t="s">
        <v>257</v>
      </c>
      <c r="F2572" s="24"/>
    </row>
    <row r="2573" spans="1:6" x14ac:dyDescent="0.25">
      <c r="B2573">
        <v>6</v>
      </c>
      <c r="C2573" t="s">
        <v>261</v>
      </c>
      <c r="D2573" t="s">
        <v>262</v>
      </c>
      <c r="E2573" t="s">
        <v>263</v>
      </c>
      <c r="F2573" s="24"/>
    </row>
    <row r="2574" spans="1:6" x14ac:dyDescent="0.25">
      <c r="B2574">
        <v>7</v>
      </c>
      <c r="C2574" t="s">
        <v>264</v>
      </c>
      <c r="D2574" t="s">
        <v>265</v>
      </c>
      <c r="E2574" t="s">
        <v>257</v>
      </c>
      <c r="F2574" s="24"/>
    </row>
    <row r="2575" spans="1:6" x14ac:dyDescent="0.25">
      <c r="B2575">
        <v>8</v>
      </c>
      <c r="C2575" t="s">
        <v>266</v>
      </c>
      <c r="D2575" t="s">
        <v>267</v>
      </c>
      <c r="E2575" t="s">
        <v>257</v>
      </c>
      <c r="F2575" s="24"/>
    </row>
    <row r="2576" spans="1:6" x14ac:dyDescent="0.25">
      <c r="B2576">
        <v>9</v>
      </c>
      <c r="C2576" t="s">
        <v>268</v>
      </c>
      <c r="D2576" t="s">
        <v>269</v>
      </c>
      <c r="E2576" t="s">
        <v>257</v>
      </c>
      <c r="F2576" s="24"/>
    </row>
    <row r="2577" spans="1:6" x14ac:dyDescent="0.25">
      <c r="B2577">
        <v>10</v>
      </c>
      <c r="C2577" t="s">
        <v>270</v>
      </c>
      <c r="D2577" t="s">
        <v>271</v>
      </c>
      <c r="E2577" t="s">
        <v>257</v>
      </c>
      <c r="F2577" s="24"/>
    </row>
    <row r="2578" spans="1:6" x14ac:dyDescent="0.25">
      <c r="A2578" t="s">
        <v>471</v>
      </c>
      <c r="B2578">
        <v>1</v>
      </c>
      <c r="C2578" t="s">
        <v>243</v>
      </c>
      <c r="D2578" t="s">
        <v>244</v>
      </c>
      <c r="E2578" t="s">
        <v>245</v>
      </c>
      <c r="F2578" s="24">
        <v>100000</v>
      </c>
    </row>
    <row r="2579" spans="1:6" x14ac:dyDescent="0.25">
      <c r="C2579" t="s">
        <v>246</v>
      </c>
      <c r="D2579" t="s">
        <v>247</v>
      </c>
      <c r="E2579" t="s">
        <v>245</v>
      </c>
      <c r="F2579" s="24"/>
    </row>
    <row r="2580" spans="1:6" x14ac:dyDescent="0.25">
      <c r="B2580">
        <v>2</v>
      </c>
      <c r="C2580" t="s">
        <v>248</v>
      </c>
      <c r="D2580" t="s">
        <v>249</v>
      </c>
      <c r="E2580" t="s">
        <v>245</v>
      </c>
      <c r="F2580" s="24">
        <v>100000</v>
      </c>
    </row>
    <row r="2581" spans="1:6" x14ac:dyDescent="0.25">
      <c r="C2581" t="s">
        <v>250</v>
      </c>
      <c r="D2581" t="s">
        <v>251</v>
      </c>
      <c r="E2581" t="s">
        <v>245</v>
      </c>
      <c r="F2581" s="24"/>
    </row>
    <row r="2582" spans="1:6" x14ac:dyDescent="0.25">
      <c r="B2582">
        <v>3</v>
      </c>
      <c r="C2582" t="s">
        <v>252</v>
      </c>
      <c r="D2582" t="s">
        <v>253</v>
      </c>
      <c r="E2582" t="s">
        <v>254</v>
      </c>
      <c r="F2582" s="24"/>
    </row>
    <row r="2583" spans="1:6" x14ac:dyDescent="0.25">
      <c r="B2583">
        <v>4</v>
      </c>
      <c r="C2583" t="s">
        <v>255</v>
      </c>
      <c r="D2583" t="s">
        <v>256</v>
      </c>
      <c r="E2583" t="s">
        <v>257</v>
      </c>
      <c r="F2583" s="24"/>
    </row>
    <row r="2584" spans="1:6" x14ac:dyDescent="0.25">
      <c r="C2584" t="s">
        <v>258</v>
      </c>
      <c r="D2584" t="s">
        <v>256</v>
      </c>
      <c r="E2584" t="s">
        <v>257</v>
      </c>
      <c r="F2584" s="24"/>
    </row>
    <row r="2585" spans="1:6" x14ac:dyDescent="0.25">
      <c r="B2585">
        <v>5</v>
      </c>
      <c r="C2585" t="s">
        <v>259</v>
      </c>
      <c r="D2585" t="s">
        <v>260</v>
      </c>
      <c r="E2585" t="s">
        <v>257</v>
      </c>
      <c r="F2585" s="24"/>
    </row>
    <row r="2586" spans="1:6" x14ac:dyDescent="0.25">
      <c r="B2586">
        <v>6</v>
      </c>
      <c r="C2586" t="s">
        <v>261</v>
      </c>
      <c r="D2586" t="s">
        <v>262</v>
      </c>
      <c r="E2586" t="s">
        <v>263</v>
      </c>
      <c r="F2586" s="24">
        <v>500</v>
      </c>
    </row>
    <row r="2587" spans="1:6" x14ac:dyDescent="0.25">
      <c r="B2587">
        <v>7</v>
      </c>
      <c r="C2587" t="s">
        <v>264</v>
      </c>
      <c r="D2587" t="s">
        <v>265</v>
      </c>
      <c r="E2587" t="s">
        <v>257</v>
      </c>
      <c r="F2587" s="24"/>
    </row>
    <row r="2588" spans="1:6" x14ac:dyDescent="0.25">
      <c r="B2588">
        <v>8</v>
      </c>
      <c r="C2588" t="s">
        <v>266</v>
      </c>
      <c r="D2588" t="s">
        <v>267</v>
      </c>
      <c r="E2588" t="s">
        <v>257</v>
      </c>
      <c r="F2588" s="24"/>
    </row>
    <row r="2589" spans="1:6" x14ac:dyDescent="0.25">
      <c r="B2589">
        <v>9</v>
      </c>
      <c r="C2589" t="s">
        <v>268</v>
      </c>
      <c r="D2589" t="s">
        <v>269</v>
      </c>
      <c r="E2589" t="s">
        <v>257</v>
      </c>
      <c r="F2589" s="24">
        <v>200000</v>
      </c>
    </row>
    <row r="2590" spans="1:6" x14ac:dyDescent="0.25">
      <c r="B2590">
        <v>10</v>
      </c>
      <c r="C2590" t="s">
        <v>270</v>
      </c>
      <c r="D2590" t="s">
        <v>271</v>
      </c>
      <c r="E2590" t="s">
        <v>257</v>
      </c>
      <c r="F2590" s="24"/>
    </row>
    <row r="2591" spans="1:6" x14ac:dyDescent="0.25">
      <c r="A2591" t="s">
        <v>472</v>
      </c>
      <c r="B2591">
        <v>1</v>
      </c>
      <c r="C2591" t="s">
        <v>243</v>
      </c>
      <c r="D2591" t="s">
        <v>244</v>
      </c>
      <c r="E2591" t="s">
        <v>245</v>
      </c>
      <c r="F2591" s="24"/>
    </row>
    <row r="2592" spans="1:6" x14ac:dyDescent="0.25">
      <c r="C2592" t="s">
        <v>246</v>
      </c>
      <c r="D2592" t="s">
        <v>247</v>
      </c>
      <c r="E2592" t="s">
        <v>245</v>
      </c>
      <c r="F2592" s="24">
        <v>20000</v>
      </c>
    </row>
    <row r="2593" spans="1:6" x14ac:dyDescent="0.25">
      <c r="B2593">
        <v>2</v>
      </c>
      <c r="C2593" t="s">
        <v>248</v>
      </c>
      <c r="D2593" t="s">
        <v>249</v>
      </c>
      <c r="E2593" t="s">
        <v>245</v>
      </c>
      <c r="F2593" s="24"/>
    </row>
    <row r="2594" spans="1:6" x14ac:dyDescent="0.25">
      <c r="C2594" t="s">
        <v>250</v>
      </c>
      <c r="D2594" t="s">
        <v>251</v>
      </c>
      <c r="E2594" t="s">
        <v>245</v>
      </c>
      <c r="F2594" s="24">
        <v>20000</v>
      </c>
    </row>
    <row r="2595" spans="1:6" x14ac:dyDescent="0.25">
      <c r="B2595">
        <v>3</v>
      </c>
      <c r="C2595" t="s">
        <v>252</v>
      </c>
      <c r="D2595" t="s">
        <v>253</v>
      </c>
      <c r="E2595" t="s">
        <v>254</v>
      </c>
      <c r="F2595" s="24">
        <v>8000</v>
      </c>
    </row>
    <row r="2596" spans="1:6" x14ac:dyDescent="0.25">
      <c r="B2596">
        <v>4</v>
      </c>
      <c r="C2596" t="s">
        <v>255</v>
      </c>
      <c r="D2596" t="s">
        <v>256</v>
      </c>
      <c r="E2596" t="s">
        <v>257</v>
      </c>
      <c r="F2596" s="24">
        <v>30</v>
      </c>
    </row>
    <row r="2597" spans="1:6" x14ac:dyDescent="0.25">
      <c r="C2597" t="s">
        <v>258</v>
      </c>
      <c r="D2597" t="s">
        <v>256</v>
      </c>
      <c r="E2597" t="s">
        <v>257</v>
      </c>
      <c r="F2597" s="24"/>
    </row>
    <row r="2598" spans="1:6" x14ac:dyDescent="0.25">
      <c r="B2598">
        <v>5</v>
      </c>
      <c r="C2598" t="s">
        <v>259</v>
      </c>
      <c r="D2598" t="s">
        <v>260</v>
      </c>
      <c r="E2598" t="s">
        <v>257</v>
      </c>
      <c r="F2598" s="24"/>
    </row>
    <row r="2599" spans="1:6" x14ac:dyDescent="0.25">
      <c r="B2599">
        <v>6</v>
      </c>
      <c r="C2599" t="s">
        <v>261</v>
      </c>
      <c r="D2599" t="s">
        <v>262</v>
      </c>
      <c r="E2599" t="s">
        <v>263</v>
      </c>
      <c r="F2599" s="24"/>
    </row>
    <row r="2600" spans="1:6" x14ac:dyDescent="0.25">
      <c r="B2600">
        <v>7</v>
      </c>
      <c r="C2600" t="s">
        <v>264</v>
      </c>
      <c r="D2600" t="s">
        <v>265</v>
      </c>
      <c r="E2600" t="s">
        <v>257</v>
      </c>
      <c r="F2600" s="24"/>
    </row>
    <row r="2601" spans="1:6" x14ac:dyDescent="0.25">
      <c r="B2601">
        <v>8</v>
      </c>
      <c r="C2601" t="s">
        <v>266</v>
      </c>
      <c r="D2601" t="s">
        <v>267</v>
      </c>
      <c r="E2601" t="s">
        <v>257</v>
      </c>
      <c r="F2601" s="24"/>
    </row>
    <row r="2602" spans="1:6" x14ac:dyDescent="0.25">
      <c r="B2602">
        <v>9</v>
      </c>
      <c r="C2602" t="s">
        <v>268</v>
      </c>
      <c r="D2602" t="s">
        <v>269</v>
      </c>
      <c r="E2602" t="s">
        <v>257</v>
      </c>
      <c r="F2602" s="24">
        <v>200000</v>
      </c>
    </row>
    <row r="2603" spans="1:6" x14ac:dyDescent="0.25">
      <c r="B2603">
        <v>10</v>
      </c>
      <c r="C2603" t="s">
        <v>270</v>
      </c>
      <c r="D2603" t="s">
        <v>271</v>
      </c>
      <c r="E2603" t="s">
        <v>257</v>
      </c>
      <c r="F2603" s="24"/>
    </row>
    <row r="2604" spans="1:6" x14ac:dyDescent="0.25">
      <c r="A2604" t="s">
        <v>473</v>
      </c>
      <c r="B2604">
        <v>1</v>
      </c>
      <c r="C2604" t="s">
        <v>243</v>
      </c>
      <c r="D2604" t="s">
        <v>244</v>
      </c>
      <c r="E2604" t="s">
        <v>245</v>
      </c>
      <c r="F2604" s="24"/>
    </row>
    <row r="2605" spans="1:6" x14ac:dyDescent="0.25">
      <c r="C2605" t="s">
        <v>246</v>
      </c>
      <c r="D2605" t="s">
        <v>247</v>
      </c>
      <c r="E2605" t="s">
        <v>245</v>
      </c>
      <c r="F2605" s="24"/>
    </row>
    <row r="2606" spans="1:6" x14ac:dyDescent="0.25">
      <c r="B2606">
        <v>2</v>
      </c>
      <c r="C2606" t="s">
        <v>248</v>
      </c>
      <c r="D2606" t="s">
        <v>249</v>
      </c>
      <c r="E2606" t="s">
        <v>245</v>
      </c>
      <c r="F2606" s="24"/>
    </row>
    <row r="2607" spans="1:6" x14ac:dyDescent="0.25">
      <c r="C2607" t="s">
        <v>250</v>
      </c>
      <c r="D2607" t="s">
        <v>251</v>
      </c>
      <c r="E2607" t="s">
        <v>245</v>
      </c>
      <c r="F2607" s="24">
        <v>3012</v>
      </c>
    </row>
    <row r="2608" spans="1:6" x14ac:dyDescent="0.25">
      <c r="B2608">
        <v>3</v>
      </c>
      <c r="C2608" t="s">
        <v>252</v>
      </c>
      <c r="D2608" t="s">
        <v>253</v>
      </c>
      <c r="E2608" t="s">
        <v>254</v>
      </c>
      <c r="F2608" s="24"/>
    </row>
    <row r="2609" spans="1:6" x14ac:dyDescent="0.25">
      <c r="B2609">
        <v>4</v>
      </c>
      <c r="C2609" t="s">
        <v>255</v>
      </c>
      <c r="D2609" t="s">
        <v>256</v>
      </c>
      <c r="E2609" t="s">
        <v>257</v>
      </c>
      <c r="F2609" s="24"/>
    </row>
    <row r="2610" spans="1:6" x14ac:dyDescent="0.25">
      <c r="C2610" t="s">
        <v>258</v>
      </c>
      <c r="D2610" t="s">
        <v>256</v>
      </c>
      <c r="E2610" t="s">
        <v>257</v>
      </c>
      <c r="F2610" s="24"/>
    </row>
    <row r="2611" spans="1:6" x14ac:dyDescent="0.25">
      <c r="B2611">
        <v>5</v>
      </c>
      <c r="C2611" t="s">
        <v>259</v>
      </c>
      <c r="D2611" t="s">
        <v>260</v>
      </c>
      <c r="E2611" t="s">
        <v>257</v>
      </c>
      <c r="F2611" s="24"/>
    </row>
    <row r="2612" spans="1:6" x14ac:dyDescent="0.25">
      <c r="B2612">
        <v>6</v>
      </c>
      <c r="C2612" t="s">
        <v>261</v>
      </c>
      <c r="D2612" t="s">
        <v>262</v>
      </c>
      <c r="E2612" t="s">
        <v>263</v>
      </c>
      <c r="F2612" s="24">
        <v>500</v>
      </c>
    </row>
    <row r="2613" spans="1:6" x14ac:dyDescent="0.25">
      <c r="B2613">
        <v>7</v>
      </c>
      <c r="C2613" t="s">
        <v>264</v>
      </c>
      <c r="D2613" t="s">
        <v>265</v>
      </c>
      <c r="E2613" t="s">
        <v>257</v>
      </c>
      <c r="F2613" s="24">
        <v>100</v>
      </c>
    </row>
    <row r="2614" spans="1:6" x14ac:dyDescent="0.25">
      <c r="B2614">
        <v>8</v>
      </c>
      <c r="C2614" t="s">
        <v>266</v>
      </c>
      <c r="D2614" t="s">
        <v>267</v>
      </c>
      <c r="E2614" t="s">
        <v>257</v>
      </c>
      <c r="F2614" s="24"/>
    </row>
    <row r="2615" spans="1:6" x14ac:dyDescent="0.25">
      <c r="B2615">
        <v>9</v>
      </c>
      <c r="C2615" t="s">
        <v>268</v>
      </c>
      <c r="D2615" t="s">
        <v>269</v>
      </c>
      <c r="E2615" t="s">
        <v>257</v>
      </c>
      <c r="F2615" s="24"/>
    </row>
    <row r="2616" spans="1:6" x14ac:dyDescent="0.25">
      <c r="B2616">
        <v>10</v>
      </c>
      <c r="C2616" t="s">
        <v>270</v>
      </c>
      <c r="D2616" t="s">
        <v>271</v>
      </c>
      <c r="E2616" t="s">
        <v>257</v>
      </c>
      <c r="F2616" s="24"/>
    </row>
    <row r="2617" spans="1:6" x14ac:dyDescent="0.25">
      <c r="A2617" t="s">
        <v>474</v>
      </c>
      <c r="B2617">
        <v>1</v>
      </c>
      <c r="C2617" t="s">
        <v>243</v>
      </c>
      <c r="D2617" t="s">
        <v>244</v>
      </c>
      <c r="E2617" t="s">
        <v>245</v>
      </c>
      <c r="F2617" s="24"/>
    </row>
    <row r="2618" spans="1:6" x14ac:dyDescent="0.25">
      <c r="C2618" t="s">
        <v>246</v>
      </c>
      <c r="D2618" t="s">
        <v>247</v>
      </c>
      <c r="E2618" t="s">
        <v>245</v>
      </c>
      <c r="F2618" s="24"/>
    </row>
    <row r="2619" spans="1:6" x14ac:dyDescent="0.25">
      <c r="B2619">
        <v>2</v>
      </c>
      <c r="C2619" t="s">
        <v>248</v>
      </c>
      <c r="D2619" t="s">
        <v>249</v>
      </c>
      <c r="E2619" t="s">
        <v>245</v>
      </c>
      <c r="F2619" s="24"/>
    </row>
    <row r="2620" spans="1:6" x14ac:dyDescent="0.25">
      <c r="C2620" t="s">
        <v>250</v>
      </c>
      <c r="D2620" t="s">
        <v>251</v>
      </c>
      <c r="E2620" t="s">
        <v>245</v>
      </c>
      <c r="F2620" s="24"/>
    </row>
    <row r="2621" spans="1:6" x14ac:dyDescent="0.25">
      <c r="B2621">
        <v>3</v>
      </c>
      <c r="C2621" t="s">
        <v>252</v>
      </c>
      <c r="D2621" t="s">
        <v>253</v>
      </c>
      <c r="E2621" t="s">
        <v>254</v>
      </c>
      <c r="F2621" s="24"/>
    </row>
    <row r="2622" spans="1:6" x14ac:dyDescent="0.25">
      <c r="B2622">
        <v>4</v>
      </c>
      <c r="C2622" t="s">
        <v>255</v>
      </c>
      <c r="D2622" t="s">
        <v>256</v>
      </c>
      <c r="E2622" t="s">
        <v>257</v>
      </c>
      <c r="F2622" s="24"/>
    </row>
    <row r="2623" spans="1:6" x14ac:dyDescent="0.25">
      <c r="C2623" t="s">
        <v>258</v>
      </c>
      <c r="D2623" t="s">
        <v>256</v>
      </c>
      <c r="E2623" t="s">
        <v>257</v>
      </c>
      <c r="F2623" s="24"/>
    </row>
    <row r="2624" spans="1:6" x14ac:dyDescent="0.25">
      <c r="B2624">
        <v>5</v>
      </c>
      <c r="C2624" t="s">
        <v>259</v>
      </c>
      <c r="D2624" t="s">
        <v>260</v>
      </c>
      <c r="E2624" t="s">
        <v>257</v>
      </c>
      <c r="F2624" s="24"/>
    </row>
    <row r="2625" spans="1:6" x14ac:dyDescent="0.25">
      <c r="B2625">
        <v>6</v>
      </c>
      <c r="C2625" t="s">
        <v>261</v>
      </c>
      <c r="D2625" t="s">
        <v>262</v>
      </c>
      <c r="E2625" t="s">
        <v>263</v>
      </c>
      <c r="F2625" s="24">
        <v>50</v>
      </c>
    </row>
    <row r="2626" spans="1:6" x14ac:dyDescent="0.25">
      <c r="B2626">
        <v>7</v>
      </c>
      <c r="C2626" t="s">
        <v>264</v>
      </c>
      <c r="D2626" t="s">
        <v>265</v>
      </c>
      <c r="E2626" t="s">
        <v>257</v>
      </c>
      <c r="F2626" s="24"/>
    </row>
    <row r="2627" spans="1:6" x14ac:dyDescent="0.25">
      <c r="B2627">
        <v>8</v>
      </c>
      <c r="C2627" t="s">
        <v>266</v>
      </c>
      <c r="D2627" t="s">
        <v>267</v>
      </c>
      <c r="E2627" t="s">
        <v>257</v>
      </c>
      <c r="F2627" s="24"/>
    </row>
    <row r="2628" spans="1:6" x14ac:dyDescent="0.25">
      <c r="B2628">
        <v>9</v>
      </c>
      <c r="C2628" t="s">
        <v>268</v>
      </c>
      <c r="D2628" t="s">
        <v>269</v>
      </c>
      <c r="E2628" t="s">
        <v>257</v>
      </c>
      <c r="F2628" s="24"/>
    </row>
    <row r="2629" spans="1:6" x14ac:dyDescent="0.25">
      <c r="B2629">
        <v>10</v>
      </c>
      <c r="C2629" t="s">
        <v>270</v>
      </c>
      <c r="D2629" t="s">
        <v>271</v>
      </c>
      <c r="E2629" t="s">
        <v>257</v>
      </c>
      <c r="F2629" s="24"/>
    </row>
    <row r="2630" spans="1:6" x14ac:dyDescent="0.25">
      <c r="A2630" t="s">
        <v>475</v>
      </c>
      <c r="B2630">
        <v>1</v>
      </c>
      <c r="C2630" t="s">
        <v>243</v>
      </c>
      <c r="D2630" t="s">
        <v>244</v>
      </c>
      <c r="E2630" t="s">
        <v>245</v>
      </c>
      <c r="F2630" s="24"/>
    </row>
    <row r="2631" spans="1:6" x14ac:dyDescent="0.25">
      <c r="C2631" t="s">
        <v>246</v>
      </c>
      <c r="D2631" t="s">
        <v>247</v>
      </c>
      <c r="E2631" t="s">
        <v>245</v>
      </c>
      <c r="F2631" s="24">
        <v>12000</v>
      </c>
    </row>
    <row r="2632" spans="1:6" x14ac:dyDescent="0.25">
      <c r="B2632">
        <v>2</v>
      </c>
      <c r="C2632" t="s">
        <v>248</v>
      </c>
      <c r="D2632" t="s">
        <v>249</v>
      </c>
      <c r="E2632" t="s">
        <v>245</v>
      </c>
      <c r="F2632" s="24"/>
    </row>
    <row r="2633" spans="1:6" x14ac:dyDescent="0.25">
      <c r="C2633" t="s">
        <v>250</v>
      </c>
      <c r="D2633" t="s">
        <v>251</v>
      </c>
      <c r="E2633" t="s">
        <v>245</v>
      </c>
      <c r="F2633" s="24">
        <v>12000</v>
      </c>
    </row>
    <row r="2634" spans="1:6" x14ac:dyDescent="0.25">
      <c r="B2634">
        <v>3</v>
      </c>
      <c r="C2634" t="s">
        <v>252</v>
      </c>
      <c r="D2634" t="s">
        <v>253</v>
      </c>
      <c r="E2634" t="s">
        <v>254</v>
      </c>
      <c r="F2634" s="24"/>
    </row>
    <row r="2635" spans="1:6" x14ac:dyDescent="0.25">
      <c r="B2635">
        <v>4</v>
      </c>
      <c r="C2635" t="s">
        <v>255</v>
      </c>
      <c r="D2635" t="s">
        <v>256</v>
      </c>
      <c r="E2635" t="s">
        <v>257</v>
      </c>
      <c r="F2635" s="24"/>
    </row>
    <row r="2636" spans="1:6" x14ac:dyDescent="0.25">
      <c r="C2636" t="s">
        <v>258</v>
      </c>
      <c r="D2636" t="s">
        <v>256</v>
      </c>
      <c r="E2636" t="s">
        <v>257</v>
      </c>
      <c r="F2636" s="24"/>
    </row>
    <row r="2637" spans="1:6" x14ac:dyDescent="0.25">
      <c r="B2637">
        <v>5</v>
      </c>
      <c r="C2637" t="s">
        <v>259</v>
      </c>
      <c r="D2637" t="s">
        <v>260</v>
      </c>
      <c r="E2637" t="s">
        <v>257</v>
      </c>
      <c r="F2637" s="24"/>
    </row>
    <row r="2638" spans="1:6" x14ac:dyDescent="0.25">
      <c r="B2638">
        <v>6</v>
      </c>
      <c r="C2638" t="s">
        <v>261</v>
      </c>
      <c r="D2638" t="s">
        <v>262</v>
      </c>
      <c r="E2638" t="s">
        <v>263</v>
      </c>
      <c r="F2638" s="24">
        <v>100</v>
      </c>
    </row>
    <row r="2639" spans="1:6" x14ac:dyDescent="0.25">
      <c r="B2639">
        <v>7</v>
      </c>
      <c r="C2639" t="s">
        <v>264</v>
      </c>
      <c r="D2639" t="s">
        <v>265</v>
      </c>
      <c r="E2639" t="s">
        <v>257</v>
      </c>
      <c r="F2639" s="24"/>
    </row>
    <row r="2640" spans="1:6" x14ac:dyDescent="0.25">
      <c r="B2640">
        <v>8</v>
      </c>
      <c r="C2640" t="s">
        <v>266</v>
      </c>
      <c r="D2640" t="s">
        <v>267</v>
      </c>
      <c r="E2640" t="s">
        <v>257</v>
      </c>
      <c r="F2640" s="24">
        <v>10</v>
      </c>
    </row>
    <row r="2641" spans="1:6" x14ac:dyDescent="0.25">
      <c r="B2641">
        <v>9</v>
      </c>
      <c r="C2641" t="s">
        <v>268</v>
      </c>
      <c r="D2641" t="s">
        <v>269</v>
      </c>
      <c r="E2641" t="s">
        <v>257</v>
      </c>
      <c r="F2641" s="24">
        <v>16000</v>
      </c>
    </row>
    <row r="2642" spans="1:6" x14ac:dyDescent="0.25">
      <c r="B2642">
        <v>10</v>
      </c>
      <c r="C2642" t="s">
        <v>270</v>
      </c>
      <c r="D2642" t="s">
        <v>271</v>
      </c>
      <c r="E2642" t="s">
        <v>257</v>
      </c>
      <c r="F2642" s="24"/>
    </row>
    <row r="2643" spans="1:6" x14ac:dyDescent="0.25">
      <c r="A2643" t="s">
        <v>476</v>
      </c>
      <c r="B2643">
        <v>1</v>
      </c>
      <c r="C2643" t="s">
        <v>243</v>
      </c>
      <c r="D2643" t="s">
        <v>244</v>
      </c>
      <c r="E2643" t="s">
        <v>245</v>
      </c>
      <c r="F2643" s="24">
        <v>2000</v>
      </c>
    </row>
    <row r="2644" spans="1:6" x14ac:dyDescent="0.25">
      <c r="C2644" t="s">
        <v>246</v>
      </c>
      <c r="D2644" t="s">
        <v>247</v>
      </c>
      <c r="E2644" t="s">
        <v>245</v>
      </c>
      <c r="F2644" s="24">
        <v>3911</v>
      </c>
    </row>
    <row r="2645" spans="1:6" x14ac:dyDescent="0.25">
      <c r="B2645">
        <v>2</v>
      </c>
      <c r="C2645" t="s">
        <v>248</v>
      </c>
      <c r="D2645" t="s">
        <v>249</v>
      </c>
      <c r="E2645" t="s">
        <v>245</v>
      </c>
      <c r="F2645" s="24">
        <v>65780</v>
      </c>
    </row>
    <row r="2646" spans="1:6" x14ac:dyDescent="0.25">
      <c r="C2646" t="s">
        <v>250</v>
      </c>
      <c r="D2646" t="s">
        <v>251</v>
      </c>
      <c r="E2646" t="s">
        <v>245</v>
      </c>
      <c r="F2646" s="24">
        <v>99173</v>
      </c>
    </row>
    <row r="2647" spans="1:6" x14ac:dyDescent="0.25">
      <c r="B2647">
        <v>3</v>
      </c>
      <c r="C2647" t="s">
        <v>252</v>
      </c>
      <c r="D2647" t="s">
        <v>253</v>
      </c>
      <c r="E2647" t="s">
        <v>254</v>
      </c>
      <c r="F2647" s="24"/>
    </row>
    <row r="2648" spans="1:6" x14ac:dyDescent="0.25">
      <c r="B2648">
        <v>4</v>
      </c>
      <c r="C2648" t="s">
        <v>255</v>
      </c>
      <c r="D2648" t="s">
        <v>256</v>
      </c>
      <c r="E2648" t="s">
        <v>257</v>
      </c>
      <c r="F2648" s="24"/>
    </row>
    <row r="2649" spans="1:6" x14ac:dyDescent="0.25">
      <c r="C2649" t="s">
        <v>258</v>
      </c>
      <c r="D2649" t="s">
        <v>256</v>
      </c>
      <c r="E2649" t="s">
        <v>257</v>
      </c>
      <c r="F2649" s="24"/>
    </row>
    <row r="2650" spans="1:6" x14ac:dyDescent="0.25">
      <c r="B2650">
        <v>5</v>
      </c>
      <c r="C2650" t="s">
        <v>259</v>
      </c>
      <c r="D2650" t="s">
        <v>260</v>
      </c>
      <c r="E2650" t="s">
        <v>257</v>
      </c>
      <c r="F2650" s="24"/>
    </row>
    <row r="2651" spans="1:6" x14ac:dyDescent="0.25">
      <c r="B2651">
        <v>6</v>
      </c>
      <c r="C2651" t="s">
        <v>261</v>
      </c>
      <c r="D2651" t="s">
        <v>262</v>
      </c>
      <c r="E2651" t="s">
        <v>263</v>
      </c>
      <c r="F2651" s="24">
        <v>50</v>
      </c>
    </row>
    <row r="2652" spans="1:6" x14ac:dyDescent="0.25">
      <c r="B2652">
        <v>7</v>
      </c>
      <c r="C2652" t="s">
        <v>264</v>
      </c>
      <c r="D2652" t="s">
        <v>265</v>
      </c>
      <c r="E2652" t="s">
        <v>257</v>
      </c>
      <c r="F2652" s="24">
        <v>350</v>
      </c>
    </row>
    <row r="2653" spans="1:6" x14ac:dyDescent="0.25">
      <c r="B2653">
        <v>8</v>
      </c>
      <c r="C2653" t="s">
        <v>266</v>
      </c>
      <c r="D2653" t="s">
        <v>267</v>
      </c>
      <c r="E2653" t="s">
        <v>257</v>
      </c>
      <c r="F2653" s="24"/>
    </row>
    <row r="2654" spans="1:6" x14ac:dyDescent="0.25">
      <c r="B2654">
        <v>9</v>
      </c>
      <c r="C2654" t="s">
        <v>268</v>
      </c>
      <c r="D2654" t="s">
        <v>269</v>
      </c>
      <c r="E2654" t="s">
        <v>257</v>
      </c>
      <c r="F2654" s="24"/>
    </row>
    <row r="2655" spans="1:6" x14ac:dyDescent="0.25">
      <c r="B2655">
        <v>10</v>
      </c>
      <c r="C2655" t="s">
        <v>270</v>
      </c>
      <c r="D2655" t="s">
        <v>271</v>
      </c>
      <c r="E2655" t="s">
        <v>257</v>
      </c>
      <c r="F2655" s="24"/>
    </row>
    <row r="2656" spans="1:6" x14ac:dyDescent="0.25">
      <c r="A2656" t="s">
        <v>477</v>
      </c>
      <c r="B2656">
        <v>1</v>
      </c>
      <c r="C2656" t="s">
        <v>243</v>
      </c>
      <c r="D2656" t="s">
        <v>244</v>
      </c>
      <c r="E2656" t="s">
        <v>245</v>
      </c>
      <c r="F2656" s="24"/>
    </row>
    <row r="2657" spans="1:6" x14ac:dyDescent="0.25">
      <c r="C2657" t="s">
        <v>246</v>
      </c>
      <c r="D2657" t="s">
        <v>247</v>
      </c>
      <c r="E2657" t="s">
        <v>245</v>
      </c>
      <c r="F2657" s="24"/>
    </row>
    <row r="2658" spans="1:6" x14ac:dyDescent="0.25">
      <c r="B2658">
        <v>2</v>
      </c>
      <c r="C2658" t="s">
        <v>248</v>
      </c>
      <c r="D2658" t="s">
        <v>249</v>
      </c>
      <c r="E2658" t="s">
        <v>245</v>
      </c>
      <c r="F2658" s="24"/>
    </row>
    <row r="2659" spans="1:6" x14ac:dyDescent="0.25">
      <c r="C2659" t="s">
        <v>250</v>
      </c>
      <c r="D2659" t="s">
        <v>251</v>
      </c>
      <c r="E2659" t="s">
        <v>245</v>
      </c>
      <c r="F2659" s="24"/>
    </row>
    <row r="2660" spans="1:6" x14ac:dyDescent="0.25">
      <c r="B2660">
        <v>3</v>
      </c>
      <c r="C2660" t="s">
        <v>252</v>
      </c>
      <c r="D2660" t="s">
        <v>253</v>
      </c>
      <c r="E2660" t="s">
        <v>254</v>
      </c>
      <c r="F2660" s="24"/>
    </row>
    <row r="2661" spans="1:6" x14ac:dyDescent="0.25">
      <c r="B2661">
        <v>4</v>
      </c>
      <c r="C2661" t="s">
        <v>255</v>
      </c>
      <c r="D2661" t="s">
        <v>256</v>
      </c>
      <c r="E2661" t="s">
        <v>257</v>
      </c>
      <c r="F2661" s="24"/>
    </row>
    <row r="2662" spans="1:6" x14ac:dyDescent="0.25">
      <c r="C2662" t="s">
        <v>258</v>
      </c>
      <c r="D2662" t="s">
        <v>256</v>
      </c>
      <c r="E2662" t="s">
        <v>257</v>
      </c>
      <c r="F2662" s="24"/>
    </row>
    <row r="2663" spans="1:6" x14ac:dyDescent="0.25">
      <c r="B2663">
        <v>5</v>
      </c>
      <c r="C2663" t="s">
        <v>259</v>
      </c>
      <c r="D2663" t="s">
        <v>260</v>
      </c>
      <c r="E2663" t="s">
        <v>257</v>
      </c>
      <c r="F2663" s="24"/>
    </row>
    <row r="2664" spans="1:6" x14ac:dyDescent="0.25">
      <c r="B2664">
        <v>6</v>
      </c>
      <c r="C2664" t="s">
        <v>261</v>
      </c>
      <c r="D2664" t="s">
        <v>262</v>
      </c>
      <c r="E2664" t="s">
        <v>263</v>
      </c>
      <c r="F2664" s="24">
        <v>300</v>
      </c>
    </row>
    <row r="2665" spans="1:6" x14ac:dyDescent="0.25">
      <c r="B2665">
        <v>7</v>
      </c>
      <c r="C2665" t="s">
        <v>264</v>
      </c>
      <c r="D2665" t="s">
        <v>265</v>
      </c>
      <c r="E2665" t="s">
        <v>257</v>
      </c>
      <c r="F2665" s="24">
        <v>300</v>
      </c>
    </row>
    <row r="2666" spans="1:6" x14ac:dyDescent="0.25">
      <c r="B2666">
        <v>8</v>
      </c>
      <c r="C2666" t="s">
        <v>266</v>
      </c>
      <c r="D2666" t="s">
        <v>267</v>
      </c>
      <c r="E2666" t="s">
        <v>257</v>
      </c>
      <c r="F2666" s="24">
        <v>50</v>
      </c>
    </row>
    <row r="2667" spans="1:6" x14ac:dyDescent="0.25">
      <c r="B2667">
        <v>9</v>
      </c>
      <c r="C2667" t="s">
        <v>268</v>
      </c>
      <c r="D2667" t="s">
        <v>269</v>
      </c>
      <c r="E2667" t="s">
        <v>257</v>
      </c>
      <c r="F2667" s="24"/>
    </row>
    <row r="2668" spans="1:6" x14ac:dyDescent="0.25">
      <c r="B2668">
        <v>10</v>
      </c>
      <c r="C2668" t="s">
        <v>270</v>
      </c>
      <c r="D2668" t="s">
        <v>271</v>
      </c>
      <c r="E2668" t="s">
        <v>257</v>
      </c>
      <c r="F2668" s="24"/>
    </row>
    <row r="2669" spans="1:6" x14ac:dyDescent="0.25">
      <c r="A2669" t="s">
        <v>478</v>
      </c>
      <c r="B2669">
        <v>1</v>
      </c>
      <c r="C2669" t="s">
        <v>243</v>
      </c>
      <c r="D2669" t="s">
        <v>244</v>
      </c>
      <c r="E2669" t="s">
        <v>245</v>
      </c>
      <c r="F2669" s="24">
        <v>40000</v>
      </c>
    </row>
    <row r="2670" spans="1:6" x14ac:dyDescent="0.25">
      <c r="C2670" t="s">
        <v>246</v>
      </c>
      <c r="D2670" t="s">
        <v>247</v>
      </c>
      <c r="E2670" t="s">
        <v>245</v>
      </c>
      <c r="F2670" s="24"/>
    </row>
    <row r="2671" spans="1:6" x14ac:dyDescent="0.25">
      <c r="B2671">
        <v>2</v>
      </c>
      <c r="C2671" t="s">
        <v>248</v>
      </c>
      <c r="D2671" t="s">
        <v>249</v>
      </c>
      <c r="E2671" t="s">
        <v>245</v>
      </c>
      <c r="F2671" s="24"/>
    </row>
    <row r="2672" spans="1:6" x14ac:dyDescent="0.25">
      <c r="C2672" t="s">
        <v>250</v>
      </c>
      <c r="D2672" t="s">
        <v>251</v>
      </c>
      <c r="E2672" t="s">
        <v>245</v>
      </c>
      <c r="F2672" s="24"/>
    </row>
    <row r="2673" spans="1:6" x14ac:dyDescent="0.25">
      <c r="B2673">
        <v>3</v>
      </c>
      <c r="C2673" t="s">
        <v>252</v>
      </c>
      <c r="D2673" t="s">
        <v>253</v>
      </c>
      <c r="E2673" t="s">
        <v>254</v>
      </c>
      <c r="F2673" s="24"/>
    </row>
    <row r="2674" spans="1:6" x14ac:dyDescent="0.25">
      <c r="B2674">
        <v>4</v>
      </c>
      <c r="C2674" t="s">
        <v>255</v>
      </c>
      <c r="D2674" t="s">
        <v>256</v>
      </c>
      <c r="E2674" t="s">
        <v>257</v>
      </c>
      <c r="F2674" s="24"/>
    </row>
    <row r="2675" spans="1:6" x14ac:dyDescent="0.25">
      <c r="C2675" t="s">
        <v>258</v>
      </c>
      <c r="D2675" t="s">
        <v>256</v>
      </c>
      <c r="E2675" t="s">
        <v>257</v>
      </c>
      <c r="F2675" s="24">
        <v>200</v>
      </c>
    </row>
    <row r="2676" spans="1:6" x14ac:dyDescent="0.25">
      <c r="B2676">
        <v>5</v>
      </c>
      <c r="C2676" t="s">
        <v>259</v>
      </c>
      <c r="D2676" t="s">
        <v>260</v>
      </c>
      <c r="E2676" t="s">
        <v>257</v>
      </c>
      <c r="F2676" s="24"/>
    </row>
    <row r="2677" spans="1:6" x14ac:dyDescent="0.25">
      <c r="B2677">
        <v>6</v>
      </c>
      <c r="C2677" t="s">
        <v>261</v>
      </c>
      <c r="D2677" t="s">
        <v>262</v>
      </c>
      <c r="E2677" t="s">
        <v>263</v>
      </c>
      <c r="F2677" s="24"/>
    </row>
    <row r="2678" spans="1:6" x14ac:dyDescent="0.25">
      <c r="B2678">
        <v>7</v>
      </c>
      <c r="C2678" t="s">
        <v>264</v>
      </c>
      <c r="D2678" t="s">
        <v>265</v>
      </c>
      <c r="E2678" t="s">
        <v>257</v>
      </c>
      <c r="F2678" s="24"/>
    </row>
    <row r="2679" spans="1:6" x14ac:dyDescent="0.25">
      <c r="B2679">
        <v>8</v>
      </c>
      <c r="C2679" t="s">
        <v>266</v>
      </c>
      <c r="D2679" t="s">
        <v>267</v>
      </c>
      <c r="E2679" t="s">
        <v>257</v>
      </c>
      <c r="F2679" s="24"/>
    </row>
    <row r="2680" spans="1:6" x14ac:dyDescent="0.25">
      <c r="B2680">
        <v>9</v>
      </c>
      <c r="C2680" t="s">
        <v>268</v>
      </c>
      <c r="D2680" t="s">
        <v>269</v>
      </c>
      <c r="E2680" t="s">
        <v>257</v>
      </c>
      <c r="F2680" s="24"/>
    </row>
    <row r="2681" spans="1:6" x14ac:dyDescent="0.25">
      <c r="B2681">
        <v>10</v>
      </c>
      <c r="C2681" t="s">
        <v>270</v>
      </c>
      <c r="D2681" t="s">
        <v>271</v>
      </c>
      <c r="E2681" t="s">
        <v>257</v>
      </c>
      <c r="F2681" s="24"/>
    </row>
    <row r="2682" spans="1:6" x14ac:dyDescent="0.25">
      <c r="A2682" t="s">
        <v>479</v>
      </c>
      <c r="B2682">
        <v>1</v>
      </c>
      <c r="C2682" t="s">
        <v>243</v>
      </c>
      <c r="D2682" t="s">
        <v>244</v>
      </c>
      <c r="E2682" t="s">
        <v>245</v>
      </c>
      <c r="F2682" s="24">
        <v>16000</v>
      </c>
    </row>
    <row r="2683" spans="1:6" x14ac:dyDescent="0.25">
      <c r="C2683" t="s">
        <v>246</v>
      </c>
      <c r="D2683" t="s">
        <v>247</v>
      </c>
      <c r="E2683" t="s">
        <v>245</v>
      </c>
      <c r="F2683" s="24">
        <v>10000</v>
      </c>
    </row>
    <row r="2684" spans="1:6" x14ac:dyDescent="0.25">
      <c r="B2684">
        <v>2</v>
      </c>
      <c r="C2684" t="s">
        <v>248</v>
      </c>
      <c r="D2684" t="s">
        <v>249</v>
      </c>
      <c r="E2684" t="s">
        <v>245</v>
      </c>
      <c r="F2684" s="24">
        <v>15000</v>
      </c>
    </row>
    <row r="2685" spans="1:6" x14ac:dyDescent="0.25">
      <c r="C2685" t="s">
        <v>250</v>
      </c>
      <c r="D2685" t="s">
        <v>251</v>
      </c>
      <c r="E2685" t="s">
        <v>245</v>
      </c>
      <c r="F2685" s="24">
        <v>13000</v>
      </c>
    </row>
    <row r="2686" spans="1:6" x14ac:dyDescent="0.25">
      <c r="B2686">
        <v>3</v>
      </c>
      <c r="C2686" t="s">
        <v>252</v>
      </c>
      <c r="D2686" t="s">
        <v>253</v>
      </c>
      <c r="E2686" t="s">
        <v>254</v>
      </c>
      <c r="F2686" s="24">
        <v>500</v>
      </c>
    </row>
    <row r="2687" spans="1:6" x14ac:dyDescent="0.25">
      <c r="B2687">
        <v>4</v>
      </c>
      <c r="C2687" t="s">
        <v>255</v>
      </c>
      <c r="D2687" t="s">
        <v>256</v>
      </c>
      <c r="E2687" t="s">
        <v>257</v>
      </c>
      <c r="F2687" s="24"/>
    </row>
    <row r="2688" spans="1:6" x14ac:dyDescent="0.25">
      <c r="C2688" t="s">
        <v>258</v>
      </c>
      <c r="D2688" t="s">
        <v>256</v>
      </c>
      <c r="E2688" t="s">
        <v>257</v>
      </c>
      <c r="F2688" s="24"/>
    </row>
    <row r="2689" spans="1:6" x14ac:dyDescent="0.25">
      <c r="B2689">
        <v>5</v>
      </c>
      <c r="C2689" t="s">
        <v>259</v>
      </c>
      <c r="D2689" t="s">
        <v>260</v>
      </c>
      <c r="E2689" t="s">
        <v>257</v>
      </c>
      <c r="F2689" s="24"/>
    </row>
    <row r="2690" spans="1:6" x14ac:dyDescent="0.25">
      <c r="B2690">
        <v>6</v>
      </c>
      <c r="C2690" t="s">
        <v>261</v>
      </c>
      <c r="D2690" t="s">
        <v>262</v>
      </c>
      <c r="E2690" t="s">
        <v>263</v>
      </c>
      <c r="F2690" s="24">
        <v>200</v>
      </c>
    </row>
    <row r="2691" spans="1:6" x14ac:dyDescent="0.25">
      <c r="B2691">
        <v>7</v>
      </c>
      <c r="C2691" t="s">
        <v>264</v>
      </c>
      <c r="D2691" t="s">
        <v>265</v>
      </c>
      <c r="E2691" t="s">
        <v>257</v>
      </c>
      <c r="F2691" s="24"/>
    </row>
    <row r="2692" spans="1:6" x14ac:dyDescent="0.25">
      <c r="B2692">
        <v>8</v>
      </c>
      <c r="C2692" t="s">
        <v>266</v>
      </c>
      <c r="D2692" t="s">
        <v>267</v>
      </c>
      <c r="E2692" t="s">
        <v>257</v>
      </c>
      <c r="F2692" s="24"/>
    </row>
    <row r="2693" spans="1:6" x14ac:dyDescent="0.25">
      <c r="B2693">
        <v>9</v>
      </c>
      <c r="C2693" t="s">
        <v>268</v>
      </c>
      <c r="D2693" t="s">
        <v>269</v>
      </c>
      <c r="E2693" t="s">
        <v>257</v>
      </c>
      <c r="F2693" s="24"/>
    </row>
    <row r="2694" spans="1:6" x14ac:dyDescent="0.25">
      <c r="B2694">
        <v>10</v>
      </c>
      <c r="C2694" t="s">
        <v>270</v>
      </c>
      <c r="D2694" t="s">
        <v>271</v>
      </c>
      <c r="E2694" t="s">
        <v>257</v>
      </c>
      <c r="F2694" s="24"/>
    </row>
    <row r="2695" spans="1:6" x14ac:dyDescent="0.25">
      <c r="A2695" t="s">
        <v>480</v>
      </c>
      <c r="B2695">
        <v>1</v>
      </c>
      <c r="C2695" t="s">
        <v>243</v>
      </c>
      <c r="D2695" t="s">
        <v>244</v>
      </c>
      <c r="E2695" t="s">
        <v>245</v>
      </c>
      <c r="F2695" s="24"/>
    </row>
    <row r="2696" spans="1:6" x14ac:dyDescent="0.25">
      <c r="C2696" t="s">
        <v>246</v>
      </c>
      <c r="D2696" t="s">
        <v>247</v>
      </c>
      <c r="E2696" t="s">
        <v>245</v>
      </c>
      <c r="F2696" s="24"/>
    </row>
    <row r="2697" spans="1:6" x14ac:dyDescent="0.25">
      <c r="B2697">
        <v>2</v>
      </c>
      <c r="C2697" t="s">
        <v>248</v>
      </c>
      <c r="D2697" t="s">
        <v>249</v>
      </c>
      <c r="E2697" t="s">
        <v>245</v>
      </c>
      <c r="F2697" s="24">
        <v>30000</v>
      </c>
    </row>
    <row r="2698" spans="1:6" x14ac:dyDescent="0.25">
      <c r="C2698" t="s">
        <v>250</v>
      </c>
      <c r="D2698" t="s">
        <v>251</v>
      </c>
      <c r="E2698" t="s">
        <v>245</v>
      </c>
      <c r="F2698" s="24">
        <v>20000</v>
      </c>
    </row>
    <row r="2699" spans="1:6" x14ac:dyDescent="0.25">
      <c r="B2699">
        <v>3</v>
      </c>
      <c r="C2699" t="s">
        <v>252</v>
      </c>
      <c r="D2699" t="s">
        <v>253</v>
      </c>
      <c r="E2699" t="s">
        <v>254</v>
      </c>
      <c r="F2699" s="24"/>
    </row>
    <row r="2700" spans="1:6" x14ac:dyDescent="0.25">
      <c r="B2700">
        <v>4</v>
      </c>
      <c r="C2700" t="s">
        <v>255</v>
      </c>
      <c r="D2700" t="s">
        <v>256</v>
      </c>
      <c r="E2700" t="s">
        <v>257</v>
      </c>
      <c r="F2700" s="24"/>
    </row>
    <row r="2701" spans="1:6" x14ac:dyDescent="0.25">
      <c r="C2701" t="s">
        <v>258</v>
      </c>
      <c r="D2701" t="s">
        <v>256</v>
      </c>
      <c r="E2701" t="s">
        <v>257</v>
      </c>
      <c r="F2701" s="24"/>
    </row>
    <row r="2702" spans="1:6" x14ac:dyDescent="0.25">
      <c r="B2702">
        <v>5</v>
      </c>
      <c r="C2702" t="s">
        <v>259</v>
      </c>
      <c r="D2702" t="s">
        <v>260</v>
      </c>
      <c r="E2702" t="s">
        <v>257</v>
      </c>
      <c r="F2702" s="24"/>
    </row>
    <row r="2703" spans="1:6" x14ac:dyDescent="0.25">
      <c r="B2703">
        <v>6</v>
      </c>
      <c r="C2703" t="s">
        <v>261</v>
      </c>
      <c r="D2703" t="s">
        <v>262</v>
      </c>
      <c r="E2703" t="s">
        <v>263</v>
      </c>
      <c r="F2703" s="24">
        <v>50</v>
      </c>
    </row>
    <row r="2704" spans="1:6" x14ac:dyDescent="0.25">
      <c r="B2704">
        <v>7</v>
      </c>
      <c r="C2704" t="s">
        <v>264</v>
      </c>
      <c r="D2704" t="s">
        <v>265</v>
      </c>
      <c r="E2704" t="s">
        <v>257</v>
      </c>
      <c r="F2704" s="24"/>
    </row>
    <row r="2705" spans="1:6" x14ac:dyDescent="0.25">
      <c r="B2705">
        <v>8</v>
      </c>
      <c r="C2705" t="s">
        <v>266</v>
      </c>
      <c r="D2705" t="s">
        <v>267</v>
      </c>
      <c r="E2705" t="s">
        <v>257</v>
      </c>
      <c r="F2705" s="24"/>
    </row>
    <row r="2706" spans="1:6" x14ac:dyDescent="0.25">
      <c r="B2706">
        <v>9</v>
      </c>
      <c r="C2706" t="s">
        <v>268</v>
      </c>
      <c r="D2706" t="s">
        <v>269</v>
      </c>
      <c r="E2706" t="s">
        <v>257</v>
      </c>
      <c r="F2706" s="24"/>
    </row>
    <row r="2707" spans="1:6" x14ac:dyDescent="0.25">
      <c r="B2707">
        <v>10</v>
      </c>
      <c r="C2707" t="s">
        <v>270</v>
      </c>
      <c r="D2707" t="s">
        <v>271</v>
      </c>
      <c r="E2707" t="s">
        <v>257</v>
      </c>
      <c r="F2707" s="24"/>
    </row>
    <row r="2708" spans="1:6" x14ac:dyDescent="0.25">
      <c r="A2708" t="s">
        <v>481</v>
      </c>
      <c r="B2708">
        <v>1</v>
      </c>
      <c r="C2708" t="s">
        <v>243</v>
      </c>
      <c r="D2708" t="s">
        <v>244</v>
      </c>
      <c r="E2708" t="s">
        <v>245</v>
      </c>
      <c r="F2708" s="24"/>
    </row>
    <row r="2709" spans="1:6" x14ac:dyDescent="0.25">
      <c r="C2709" t="s">
        <v>246</v>
      </c>
      <c r="D2709" t="s">
        <v>247</v>
      </c>
      <c r="E2709" t="s">
        <v>245</v>
      </c>
      <c r="F2709" s="24">
        <v>4000</v>
      </c>
    </row>
    <row r="2710" spans="1:6" x14ac:dyDescent="0.25">
      <c r="B2710">
        <v>2</v>
      </c>
      <c r="C2710" t="s">
        <v>248</v>
      </c>
      <c r="D2710" t="s">
        <v>249</v>
      </c>
      <c r="E2710" t="s">
        <v>245</v>
      </c>
      <c r="F2710" s="24"/>
    </row>
    <row r="2711" spans="1:6" x14ac:dyDescent="0.25">
      <c r="C2711" t="s">
        <v>250</v>
      </c>
      <c r="D2711" t="s">
        <v>251</v>
      </c>
      <c r="E2711" t="s">
        <v>245</v>
      </c>
      <c r="F2711" s="24">
        <v>4000</v>
      </c>
    </row>
    <row r="2712" spans="1:6" x14ac:dyDescent="0.25">
      <c r="B2712">
        <v>3</v>
      </c>
      <c r="C2712" t="s">
        <v>252</v>
      </c>
      <c r="D2712" t="s">
        <v>253</v>
      </c>
      <c r="E2712" t="s">
        <v>254</v>
      </c>
      <c r="F2712" s="24">
        <v>1000</v>
      </c>
    </row>
    <row r="2713" spans="1:6" x14ac:dyDescent="0.25">
      <c r="B2713">
        <v>4</v>
      </c>
      <c r="C2713" t="s">
        <v>255</v>
      </c>
      <c r="D2713" t="s">
        <v>256</v>
      </c>
      <c r="E2713" t="s">
        <v>257</v>
      </c>
      <c r="F2713" s="24"/>
    </row>
    <row r="2714" spans="1:6" x14ac:dyDescent="0.25">
      <c r="C2714" t="s">
        <v>258</v>
      </c>
      <c r="D2714" t="s">
        <v>256</v>
      </c>
      <c r="E2714" t="s">
        <v>257</v>
      </c>
      <c r="F2714" s="24">
        <v>50</v>
      </c>
    </row>
    <row r="2715" spans="1:6" x14ac:dyDescent="0.25">
      <c r="B2715">
        <v>5</v>
      </c>
      <c r="C2715" t="s">
        <v>259</v>
      </c>
      <c r="D2715" t="s">
        <v>260</v>
      </c>
      <c r="E2715" t="s">
        <v>257</v>
      </c>
      <c r="F2715" s="24"/>
    </row>
    <row r="2716" spans="1:6" x14ac:dyDescent="0.25">
      <c r="B2716">
        <v>6</v>
      </c>
      <c r="C2716" t="s">
        <v>261</v>
      </c>
      <c r="D2716" t="s">
        <v>262</v>
      </c>
      <c r="E2716" t="s">
        <v>263</v>
      </c>
      <c r="F2716" s="24">
        <v>600</v>
      </c>
    </row>
    <row r="2717" spans="1:6" x14ac:dyDescent="0.25">
      <c r="B2717">
        <v>7</v>
      </c>
      <c r="C2717" t="s">
        <v>264</v>
      </c>
      <c r="D2717" t="s">
        <v>265</v>
      </c>
      <c r="E2717" t="s">
        <v>257</v>
      </c>
      <c r="F2717" s="24"/>
    </row>
    <row r="2718" spans="1:6" x14ac:dyDescent="0.25">
      <c r="B2718">
        <v>8</v>
      </c>
      <c r="C2718" t="s">
        <v>266</v>
      </c>
      <c r="D2718" t="s">
        <v>267</v>
      </c>
      <c r="E2718" t="s">
        <v>257</v>
      </c>
      <c r="F2718" s="24"/>
    </row>
    <row r="2719" spans="1:6" x14ac:dyDescent="0.25">
      <c r="B2719">
        <v>9</v>
      </c>
      <c r="C2719" t="s">
        <v>268</v>
      </c>
      <c r="D2719" t="s">
        <v>269</v>
      </c>
      <c r="E2719" t="s">
        <v>257</v>
      </c>
      <c r="F2719" s="24"/>
    </row>
    <row r="2720" spans="1:6" x14ac:dyDescent="0.25">
      <c r="B2720">
        <v>10</v>
      </c>
      <c r="C2720" t="s">
        <v>270</v>
      </c>
      <c r="D2720" t="s">
        <v>271</v>
      </c>
      <c r="E2720" t="s">
        <v>257</v>
      </c>
      <c r="F2720" s="24"/>
    </row>
    <row r="2721" spans="1:6" x14ac:dyDescent="0.25">
      <c r="A2721" t="s">
        <v>482</v>
      </c>
      <c r="B2721">
        <v>1</v>
      </c>
      <c r="C2721" t="s">
        <v>243</v>
      </c>
      <c r="D2721" t="s">
        <v>244</v>
      </c>
      <c r="E2721" t="s">
        <v>245</v>
      </c>
      <c r="F2721" s="24"/>
    </row>
    <row r="2722" spans="1:6" x14ac:dyDescent="0.25">
      <c r="C2722" t="s">
        <v>246</v>
      </c>
      <c r="D2722" t="s">
        <v>247</v>
      </c>
      <c r="E2722" t="s">
        <v>245</v>
      </c>
      <c r="F2722" s="24">
        <v>20000</v>
      </c>
    </row>
    <row r="2723" spans="1:6" x14ac:dyDescent="0.25">
      <c r="B2723">
        <v>2</v>
      </c>
      <c r="C2723" t="s">
        <v>248</v>
      </c>
      <c r="D2723" t="s">
        <v>249</v>
      </c>
      <c r="E2723" t="s">
        <v>245</v>
      </c>
      <c r="F2723" s="24"/>
    </row>
    <row r="2724" spans="1:6" x14ac:dyDescent="0.25">
      <c r="C2724" t="s">
        <v>250</v>
      </c>
      <c r="D2724" t="s">
        <v>251</v>
      </c>
      <c r="E2724" t="s">
        <v>245</v>
      </c>
      <c r="F2724" s="24">
        <v>20000</v>
      </c>
    </row>
    <row r="2725" spans="1:6" x14ac:dyDescent="0.25">
      <c r="B2725">
        <v>3</v>
      </c>
      <c r="C2725" t="s">
        <v>252</v>
      </c>
      <c r="D2725" t="s">
        <v>253</v>
      </c>
      <c r="E2725" t="s">
        <v>254</v>
      </c>
      <c r="F2725" s="24"/>
    </row>
    <row r="2726" spans="1:6" x14ac:dyDescent="0.25">
      <c r="B2726">
        <v>4</v>
      </c>
      <c r="C2726" t="s">
        <v>255</v>
      </c>
      <c r="D2726" t="s">
        <v>256</v>
      </c>
      <c r="E2726" t="s">
        <v>257</v>
      </c>
      <c r="F2726" s="24"/>
    </row>
    <row r="2727" spans="1:6" x14ac:dyDescent="0.25">
      <c r="C2727" t="s">
        <v>258</v>
      </c>
      <c r="D2727" t="s">
        <v>256</v>
      </c>
      <c r="E2727" t="s">
        <v>257</v>
      </c>
      <c r="F2727" s="24"/>
    </row>
    <row r="2728" spans="1:6" x14ac:dyDescent="0.25">
      <c r="B2728">
        <v>5</v>
      </c>
      <c r="C2728" t="s">
        <v>259</v>
      </c>
      <c r="D2728" t="s">
        <v>260</v>
      </c>
      <c r="E2728" t="s">
        <v>257</v>
      </c>
      <c r="F2728" s="24"/>
    </row>
    <row r="2729" spans="1:6" x14ac:dyDescent="0.25">
      <c r="B2729">
        <v>6</v>
      </c>
      <c r="C2729" t="s">
        <v>261</v>
      </c>
      <c r="D2729" t="s">
        <v>262</v>
      </c>
      <c r="E2729" t="s">
        <v>263</v>
      </c>
      <c r="F2729" s="24"/>
    </row>
    <row r="2730" spans="1:6" x14ac:dyDescent="0.25">
      <c r="B2730">
        <v>7</v>
      </c>
      <c r="C2730" t="s">
        <v>264</v>
      </c>
      <c r="D2730" t="s">
        <v>265</v>
      </c>
      <c r="E2730" t="s">
        <v>257</v>
      </c>
      <c r="F2730" s="24">
        <v>300</v>
      </c>
    </row>
    <row r="2731" spans="1:6" x14ac:dyDescent="0.25">
      <c r="B2731">
        <v>8</v>
      </c>
      <c r="C2731" t="s">
        <v>266</v>
      </c>
      <c r="D2731" t="s">
        <v>267</v>
      </c>
      <c r="E2731" t="s">
        <v>257</v>
      </c>
      <c r="F2731" s="24"/>
    </row>
    <row r="2732" spans="1:6" x14ac:dyDescent="0.25">
      <c r="B2732">
        <v>9</v>
      </c>
      <c r="C2732" t="s">
        <v>268</v>
      </c>
      <c r="D2732" t="s">
        <v>269</v>
      </c>
      <c r="E2732" t="s">
        <v>257</v>
      </c>
      <c r="F2732" s="24">
        <v>10000</v>
      </c>
    </row>
    <row r="2733" spans="1:6" x14ac:dyDescent="0.25">
      <c r="B2733">
        <v>10</v>
      </c>
      <c r="C2733" t="s">
        <v>270</v>
      </c>
      <c r="D2733" t="s">
        <v>271</v>
      </c>
      <c r="E2733" t="s">
        <v>257</v>
      </c>
      <c r="F2733" s="24"/>
    </row>
    <row r="2734" spans="1:6" x14ac:dyDescent="0.25">
      <c r="A2734" t="s">
        <v>483</v>
      </c>
      <c r="B2734">
        <v>1</v>
      </c>
      <c r="C2734" t="s">
        <v>243</v>
      </c>
      <c r="D2734" t="s">
        <v>244</v>
      </c>
      <c r="E2734" t="s">
        <v>245</v>
      </c>
      <c r="F2734" s="24"/>
    </row>
    <row r="2735" spans="1:6" x14ac:dyDescent="0.25">
      <c r="C2735" t="s">
        <v>246</v>
      </c>
      <c r="D2735" t="s">
        <v>247</v>
      </c>
      <c r="E2735" t="s">
        <v>245</v>
      </c>
      <c r="F2735" s="24">
        <v>1000</v>
      </c>
    </row>
    <row r="2736" spans="1:6" x14ac:dyDescent="0.25">
      <c r="B2736">
        <v>2</v>
      </c>
      <c r="C2736" t="s">
        <v>248</v>
      </c>
      <c r="D2736" t="s">
        <v>249</v>
      </c>
      <c r="E2736" t="s">
        <v>245</v>
      </c>
      <c r="F2736" s="24"/>
    </row>
    <row r="2737" spans="1:6" x14ac:dyDescent="0.25">
      <c r="C2737" t="s">
        <v>250</v>
      </c>
      <c r="D2737" t="s">
        <v>251</v>
      </c>
      <c r="E2737" t="s">
        <v>245</v>
      </c>
      <c r="F2737" s="24">
        <v>1000</v>
      </c>
    </row>
    <row r="2738" spans="1:6" x14ac:dyDescent="0.25">
      <c r="B2738">
        <v>3</v>
      </c>
      <c r="C2738" t="s">
        <v>252</v>
      </c>
      <c r="D2738" t="s">
        <v>253</v>
      </c>
      <c r="E2738" t="s">
        <v>254</v>
      </c>
      <c r="F2738" s="24"/>
    </row>
    <row r="2739" spans="1:6" x14ac:dyDescent="0.25">
      <c r="B2739">
        <v>4</v>
      </c>
      <c r="C2739" t="s">
        <v>255</v>
      </c>
      <c r="D2739" t="s">
        <v>256</v>
      </c>
      <c r="E2739" t="s">
        <v>257</v>
      </c>
      <c r="F2739" s="24"/>
    </row>
    <row r="2740" spans="1:6" x14ac:dyDescent="0.25">
      <c r="C2740" t="s">
        <v>258</v>
      </c>
      <c r="D2740" t="s">
        <v>256</v>
      </c>
      <c r="E2740" t="s">
        <v>257</v>
      </c>
      <c r="F2740" s="24"/>
    </row>
    <row r="2741" spans="1:6" x14ac:dyDescent="0.25">
      <c r="B2741">
        <v>5</v>
      </c>
      <c r="C2741" t="s">
        <v>259</v>
      </c>
      <c r="D2741" t="s">
        <v>260</v>
      </c>
      <c r="E2741" t="s">
        <v>257</v>
      </c>
      <c r="F2741" s="24"/>
    </row>
    <row r="2742" spans="1:6" x14ac:dyDescent="0.25">
      <c r="B2742">
        <v>6</v>
      </c>
      <c r="C2742" t="s">
        <v>261</v>
      </c>
      <c r="D2742" t="s">
        <v>262</v>
      </c>
      <c r="E2742" t="s">
        <v>263</v>
      </c>
      <c r="F2742" s="24"/>
    </row>
    <row r="2743" spans="1:6" x14ac:dyDescent="0.25">
      <c r="B2743">
        <v>7</v>
      </c>
      <c r="C2743" t="s">
        <v>264</v>
      </c>
      <c r="D2743" t="s">
        <v>265</v>
      </c>
      <c r="E2743" t="s">
        <v>257</v>
      </c>
      <c r="F2743" s="24"/>
    </row>
    <row r="2744" spans="1:6" x14ac:dyDescent="0.25">
      <c r="B2744">
        <v>8</v>
      </c>
      <c r="C2744" t="s">
        <v>266</v>
      </c>
      <c r="D2744" t="s">
        <v>267</v>
      </c>
      <c r="E2744" t="s">
        <v>257</v>
      </c>
      <c r="F2744" s="24">
        <v>200</v>
      </c>
    </row>
    <row r="2745" spans="1:6" x14ac:dyDescent="0.25">
      <c r="B2745">
        <v>9</v>
      </c>
      <c r="C2745" t="s">
        <v>268</v>
      </c>
      <c r="D2745" t="s">
        <v>269</v>
      </c>
      <c r="E2745" t="s">
        <v>257</v>
      </c>
      <c r="F2745" s="24"/>
    </row>
    <row r="2746" spans="1:6" x14ac:dyDescent="0.25">
      <c r="B2746">
        <v>10</v>
      </c>
      <c r="C2746" t="s">
        <v>270</v>
      </c>
      <c r="D2746" t="s">
        <v>271</v>
      </c>
      <c r="E2746" t="s">
        <v>257</v>
      </c>
      <c r="F2746" s="24"/>
    </row>
    <row r="2747" spans="1:6" x14ac:dyDescent="0.25">
      <c r="A2747" t="s">
        <v>484</v>
      </c>
      <c r="B2747">
        <v>1</v>
      </c>
      <c r="C2747" t="s">
        <v>243</v>
      </c>
      <c r="D2747" t="s">
        <v>244</v>
      </c>
      <c r="E2747" t="s">
        <v>245</v>
      </c>
      <c r="F2747" s="24">
        <v>50000</v>
      </c>
    </row>
    <row r="2748" spans="1:6" x14ac:dyDescent="0.25">
      <c r="C2748" t="s">
        <v>246</v>
      </c>
      <c r="D2748" t="s">
        <v>247</v>
      </c>
      <c r="E2748" t="s">
        <v>245</v>
      </c>
      <c r="F2748" s="24">
        <v>40000</v>
      </c>
    </row>
    <row r="2749" spans="1:6" x14ac:dyDescent="0.25">
      <c r="B2749">
        <v>2</v>
      </c>
      <c r="C2749" t="s">
        <v>248</v>
      </c>
      <c r="D2749" t="s">
        <v>249</v>
      </c>
      <c r="E2749" t="s">
        <v>245</v>
      </c>
      <c r="F2749" s="24">
        <v>55000</v>
      </c>
    </row>
    <row r="2750" spans="1:6" x14ac:dyDescent="0.25">
      <c r="C2750" t="s">
        <v>250</v>
      </c>
      <c r="D2750" t="s">
        <v>251</v>
      </c>
      <c r="E2750" t="s">
        <v>245</v>
      </c>
      <c r="F2750" s="24">
        <v>50000</v>
      </c>
    </row>
    <row r="2751" spans="1:6" x14ac:dyDescent="0.25">
      <c r="B2751">
        <v>3</v>
      </c>
      <c r="C2751" t="s">
        <v>252</v>
      </c>
      <c r="D2751" t="s">
        <v>253</v>
      </c>
      <c r="E2751" t="s">
        <v>254</v>
      </c>
      <c r="F2751" s="24"/>
    </row>
    <row r="2752" spans="1:6" x14ac:dyDescent="0.25">
      <c r="B2752">
        <v>4</v>
      </c>
      <c r="C2752" t="s">
        <v>255</v>
      </c>
      <c r="D2752" t="s">
        <v>256</v>
      </c>
      <c r="E2752" t="s">
        <v>257</v>
      </c>
      <c r="F2752" s="24"/>
    </row>
    <row r="2753" spans="1:6" x14ac:dyDescent="0.25">
      <c r="C2753" t="s">
        <v>258</v>
      </c>
      <c r="D2753" t="s">
        <v>256</v>
      </c>
      <c r="E2753" t="s">
        <v>257</v>
      </c>
      <c r="F2753" s="24">
        <v>30</v>
      </c>
    </row>
    <row r="2754" spans="1:6" x14ac:dyDescent="0.25">
      <c r="B2754">
        <v>5</v>
      </c>
      <c r="C2754" t="s">
        <v>259</v>
      </c>
      <c r="D2754" t="s">
        <v>260</v>
      </c>
      <c r="E2754" t="s">
        <v>257</v>
      </c>
      <c r="F2754" s="24"/>
    </row>
    <row r="2755" spans="1:6" x14ac:dyDescent="0.25">
      <c r="B2755">
        <v>6</v>
      </c>
      <c r="C2755" t="s">
        <v>261</v>
      </c>
      <c r="D2755" t="s">
        <v>262</v>
      </c>
      <c r="E2755" t="s">
        <v>263</v>
      </c>
      <c r="F2755" s="24">
        <v>750</v>
      </c>
    </row>
    <row r="2756" spans="1:6" x14ac:dyDescent="0.25">
      <c r="B2756">
        <v>7</v>
      </c>
      <c r="C2756" t="s">
        <v>264</v>
      </c>
      <c r="D2756" t="s">
        <v>265</v>
      </c>
      <c r="E2756" t="s">
        <v>257</v>
      </c>
      <c r="F2756" s="24"/>
    </row>
    <row r="2757" spans="1:6" x14ac:dyDescent="0.25">
      <c r="B2757">
        <v>8</v>
      </c>
      <c r="C2757" t="s">
        <v>266</v>
      </c>
      <c r="D2757" t="s">
        <v>267</v>
      </c>
      <c r="E2757" t="s">
        <v>257</v>
      </c>
      <c r="F2757" s="24"/>
    </row>
    <row r="2758" spans="1:6" x14ac:dyDescent="0.25">
      <c r="B2758">
        <v>9</v>
      </c>
      <c r="C2758" t="s">
        <v>268</v>
      </c>
      <c r="D2758" t="s">
        <v>269</v>
      </c>
      <c r="E2758" t="s">
        <v>257</v>
      </c>
      <c r="F2758" s="24">
        <v>60000</v>
      </c>
    </row>
    <row r="2759" spans="1:6" x14ac:dyDescent="0.25">
      <c r="B2759">
        <v>10</v>
      </c>
      <c r="C2759" t="s">
        <v>270</v>
      </c>
      <c r="D2759" t="s">
        <v>271</v>
      </c>
      <c r="E2759" t="s">
        <v>257</v>
      </c>
      <c r="F2759" s="24"/>
    </row>
    <row r="2760" spans="1:6" x14ac:dyDescent="0.25">
      <c r="A2760" t="s">
        <v>485</v>
      </c>
      <c r="B2760">
        <v>1</v>
      </c>
      <c r="C2760" t="s">
        <v>243</v>
      </c>
      <c r="D2760" t="s">
        <v>244</v>
      </c>
      <c r="E2760" t="s">
        <v>245</v>
      </c>
      <c r="F2760" s="24">
        <v>720000</v>
      </c>
    </row>
    <row r="2761" spans="1:6" x14ac:dyDescent="0.25">
      <c r="C2761" t="s">
        <v>246</v>
      </c>
      <c r="D2761" t="s">
        <v>247</v>
      </c>
      <c r="E2761" t="s">
        <v>245</v>
      </c>
      <c r="F2761" s="24">
        <v>50000</v>
      </c>
    </row>
    <row r="2762" spans="1:6" x14ac:dyDescent="0.25">
      <c r="B2762">
        <v>2</v>
      </c>
      <c r="C2762" t="s">
        <v>248</v>
      </c>
      <c r="D2762" t="s">
        <v>249</v>
      </c>
      <c r="E2762" t="s">
        <v>245</v>
      </c>
      <c r="F2762" s="24"/>
    </row>
    <row r="2763" spans="1:6" x14ac:dyDescent="0.25">
      <c r="C2763" t="s">
        <v>250</v>
      </c>
      <c r="D2763" t="s">
        <v>251</v>
      </c>
      <c r="E2763" t="s">
        <v>245</v>
      </c>
      <c r="F2763" s="24"/>
    </row>
    <row r="2764" spans="1:6" x14ac:dyDescent="0.25">
      <c r="B2764">
        <v>3</v>
      </c>
      <c r="C2764" t="s">
        <v>252</v>
      </c>
      <c r="D2764" t="s">
        <v>253</v>
      </c>
      <c r="E2764" t="s">
        <v>254</v>
      </c>
      <c r="F2764" s="24">
        <v>6000</v>
      </c>
    </row>
    <row r="2765" spans="1:6" x14ac:dyDescent="0.25">
      <c r="B2765">
        <v>4</v>
      </c>
      <c r="C2765" t="s">
        <v>255</v>
      </c>
      <c r="D2765" t="s">
        <v>256</v>
      </c>
      <c r="E2765" t="s">
        <v>257</v>
      </c>
      <c r="F2765" s="24"/>
    </row>
    <row r="2766" spans="1:6" x14ac:dyDescent="0.25">
      <c r="C2766" t="s">
        <v>258</v>
      </c>
      <c r="D2766" t="s">
        <v>256</v>
      </c>
      <c r="E2766" t="s">
        <v>257</v>
      </c>
      <c r="F2766" s="24"/>
    </row>
    <row r="2767" spans="1:6" x14ac:dyDescent="0.25">
      <c r="B2767">
        <v>5</v>
      </c>
      <c r="C2767" t="s">
        <v>259</v>
      </c>
      <c r="D2767" t="s">
        <v>260</v>
      </c>
      <c r="E2767" t="s">
        <v>257</v>
      </c>
      <c r="F2767" s="24"/>
    </row>
    <row r="2768" spans="1:6" x14ac:dyDescent="0.25">
      <c r="B2768">
        <v>6</v>
      </c>
      <c r="C2768" t="s">
        <v>261</v>
      </c>
      <c r="D2768" t="s">
        <v>262</v>
      </c>
      <c r="E2768" t="s">
        <v>263</v>
      </c>
      <c r="F2768" s="24">
        <v>1500</v>
      </c>
    </row>
    <row r="2769" spans="1:6" x14ac:dyDescent="0.25">
      <c r="B2769">
        <v>7</v>
      </c>
      <c r="C2769" t="s">
        <v>264</v>
      </c>
      <c r="D2769" t="s">
        <v>265</v>
      </c>
      <c r="E2769" t="s">
        <v>257</v>
      </c>
      <c r="F2769" s="24">
        <v>550</v>
      </c>
    </row>
    <row r="2770" spans="1:6" x14ac:dyDescent="0.25">
      <c r="B2770">
        <v>8</v>
      </c>
      <c r="C2770" t="s">
        <v>266</v>
      </c>
      <c r="D2770" t="s">
        <v>267</v>
      </c>
      <c r="E2770" t="s">
        <v>257</v>
      </c>
      <c r="F2770" s="24"/>
    </row>
    <row r="2771" spans="1:6" x14ac:dyDescent="0.25">
      <c r="B2771">
        <v>9</v>
      </c>
      <c r="C2771" t="s">
        <v>268</v>
      </c>
      <c r="D2771" t="s">
        <v>269</v>
      </c>
      <c r="E2771" t="s">
        <v>257</v>
      </c>
      <c r="F2771" s="24">
        <v>2000</v>
      </c>
    </row>
    <row r="2772" spans="1:6" x14ac:dyDescent="0.25">
      <c r="B2772">
        <v>10</v>
      </c>
      <c r="C2772" t="s">
        <v>270</v>
      </c>
      <c r="D2772" t="s">
        <v>271</v>
      </c>
      <c r="E2772" t="s">
        <v>257</v>
      </c>
      <c r="F2772" s="24"/>
    </row>
    <row r="2773" spans="1:6" x14ac:dyDescent="0.25">
      <c r="A2773" t="s">
        <v>486</v>
      </c>
      <c r="B2773">
        <v>1</v>
      </c>
      <c r="C2773" t="s">
        <v>243</v>
      </c>
      <c r="D2773" t="s">
        <v>244</v>
      </c>
      <c r="E2773" t="s">
        <v>245</v>
      </c>
      <c r="F2773" s="24"/>
    </row>
    <row r="2774" spans="1:6" x14ac:dyDescent="0.25">
      <c r="C2774" t="s">
        <v>246</v>
      </c>
      <c r="D2774" t="s">
        <v>247</v>
      </c>
      <c r="E2774" t="s">
        <v>245</v>
      </c>
      <c r="F2774" s="24"/>
    </row>
    <row r="2775" spans="1:6" x14ac:dyDescent="0.25">
      <c r="B2775">
        <v>2</v>
      </c>
      <c r="C2775" t="s">
        <v>248</v>
      </c>
      <c r="D2775" t="s">
        <v>249</v>
      </c>
      <c r="E2775" t="s">
        <v>245</v>
      </c>
      <c r="F2775" s="24">
        <v>40000</v>
      </c>
    </row>
    <row r="2776" spans="1:6" x14ac:dyDescent="0.25">
      <c r="C2776" t="s">
        <v>250</v>
      </c>
      <c r="D2776" t="s">
        <v>251</v>
      </c>
      <c r="E2776" t="s">
        <v>245</v>
      </c>
      <c r="F2776" s="24"/>
    </row>
    <row r="2777" spans="1:6" x14ac:dyDescent="0.25">
      <c r="B2777">
        <v>3</v>
      </c>
      <c r="C2777" t="s">
        <v>252</v>
      </c>
      <c r="D2777" t="s">
        <v>253</v>
      </c>
      <c r="E2777" t="s">
        <v>254</v>
      </c>
      <c r="F2777" s="24"/>
    </row>
    <row r="2778" spans="1:6" x14ac:dyDescent="0.25">
      <c r="B2778">
        <v>4</v>
      </c>
      <c r="C2778" t="s">
        <v>255</v>
      </c>
      <c r="D2778" t="s">
        <v>256</v>
      </c>
      <c r="E2778" t="s">
        <v>257</v>
      </c>
      <c r="F2778" s="24"/>
    </row>
    <row r="2779" spans="1:6" x14ac:dyDescent="0.25">
      <c r="C2779" t="s">
        <v>258</v>
      </c>
      <c r="D2779" t="s">
        <v>256</v>
      </c>
      <c r="E2779" t="s">
        <v>257</v>
      </c>
      <c r="F2779" s="24"/>
    </row>
    <row r="2780" spans="1:6" x14ac:dyDescent="0.25">
      <c r="B2780">
        <v>5</v>
      </c>
      <c r="C2780" t="s">
        <v>259</v>
      </c>
      <c r="D2780" t="s">
        <v>260</v>
      </c>
      <c r="E2780" t="s">
        <v>257</v>
      </c>
      <c r="F2780" s="24"/>
    </row>
    <row r="2781" spans="1:6" x14ac:dyDescent="0.25">
      <c r="B2781">
        <v>6</v>
      </c>
      <c r="C2781" t="s">
        <v>261</v>
      </c>
      <c r="D2781" t="s">
        <v>262</v>
      </c>
      <c r="E2781" t="s">
        <v>263</v>
      </c>
      <c r="F2781" s="24">
        <v>300</v>
      </c>
    </row>
    <row r="2782" spans="1:6" x14ac:dyDescent="0.25">
      <c r="B2782">
        <v>7</v>
      </c>
      <c r="C2782" t="s">
        <v>264</v>
      </c>
      <c r="D2782" t="s">
        <v>265</v>
      </c>
      <c r="E2782" t="s">
        <v>257</v>
      </c>
      <c r="F2782" s="24">
        <v>500</v>
      </c>
    </row>
    <row r="2783" spans="1:6" x14ac:dyDescent="0.25">
      <c r="B2783">
        <v>8</v>
      </c>
      <c r="C2783" t="s">
        <v>266</v>
      </c>
      <c r="D2783" t="s">
        <v>267</v>
      </c>
      <c r="E2783" t="s">
        <v>257</v>
      </c>
      <c r="F2783" s="24"/>
    </row>
    <row r="2784" spans="1:6" x14ac:dyDescent="0.25">
      <c r="B2784">
        <v>9</v>
      </c>
      <c r="C2784" t="s">
        <v>268</v>
      </c>
      <c r="D2784" t="s">
        <v>269</v>
      </c>
      <c r="E2784" t="s">
        <v>257</v>
      </c>
      <c r="F2784" s="24">
        <v>2000</v>
      </c>
    </row>
    <row r="2785" spans="1:6" x14ac:dyDescent="0.25">
      <c r="B2785">
        <v>10</v>
      </c>
      <c r="C2785" t="s">
        <v>270</v>
      </c>
      <c r="D2785" t="s">
        <v>271</v>
      </c>
      <c r="E2785" t="s">
        <v>257</v>
      </c>
      <c r="F2785" s="24"/>
    </row>
    <row r="2786" spans="1:6" x14ac:dyDescent="0.25">
      <c r="A2786" t="s">
        <v>487</v>
      </c>
      <c r="B2786">
        <v>1</v>
      </c>
      <c r="C2786" t="s">
        <v>243</v>
      </c>
      <c r="D2786" t="s">
        <v>244</v>
      </c>
      <c r="E2786" t="s">
        <v>245</v>
      </c>
      <c r="F2786" s="24">
        <v>30000</v>
      </c>
    </row>
    <row r="2787" spans="1:6" x14ac:dyDescent="0.25">
      <c r="C2787" t="s">
        <v>246</v>
      </c>
      <c r="D2787" t="s">
        <v>247</v>
      </c>
      <c r="E2787" t="s">
        <v>245</v>
      </c>
      <c r="F2787" s="24">
        <v>10000</v>
      </c>
    </row>
    <row r="2788" spans="1:6" x14ac:dyDescent="0.25">
      <c r="B2788">
        <v>2</v>
      </c>
      <c r="C2788" t="s">
        <v>248</v>
      </c>
      <c r="D2788" t="s">
        <v>249</v>
      </c>
      <c r="E2788" t="s">
        <v>245</v>
      </c>
      <c r="F2788" s="24">
        <v>30000</v>
      </c>
    </row>
    <row r="2789" spans="1:6" x14ac:dyDescent="0.25">
      <c r="C2789" t="s">
        <v>250</v>
      </c>
      <c r="D2789" t="s">
        <v>251</v>
      </c>
      <c r="E2789" t="s">
        <v>245</v>
      </c>
      <c r="F2789" s="24">
        <v>20000</v>
      </c>
    </row>
    <row r="2790" spans="1:6" x14ac:dyDescent="0.25">
      <c r="B2790">
        <v>3</v>
      </c>
      <c r="C2790" t="s">
        <v>252</v>
      </c>
      <c r="D2790" t="s">
        <v>253</v>
      </c>
      <c r="E2790" t="s">
        <v>254</v>
      </c>
      <c r="F2790" s="24">
        <v>10000</v>
      </c>
    </row>
    <row r="2791" spans="1:6" x14ac:dyDescent="0.25">
      <c r="B2791">
        <v>4</v>
      </c>
      <c r="C2791" t="s">
        <v>255</v>
      </c>
      <c r="D2791" t="s">
        <v>256</v>
      </c>
      <c r="E2791" t="s">
        <v>257</v>
      </c>
      <c r="F2791" s="24">
        <v>50</v>
      </c>
    </row>
    <row r="2792" spans="1:6" x14ac:dyDescent="0.25">
      <c r="C2792" t="s">
        <v>258</v>
      </c>
      <c r="D2792" t="s">
        <v>256</v>
      </c>
      <c r="E2792" t="s">
        <v>257</v>
      </c>
      <c r="F2792" s="24"/>
    </row>
    <row r="2793" spans="1:6" x14ac:dyDescent="0.25">
      <c r="B2793">
        <v>5</v>
      </c>
      <c r="C2793" t="s">
        <v>259</v>
      </c>
      <c r="D2793" t="s">
        <v>260</v>
      </c>
      <c r="E2793" t="s">
        <v>257</v>
      </c>
      <c r="F2793" s="24"/>
    </row>
    <row r="2794" spans="1:6" x14ac:dyDescent="0.25">
      <c r="B2794">
        <v>6</v>
      </c>
      <c r="C2794" t="s">
        <v>261</v>
      </c>
      <c r="D2794" t="s">
        <v>262</v>
      </c>
      <c r="E2794" t="s">
        <v>263</v>
      </c>
      <c r="F2794" s="24">
        <v>1000</v>
      </c>
    </row>
    <row r="2795" spans="1:6" x14ac:dyDescent="0.25">
      <c r="B2795">
        <v>7</v>
      </c>
      <c r="C2795" t="s">
        <v>264</v>
      </c>
      <c r="D2795" t="s">
        <v>265</v>
      </c>
      <c r="E2795" t="s">
        <v>257</v>
      </c>
      <c r="F2795" s="24"/>
    </row>
    <row r="2796" spans="1:6" x14ac:dyDescent="0.25">
      <c r="B2796">
        <v>8</v>
      </c>
      <c r="C2796" t="s">
        <v>266</v>
      </c>
      <c r="D2796" t="s">
        <v>267</v>
      </c>
      <c r="E2796" t="s">
        <v>257</v>
      </c>
      <c r="F2796" s="24">
        <v>1000</v>
      </c>
    </row>
    <row r="2797" spans="1:6" x14ac:dyDescent="0.25">
      <c r="B2797">
        <v>9</v>
      </c>
      <c r="C2797" t="s">
        <v>268</v>
      </c>
      <c r="D2797" t="s">
        <v>269</v>
      </c>
      <c r="E2797" t="s">
        <v>257</v>
      </c>
      <c r="F2797" s="24">
        <v>10000</v>
      </c>
    </row>
    <row r="2798" spans="1:6" x14ac:dyDescent="0.25">
      <c r="B2798">
        <v>10</v>
      </c>
      <c r="C2798" t="s">
        <v>270</v>
      </c>
      <c r="D2798" t="s">
        <v>271</v>
      </c>
      <c r="E2798" t="s">
        <v>257</v>
      </c>
      <c r="F2798" s="24"/>
    </row>
    <row r="2799" spans="1:6" x14ac:dyDescent="0.25">
      <c r="A2799" t="s">
        <v>488</v>
      </c>
      <c r="B2799">
        <v>1</v>
      </c>
      <c r="C2799" t="s">
        <v>243</v>
      </c>
      <c r="D2799" t="s">
        <v>244</v>
      </c>
      <c r="E2799" t="s">
        <v>245</v>
      </c>
      <c r="F2799" s="24"/>
    </row>
    <row r="2800" spans="1:6" x14ac:dyDescent="0.25">
      <c r="C2800" t="s">
        <v>246</v>
      </c>
      <c r="D2800" t="s">
        <v>247</v>
      </c>
      <c r="E2800" t="s">
        <v>245</v>
      </c>
      <c r="F2800" s="24"/>
    </row>
    <row r="2801" spans="1:6" x14ac:dyDescent="0.25">
      <c r="B2801">
        <v>2</v>
      </c>
      <c r="C2801" t="s">
        <v>248</v>
      </c>
      <c r="D2801" t="s">
        <v>249</v>
      </c>
      <c r="E2801" t="s">
        <v>245</v>
      </c>
      <c r="F2801" s="24"/>
    </row>
    <row r="2802" spans="1:6" x14ac:dyDescent="0.25">
      <c r="C2802" t="s">
        <v>250</v>
      </c>
      <c r="D2802" t="s">
        <v>251</v>
      </c>
      <c r="E2802" t="s">
        <v>245</v>
      </c>
      <c r="F2802" s="24"/>
    </row>
    <row r="2803" spans="1:6" x14ac:dyDescent="0.25">
      <c r="B2803">
        <v>3</v>
      </c>
      <c r="C2803" t="s">
        <v>252</v>
      </c>
      <c r="D2803" t="s">
        <v>253</v>
      </c>
      <c r="E2803" t="s">
        <v>254</v>
      </c>
      <c r="F2803" s="24"/>
    </row>
    <row r="2804" spans="1:6" x14ac:dyDescent="0.25">
      <c r="B2804">
        <v>4</v>
      </c>
      <c r="C2804" t="s">
        <v>255</v>
      </c>
      <c r="D2804" t="s">
        <v>256</v>
      </c>
      <c r="E2804" t="s">
        <v>257</v>
      </c>
      <c r="F2804" s="24"/>
    </row>
    <row r="2805" spans="1:6" x14ac:dyDescent="0.25">
      <c r="C2805" t="s">
        <v>258</v>
      </c>
      <c r="D2805" t="s">
        <v>256</v>
      </c>
      <c r="E2805" t="s">
        <v>257</v>
      </c>
      <c r="F2805" s="24"/>
    </row>
    <row r="2806" spans="1:6" x14ac:dyDescent="0.25">
      <c r="B2806">
        <v>5</v>
      </c>
      <c r="C2806" t="s">
        <v>259</v>
      </c>
      <c r="D2806" t="s">
        <v>260</v>
      </c>
      <c r="E2806" t="s">
        <v>257</v>
      </c>
      <c r="F2806" s="24"/>
    </row>
    <row r="2807" spans="1:6" x14ac:dyDescent="0.25">
      <c r="B2807">
        <v>6</v>
      </c>
      <c r="C2807" t="s">
        <v>261</v>
      </c>
      <c r="D2807" t="s">
        <v>262</v>
      </c>
      <c r="E2807" t="s">
        <v>263</v>
      </c>
      <c r="F2807" s="24"/>
    </row>
    <row r="2808" spans="1:6" x14ac:dyDescent="0.25">
      <c r="B2808">
        <v>7</v>
      </c>
      <c r="C2808" t="s">
        <v>264</v>
      </c>
      <c r="D2808" t="s">
        <v>265</v>
      </c>
      <c r="E2808" t="s">
        <v>257</v>
      </c>
      <c r="F2808" s="24">
        <v>50</v>
      </c>
    </row>
    <row r="2809" spans="1:6" x14ac:dyDescent="0.25">
      <c r="B2809">
        <v>8</v>
      </c>
      <c r="C2809" t="s">
        <v>266</v>
      </c>
      <c r="D2809" t="s">
        <v>267</v>
      </c>
      <c r="E2809" t="s">
        <v>257</v>
      </c>
      <c r="F2809" s="24"/>
    </row>
    <row r="2810" spans="1:6" x14ac:dyDescent="0.25">
      <c r="B2810">
        <v>9</v>
      </c>
      <c r="C2810" t="s">
        <v>268</v>
      </c>
      <c r="D2810" t="s">
        <v>269</v>
      </c>
      <c r="E2810" t="s">
        <v>257</v>
      </c>
      <c r="F2810" s="24"/>
    </row>
    <row r="2811" spans="1:6" x14ac:dyDescent="0.25">
      <c r="B2811">
        <v>10</v>
      </c>
      <c r="C2811" t="s">
        <v>270</v>
      </c>
      <c r="D2811" t="s">
        <v>271</v>
      </c>
      <c r="E2811" t="s">
        <v>257</v>
      </c>
      <c r="F2811" s="24"/>
    </row>
    <row r="2812" spans="1:6" x14ac:dyDescent="0.25">
      <c r="A2812" t="s">
        <v>489</v>
      </c>
      <c r="B2812">
        <v>1</v>
      </c>
      <c r="C2812" t="s">
        <v>243</v>
      </c>
      <c r="D2812" t="s">
        <v>244</v>
      </c>
      <c r="E2812" t="s">
        <v>245</v>
      </c>
      <c r="F2812" s="24"/>
    </row>
    <row r="2813" spans="1:6" x14ac:dyDescent="0.25">
      <c r="C2813" t="s">
        <v>246</v>
      </c>
      <c r="D2813" t="s">
        <v>247</v>
      </c>
      <c r="E2813" t="s">
        <v>245</v>
      </c>
      <c r="F2813" s="24"/>
    </row>
    <row r="2814" spans="1:6" x14ac:dyDescent="0.25">
      <c r="B2814">
        <v>2</v>
      </c>
      <c r="C2814" t="s">
        <v>248</v>
      </c>
      <c r="D2814" t="s">
        <v>249</v>
      </c>
      <c r="E2814" t="s">
        <v>245</v>
      </c>
      <c r="F2814" s="24">
        <v>5000</v>
      </c>
    </row>
    <row r="2815" spans="1:6" x14ac:dyDescent="0.25">
      <c r="C2815" t="s">
        <v>250</v>
      </c>
      <c r="D2815" t="s">
        <v>251</v>
      </c>
      <c r="E2815" t="s">
        <v>245</v>
      </c>
      <c r="F2815" s="24">
        <v>25000</v>
      </c>
    </row>
    <row r="2816" spans="1:6" x14ac:dyDescent="0.25">
      <c r="B2816">
        <v>3</v>
      </c>
      <c r="C2816" t="s">
        <v>252</v>
      </c>
      <c r="D2816" t="s">
        <v>253</v>
      </c>
      <c r="E2816" t="s">
        <v>254</v>
      </c>
      <c r="F2816" s="24">
        <v>4000</v>
      </c>
    </row>
    <row r="2817" spans="1:6" x14ac:dyDescent="0.25">
      <c r="B2817">
        <v>4</v>
      </c>
      <c r="C2817" t="s">
        <v>255</v>
      </c>
      <c r="D2817" t="s">
        <v>256</v>
      </c>
      <c r="E2817" t="s">
        <v>257</v>
      </c>
      <c r="F2817" s="24"/>
    </row>
    <row r="2818" spans="1:6" x14ac:dyDescent="0.25">
      <c r="C2818" t="s">
        <v>258</v>
      </c>
      <c r="D2818" t="s">
        <v>256</v>
      </c>
      <c r="E2818" t="s">
        <v>257</v>
      </c>
      <c r="F2818" s="24"/>
    </row>
    <row r="2819" spans="1:6" x14ac:dyDescent="0.25">
      <c r="B2819">
        <v>5</v>
      </c>
      <c r="C2819" t="s">
        <v>259</v>
      </c>
      <c r="D2819" t="s">
        <v>260</v>
      </c>
      <c r="E2819" t="s">
        <v>257</v>
      </c>
      <c r="F2819" s="24"/>
    </row>
    <row r="2820" spans="1:6" x14ac:dyDescent="0.25">
      <c r="B2820">
        <v>6</v>
      </c>
      <c r="C2820" t="s">
        <v>261</v>
      </c>
      <c r="D2820" t="s">
        <v>262</v>
      </c>
      <c r="E2820" t="s">
        <v>263</v>
      </c>
      <c r="F2820" s="24"/>
    </row>
    <row r="2821" spans="1:6" x14ac:dyDescent="0.25">
      <c r="B2821">
        <v>7</v>
      </c>
      <c r="C2821" t="s">
        <v>264</v>
      </c>
      <c r="D2821" t="s">
        <v>265</v>
      </c>
      <c r="E2821" t="s">
        <v>257</v>
      </c>
      <c r="F2821" s="24"/>
    </row>
    <row r="2822" spans="1:6" x14ac:dyDescent="0.25">
      <c r="B2822">
        <v>8</v>
      </c>
      <c r="C2822" t="s">
        <v>266</v>
      </c>
      <c r="D2822" t="s">
        <v>267</v>
      </c>
      <c r="E2822" t="s">
        <v>257</v>
      </c>
      <c r="F2822" s="24"/>
    </row>
    <row r="2823" spans="1:6" x14ac:dyDescent="0.25">
      <c r="B2823">
        <v>9</v>
      </c>
      <c r="C2823" t="s">
        <v>268</v>
      </c>
      <c r="D2823" t="s">
        <v>269</v>
      </c>
      <c r="E2823" t="s">
        <v>257</v>
      </c>
      <c r="F2823" s="24"/>
    </row>
    <row r="2824" spans="1:6" x14ac:dyDescent="0.25">
      <c r="B2824">
        <v>10</v>
      </c>
      <c r="C2824" t="s">
        <v>270</v>
      </c>
      <c r="D2824" t="s">
        <v>271</v>
      </c>
      <c r="E2824" t="s">
        <v>257</v>
      </c>
      <c r="F2824" s="24"/>
    </row>
    <row r="2825" spans="1:6" x14ac:dyDescent="0.25">
      <c r="A2825" t="s">
        <v>490</v>
      </c>
      <c r="B2825">
        <v>1</v>
      </c>
      <c r="C2825" t="s">
        <v>243</v>
      </c>
      <c r="D2825" t="s">
        <v>244</v>
      </c>
      <c r="E2825" t="s">
        <v>245</v>
      </c>
      <c r="F2825" s="24"/>
    </row>
    <row r="2826" spans="1:6" x14ac:dyDescent="0.25">
      <c r="C2826" t="s">
        <v>246</v>
      </c>
      <c r="D2826" t="s">
        <v>247</v>
      </c>
      <c r="E2826" t="s">
        <v>245</v>
      </c>
      <c r="F2826" s="24"/>
    </row>
    <row r="2827" spans="1:6" x14ac:dyDescent="0.25">
      <c r="B2827">
        <v>2</v>
      </c>
      <c r="C2827" t="s">
        <v>248</v>
      </c>
      <c r="D2827" t="s">
        <v>249</v>
      </c>
      <c r="E2827" t="s">
        <v>245</v>
      </c>
      <c r="F2827" s="24">
        <v>50000</v>
      </c>
    </row>
    <row r="2828" spans="1:6" x14ac:dyDescent="0.25">
      <c r="C2828" t="s">
        <v>250</v>
      </c>
      <c r="D2828" t="s">
        <v>251</v>
      </c>
      <c r="E2828" t="s">
        <v>245</v>
      </c>
      <c r="F2828" s="24">
        <v>15000</v>
      </c>
    </row>
    <row r="2829" spans="1:6" x14ac:dyDescent="0.25">
      <c r="B2829">
        <v>3</v>
      </c>
      <c r="C2829" t="s">
        <v>252</v>
      </c>
      <c r="D2829" t="s">
        <v>253</v>
      </c>
      <c r="E2829" t="s">
        <v>254</v>
      </c>
      <c r="F2829" s="24">
        <v>15000</v>
      </c>
    </row>
    <row r="2830" spans="1:6" x14ac:dyDescent="0.25">
      <c r="B2830">
        <v>4</v>
      </c>
      <c r="C2830" t="s">
        <v>255</v>
      </c>
      <c r="D2830" t="s">
        <v>256</v>
      </c>
      <c r="E2830" t="s">
        <v>257</v>
      </c>
      <c r="F2830" s="24">
        <v>50</v>
      </c>
    </row>
    <row r="2831" spans="1:6" x14ac:dyDescent="0.25">
      <c r="C2831" t="s">
        <v>258</v>
      </c>
      <c r="D2831" t="s">
        <v>256</v>
      </c>
      <c r="E2831" t="s">
        <v>257</v>
      </c>
      <c r="F2831" s="24"/>
    </row>
    <row r="2832" spans="1:6" x14ac:dyDescent="0.25">
      <c r="B2832">
        <v>5</v>
      </c>
      <c r="C2832" t="s">
        <v>259</v>
      </c>
      <c r="D2832" t="s">
        <v>260</v>
      </c>
      <c r="E2832" t="s">
        <v>257</v>
      </c>
      <c r="F2832" s="24"/>
    </row>
    <row r="2833" spans="1:6" x14ac:dyDescent="0.25">
      <c r="B2833">
        <v>6</v>
      </c>
      <c r="C2833" t="s">
        <v>261</v>
      </c>
      <c r="D2833" t="s">
        <v>262</v>
      </c>
      <c r="E2833" t="s">
        <v>263</v>
      </c>
      <c r="F2833" s="24"/>
    </row>
    <row r="2834" spans="1:6" x14ac:dyDescent="0.25">
      <c r="B2834">
        <v>7</v>
      </c>
      <c r="C2834" t="s">
        <v>264</v>
      </c>
      <c r="D2834" t="s">
        <v>265</v>
      </c>
      <c r="E2834" t="s">
        <v>257</v>
      </c>
      <c r="F2834" s="24">
        <v>800</v>
      </c>
    </row>
    <row r="2835" spans="1:6" x14ac:dyDescent="0.25">
      <c r="B2835">
        <v>8</v>
      </c>
      <c r="C2835" t="s">
        <v>266</v>
      </c>
      <c r="D2835" t="s">
        <v>267</v>
      </c>
      <c r="E2835" t="s">
        <v>257</v>
      </c>
      <c r="F2835" s="24">
        <v>700</v>
      </c>
    </row>
    <row r="2836" spans="1:6" x14ac:dyDescent="0.25">
      <c r="B2836">
        <v>9</v>
      </c>
      <c r="C2836" t="s">
        <v>268</v>
      </c>
      <c r="D2836" t="s">
        <v>269</v>
      </c>
      <c r="E2836" t="s">
        <v>257</v>
      </c>
      <c r="F2836" s="24"/>
    </row>
    <row r="2837" spans="1:6" x14ac:dyDescent="0.25">
      <c r="B2837">
        <v>10</v>
      </c>
      <c r="C2837" t="s">
        <v>270</v>
      </c>
      <c r="D2837" t="s">
        <v>271</v>
      </c>
      <c r="E2837" t="s">
        <v>257</v>
      </c>
      <c r="F2837" s="24"/>
    </row>
    <row r="2838" spans="1:6" x14ac:dyDescent="0.25">
      <c r="A2838" t="s">
        <v>491</v>
      </c>
      <c r="B2838">
        <v>1</v>
      </c>
      <c r="C2838" t="s">
        <v>243</v>
      </c>
      <c r="D2838" t="s">
        <v>244</v>
      </c>
      <c r="E2838" t="s">
        <v>245</v>
      </c>
      <c r="F2838" s="24">
        <v>10000</v>
      </c>
    </row>
    <row r="2839" spans="1:6" x14ac:dyDescent="0.25">
      <c r="C2839" t="s">
        <v>246</v>
      </c>
      <c r="D2839" t="s">
        <v>247</v>
      </c>
      <c r="E2839" t="s">
        <v>245</v>
      </c>
      <c r="F2839" s="24"/>
    </row>
    <row r="2840" spans="1:6" x14ac:dyDescent="0.25">
      <c r="B2840">
        <v>2</v>
      </c>
      <c r="C2840" t="s">
        <v>248</v>
      </c>
      <c r="D2840" t="s">
        <v>249</v>
      </c>
      <c r="E2840" t="s">
        <v>245</v>
      </c>
      <c r="F2840" s="24"/>
    </row>
    <row r="2841" spans="1:6" x14ac:dyDescent="0.25">
      <c r="C2841" t="s">
        <v>250</v>
      </c>
      <c r="D2841" t="s">
        <v>251</v>
      </c>
      <c r="E2841" t="s">
        <v>245</v>
      </c>
      <c r="F2841" s="24"/>
    </row>
    <row r="2842" spans="1:6" x14ac:dyDescent="0.25">
      <c r="B2842">
        <v>3</v>
      </c>
      <c r="C2842" t="s">
        <v>252</v>
      </c>
      <c r="D2842" t="s">
        <v>253</v>
      </c>
      <c r="E2842" t="s">
        <v>254</v>
      </c>
      <c r="F2842" s="24"/>
    </row>
    <row r="2843" spans="1:6" x14ac:dyDescent="0.25">
      <c r="B2843">
        <v>4</v>
      </c>
      <c r="C2843" t="s">
        <v>255</v>
      </c>
      <c r="D2843" t="s">
        <v>256</v>
      </c>
      <c r="E2843" t="s">
        <v>257</v>
      </c>
      <c r="F2843" s="24"/>
    </row>
    <row r="2844" spans="1:6" x14ac:dyDescent="0.25">
      <c r="C2844" t="s">
        <v>258</v>
      </c>
      <c r="D2844" t="s">
        <v>256</v>
      </c>
      <c r="E2844" t="s">
        <v>257</v>
      </c>
      <c r="F2844" s="24"/>
    </row>
    <row r="2845" spans="1:6" x14ac:dyDescent="0.25">
      <c r="B2845">
        <v>5</v>
      </c>
      <c r="C2845" t="s">
        <v>259</v>
      </c>
      <c r="D2845" t="s">
        <v>260</v>
      </c>
      <c r="E2845" t="s">
        <v>257</v>
      </c>
      <c r="F2845" s="24"/>
    </row>
    <row r="2846" spans="1:6" x14ac:dyDescent="0.25">
      <c r="B2846">
        <v>6</v>
      </c>
      <c r="C2846" t="s">
        <v>261</v>
      </c>
      <c r="D2846" t="s">
        <v>262</v>
      </c>
      <c r="E2846" t="s">
        <v>263</v>
      </c>
      <c r="F2846" s="24">
        <v>400</v>
      </c>
    </row>
    <row r="2847" spans="1:6" x14ac:dyDescent="0.25">
      <c r="B2847">
        <v>7</v>
      </c>
      <c r="C2847" t="s">
        <v>264</v>
      </c>
      <c r="D2847" t="s">
        <v>265</v>
      </c>
      <c r="E2847" t="s">
        <v>257</v>
      </c>
      <c r="F2847" s="24">
        <v>200</v>
      </c>
    </row>
    <row r="2848" spans="1:6" x14ac:dyDescent="0.25">
      <c r="B2848">
        <v>8</v>
      </c>
      <c r="C2848" t="s">
        <v>266</v>
      </c>
      <c r="D2848" t="s">
        <v>267</v>
      </c>
      <c r="E2848" t="s">
        <v>257</v>
      </c>
      <c r="F2848" s="24"/>
    </row>
    <row r="2849" spans="1:6" x14ac:dyDescent="0.25">
      <c r="B2849">
        <v>9</v>
      </c>
      <c r="C2849" t="s">
        <v>268</v>
      </c>
      <c r="D2849" t="s">
        <v>269</v>
      </c>
      <c r="E2849" t="s">
        <v>257</v>
      </c>
      <c r="F2849" s="24">
        <v>20000</v>
      </c>
    </row>
    <row r="2850" spans="1:6" x14ac:dyDescent="0.25">
      <c r="B2850">
        <v>10</v>
      </c>
      <c r="C2850" t="s">
        <v>270</v>
      </c>
      <c r="D2850" t="s">
        <v>271</v>
      </c>
      <c r="E2850" t="s">
        <v>257</v>
      </c>
      <c r="F2850" s="24"/>
    </row>
    <row r="2851" spans="1:6" x14ac:dyDescent="0.25">
      <c r="A2851" t="s">
        <v>492</v>
      </c>
      <c r="B2851">
        <v>1</v>
      </c>
      <c r="C2851" t="s">
        <v>243</v>
      </c>
      <c r="D2851" t="s">
        <v>244</v>
      </c>
      <c r="E2851" t="s">
        <v>245</v>
      </c>
      <c r="F2851" s="24"/>
    </row>
    <row r="2852" spans="1:6" x14ac:dyDescent="0.25">
      <c r="C2852" t="s">
        <v>246</v>
      </c>
      <c r="D2852" t="s">
        <v>247</v>
      </c>
      <c r="E2852" t="s">
        <v>245</v>
      </c>
      <c r="F2852" s="24">
        <v>50000</v>
      </c>
    </row>
    <row r="2853" spans="1:6" x14ac:dyDescent="0.25">
      <c r="B2853">
        <v>2</v>
      </c>
      <c r="C2853" t="s">
        <v>248</v>
      </c>
      <c r="D2853" t="s">
        <v>249</v>
      </c>
      <c r="E2853" t="s">
        <v>245</v>
      </c>
      <c r="F2853" s="24"/>
    </row>
    <row r="2854" spans="1:6" x14ac:dyDescent="0.25">
      <c r="C2854" t="s">
        <v>250</v>
      </c>
      <c r="D2854" t="s">
        <v>251</v>
      </c>
      <c r="E2854" t="s">
        <v>245</v>
      </c>
      <c r="F2854" s="24">
        <v>25000</v>
      </c>
    </row>
    <row r="2855" spans="1:6" x14ac:dyDescent="0.25">
      <c r="B2855">
        <v>3</v>
      </c>
      <c r="C2855" t="s">
        <v>252</v>
      </c>
      <c r="D2855" t="s">
        <v>253</v>
      </c>
      <c r="E2855" t="s">
        <v>254</v>
      </c>
      <c r="F2855" s="24"/>
    </row>
    <row r="2856" spans="1:6" x14ac:dyDescent="0.25">
      <c r="B2856">
        <v>4</v>
      </c>
      <c r="C2856" t="s">
        <v>255</v>
      </c>
      <c r="D2856" t="s">
        <v>256</v>
      </c>
      <c r="E2856" t="s">
        <v>257</v>
      </c>
      <c r="F2856" s="24"/>
    </row>
    <row r="2857" spans="1:6" x14ac:dyDescent="0.25">
      <c r="C2857" t="s">
        <v>258</v>
      </c>
      <c r="D2857" t="s">
        <v>256</v>
      </c>
      <c r="E2857" t="s">
        <v>257</v>
      </c>
      <c r="F2857" s="24"/>
    </row>
    <row r="2858" spans="1:6" x14ac:dyDescent="0.25">
      <c r="B2858">
        <v>5</v>
      </c>
      <c r="C2858" t="s">
        <v>259</v>
      </c>
      <c r="D2858" t="s">
        <v>260</v>
      </c>
      <c r="E2858" t="s">
        <v>257</v>
      </c>
      <c r="F2858" s="24"/>
    </row>
    <row r="2859" spans="1:6" x14ac:dyDescent="0.25">
      <c r="B2859">
        <v>6</v>
      </c>
      <c r="C2859" t="s">
        <v>261</v>
      </c>
      <c r="D2859" t="s">
        <v>262</v>
      </c>
      <c r="E2859" t="s">
        <v>263</v>
      </c>
      <c r="F2859" s="24">
        <v>800</v>
      </c>
    </row>
    <row r="2860" spans="1:6" x14ac:dyDescent="0.25">
      <c r="B2860">
        <v>7</v>
      </c>
      <c r="C2860" t="s">
        <v>264</v>
      </c>
      <c r="D2860" t="s">
        <v>265</v>
      </c>
      <c r="E2860" t="s">
        <v>257</v>
      </c>
      <c r="F2860" s="24"/>
    </row>
    <row r="2861" spans="1:6" x14ac:dyDescent="0.25">
      <c r="B2861">
        <v>8</v>
      </c>
      <c r="C2861" t="s">
        <v>266</v>
      </c>
      <c r="D2861" t="s">
        <v>267</v>
      </c>
      <c r="E2861" t="s">
        <v>257</v>
      </c>
      <c r="F2861" s="24"/>
    </row>
    <row r="2862" spans="1:6" x14ac:dyDescent="0.25">
      <c r="B2862">
        <v>9</v>
      </c>
      <c r="C2862" t="s">
        <v>268</v>
      </c>
      <c r="D2862" t="s">
        <v>269</v>
      </c>
      <c r="E2862" t="s">
        <v>257</v>
      </c>
      <c r="F2862" s="24">
        <v>5000</v>
      </c>
    </row>
    <row r="2863" spans="1:6" x14ac:dyDescent="0.25">
      <c r="B2863">
        <v>10</v>
      </c>
      <c r="C2863" t="s">
        <v>270</v>
      </c>
      <c r="D2863" t="s">
        <v>271</v>
      </c>
      <c r="E2863" t="s">
        <v>257</v>
      </c>
      <c r="F2863" s="24"/>
    </row>
    <row r="2864" spans="1:6" x14ac:dyDescent="0.25">
      <c r="A2864" t="s">
        <v>493</v>
      </c>
      <c r="B2864">
        <v>1</v>
      </c>
      <c r="C2864" t="s">
        <v>243</v>
      </c>
      <c r="D2864" t="s">
        <v>244</v>
      </c>
      <c r="E2864" t="s">
        <v>245</v>
      </c>
      <c r="F2864" s="24"/>
    </row>
    <row r="2865" spans="1:6" x14ac:dyDescent="0.25">
      <c r="C2865" t="s">
        <v>246</v>
      </c>
      <c r="D2865" t="s">
        <v>247</v>
      </c>
      <c r="E2865" t="s">
        <v>245</v>
      </c>
      <c r="F2865" s="24"/>
    </row>
    <row r="2866" spans="1:6" x14ac:dyDescent="0.25">
      <c r="B2866">
        <v>2</v>
      </c>
      <c r="C2866" t="s">
        <v>248</v>
      </c>
      <c r="D2866" t="s">
        <v>249</v>
      </c>
      <c r="E2866" t="s">
        <v>245</v>
      </c>
      <c r="F2866" s="24">
        <v>20000</v>
      </c>
    </row>
    <row r="2867" spans="1:6" x14ac:dyDescent="0.25">
      <c r="C2867" t="s">
        <v>250</v>
      </c>
      <c r="D2867" t="s">
        <v>251</v>
      </c>
      <c r="E2867" t="s">
        <v>245</v>
      </c>
      <c r="F2867" s="24"/>
    </row>
    <row r="2868" spans="1:6" x14ac:dyDescent="0.25">
      <c r="B2868">
        <v>3</v>
      </c>
      <c r="C2868" t="s">
        <v>252</v>
      </c>
      <c r="D2868" t="s">
        <v>253</v>
      </c>
      <c r="E2868" t="s">
        <v>254</v>
      </c>
      <c r="F2868" s="24"/>
    </row>
    <row r="2869" spans="1:6" x14ac:dyDescent="0.25">
      <c r="B2869">
        <v>4</v>
      </c>
      <c r="C2869" t="s">
        <v>255</v>
      </c>
      <c r="D2869" t="s">
        <v>256</v>
      </c>
      <c r="E2869" t="s">
        <v>257</v>
      </c>
      <c r="F2869" s="24"/>
    </row>
    <row r="2870" spans="1:6" x14ac:dyDescent="0.25">
      <c r="C2870" t="s">
        <v>258</v>
      </c>
      <c r="D2870" t="s">
        <v>256</v>
      </c>
      <c r="E2870" t="s">
        <v>257</v>
      </c>
      <c r="F2870" s="24"/>
    </row>
    <row r="2871" spans="1:6" x14ac:dyDescent="0.25">
      <c r="B2871">
        <v>5</v>
      </c>
      <c r="C2871" t="s">
        <v>259</v>
      </c>
      <c r="D2871" t="s">
        <v>260</v>
      </c>
      <c r="E2871" t="s">
        <v>257</v>
      </c>
      <c r="F2871" s="24"/>
    </row>
    <row r="2872" spans="1:6" x14ac:dyDescent="0.25">
      <c r="B2872">
        <v>6</v>
      </c>
      <c r="C2872" t="s">
        <v>261</v>
      </c>
      <c r="D2872" t="s">
        <v>262</v>
      </c>
      <c r="E2872" t="s">
        <v>263</v>
      </c>
      <c r="F2872" s="24">
        <v>300</v>
      </c>
    </row>
    <row r="2873" spans="1:6" x14ac:dyDescent="0.25">
      <c r="B2873">
        <v>7</v>
      </c>
      <c r="C2873" t="s">
        <v>264</v>
      </c>
      <c r="D2873" t="s">
        <v>265</v>
      </c>
      <c r="E2873" t="s">
        <v>257</v>
      </c>
      <c r="F2873" s="24"/>
    </row>
    <row r="2874" spans="1:6" x14ac:dyDescent="0.25">
      <c r="B2874">
        <v>8</v>
      </c>
      <c r="C2874" t="s">
        <v>266</v>
      </c>
      <c r="D2874" t="s">
        <v>267</v>
      </c>
      <c r="E2874" t="s">
        <v>257</v>
      </c>
      <c r="F2874" s="24">
        <v>1000</v>
      </c>
    </row>
    <row r="2875" spans="1:6" x14ac:dyDescent="0.25">
      <c r="B2875">
        <v>9</v>
      </c>
      <c r="C2875" t="s">
        <v>268</v>
      </c>
      <c r="D2875" t="s">
        <v>269</v>
      </c>
      <c r="E2875" t="s">
        <v>257</v>
      </c>
      <c r="F2875" s="24"/>
    </row>
    <row r="2876" spans="1:6" x14ac:dyDescent="0.25">
      <c r="B2876">
        <v>10</v>
      </c>
      <c r="C2876" t="s">
        <v>270</v>
      </c>
      <c r="D2876" t="s">
        <v>271</v>
      </c>
      <c r="E2876" t="s">
        <v>257</v>
      </c>
      <c r="F2876" s="24"/>
    </row>
    <row r="2877" spans="1:6" x14ac:dyDescent="0.25">
      <c r="A2877" t="s">
        <v>494</v>
      </c>
      <c r="B2877">
        <v>1</v>
      </c>
      <c r="C2877" t="s">
        <v>243</v>
      </c>
      <c r="D2877" t="s">
        <v>244</v>
      </c>
      <c r="E2877" t="s">
        <v>245</v>
      </c>
      <c r="F2877" s="24"/>
    </row>
    <row r="2878" spans="1:6" x14ac:dyDescent="0.25">
      <c r="C2878" t="s">
        <v>246</v>
      </c>
      <c r="D2878" t="s">
        <v>247</v>
      </c>
      <c r="E2878" t="s">
        <v>245</v>
      </c>
      <c r="F2878" s="24">
        <v>100000</v>
      </c>
    </row>
    <row r="2879" spans="1:6" x14ac:dyDescent="0.25">
      <c r="B2879">
        <v>2</v>
      </c>
      <c r="C2879" t="s">
        <v>248</v>
      </c>
      <c r="D2879" t="s">
        <v>249</v>
      </c>
      <c r="E2879" t="s">
        <v>245</v>
      </c>
      <c r="F2879" s="24"/>
    </row>
    <row r="2880" spans="1:6" x14ac:dyDescent="0.25">
      <c r="C2880" t="s">
        <v>250</v>
      </c>
      <c r="D2880" t="s">
        <v>251</v>
      </c>
      <c r="E2880" t="s">
        <v>245</v>
      </c>
      <c r="F2880" s="24">
        <v>40000</v>
      </c>
    </row>
    <row r="2881" spans="1:6" x14ac:dyDescent="0.25">
      <c r="B2881">
        <v>3</v>
      </c>
      <c r="C2881" t="s">
        <v>252</v>
      </c>
      <c r="D2881" t="s">
        <v>253</v>
      </c>
      <c r="E2881" t="s">
        <v>254</v>
      </c>
      <c r="F2881" s="24"/>
    </row>
    <row r="2882" spans="1:6" x14ac:dyDescent="0.25">
      <c r="B2882">
        <v>4</v>
      </c>
      <c r="C2882" t="s">
        <v>255</v>
      </c>
      <c r="D2882" t="s">
        <v>256</v>
      </c>
      <c r="E2882" t="s">
        <v>257</v>
      </c>
      <c r="F2882" s="24"/>
    </row>
    <row r="2883" spans="1:6" x14ac:dyDescent="0.25">
      <c r="C2883" t="s">
        <v>258</v>
      </c>
      <c r="D2883" t="s">
        <v>256</v>
      </c>
      <c r="E2883" t="s">
        <v>257</v>
      </c>
      <c r="F2883" s="24">
        <v>100</v>
      </c>
    </row>
    <row r="2884" spans="1:6" x14ac:dyDescent="0.25">
      <c r="B2884">
        <v>5</v>
      </c>
      <c r="C2884" t="s">
        <v>259</v>
      </c>
      <c r="D2884" t="s">
        <v>260</v>
      </c>
      <c r="E2884" t="s">
        <v>257</v>
      </c>
      <c r="F2884" s="24"/>
    </row>
    <row r="2885" spans="1:6" x14ac:dyDescent="0.25">
      <c r="B2885">
        <v>6</v>
      </c>
      <c r="C2885" t="s">
        <v>261</v>
      </c>
      <c r="D2885" t="s">
        <v>262</v>
      </c>
      <c r="E2885" t="s">
        <v>263</v>
      </c>
      <c r="F2885" s="24">
        <v>1000</v>
      </c>
    </row>
    <row r="2886" spans="1:6" x14ac:dyDescent="0.25">
      <c r="B2886">
        <v>7</v>
      </c>
      <c r="C2886" t="s">
        <v>264</v>
      </c>
      <c r="D2886" t="s">
        <v>265</v>
      </c>
      <c r="E2886" t="s">
        <v>257</v>
      </c>
      <c r="F2886" s="24">
        <v>1000</v>
      </c>
    </row>
    <row r="2887" spans="1:6" x14ac:dyDescent="0.25">
      <c r="B2887">
        <v>8</v>
      </c>
      <c r="C2887" t="s">
        <v>266</v>
      </c>
      <c r="D2887" t="s">
        <v>267</v>
      </c>
      <c r="E2887" t="s">
        <v>257</v>
      </c>
      <c r="F2887" s="24"/>
    </row>
    <row r="2888" spans="1:6" x14ac:dyDescent="0.25">
      <c r="B2888">
        <v>9</v>
      </c>
      <c r="C2888" t="s">
        <v>268</v>
      </c>
      <c r="D2888" t="s">
        <v>269</v>
      </c>
      <c r="E2888" t="s">
        <v>257</v>
      </c>
      <c r="F2888" s="24">
        <v>20000</v>
      </c>
    </row>
    <row r="2889" spans="1:6" x14ac:dyDescent="0.25">
      <c r="B2889">
        <v>10</v>
      </c>
      <c r="C2889" t="s">
        <v>270</v>
      </c>
      <c r="D2889" t="s">
        <v>271</v>
      </c>
      <c r="E2889" t="s">
        <v>257</v>
      </c>
      <c r="F2889" s="24"/>
    </row>
    <row r="2890" spans="1:6" x14ac:dyDescent="0.25">
      <c r="A2890" t="s">
        <v>495</v>
      </c>
      <c r="B2890">
        <v>1</v>
      </c>
      <c r="C2890" t="s">
        <v>243</v>
      </c>
      <c r="D2890" t="s">
        <v>244</v>
      </c>
      <c r="E2890" t="s">
        <v>245</v>
      </c>
      <c r="F2890" s="24">
        <v>60000</v>
      </c>
    </row>
    <row r="2891" spans="1:6" x14ac:dyDescent="0.25">
      <c r="C2891" t="s">
        <v>246</v>
      </c>
      <c r="D2891" t="s">
        <v>247</v>
      </c>
      <c r="E2891" t="s">
        <v>245</v>
      </c>
      <c r="F2891" s="24"/>
    </row>
    <row r="2892" spans="1:6" x14ac:dyDescent="0.25">
      <c r="B2892">
        <v>2</v>
      </c>
      <c r="C2892" t="s">
        <v>248</v>
      </c>
      <c r="D2892" t="s">
        <v>249</v>
      </c>
      <c r="E2892" t="s">
        <v>245</v>
      </c>
      <c r="F2892" s="24">
        <v>120000</v>
      </c>
    </row>
    <row r="2893" spans="1:6" x14ac:dyDescent="0.25">
      <c r="C2893" t="s">
        <v>250</v>
      </c>
      <c r="D2893" t="s">
        <v>251</v>
      </c>
      <c r="E2893" t="s">
        <v>245</v>
      </c>
      <c r="F2893" s="24">
        <v>120000</v>
      </c>
    </row>
    <row r="2894" spans="1:6" x14ac:dyDescent="0.25">
      <c r="B2894">
        <v>3</v>
      </c>
      <c r="C2894" t="s">
        <v>252</v>
      </c>
      <c r="D2894" t="s">
        <v>253</v>
      </c>
      <c r="E2894" t="s">
        <v>254</v>
      </c>
      <c r="F2894" s="24"/>
    </row>
    <row r="2895" spans="1:6" x14ac:dyDescent="0.25">
      <c r="B2895">
        <v>4</v>
      </c>
      <c r="C2895" t="s">
        <v>255</v>
      </c>
      <c r="D2895" t="s">
        <v>256</v>
      </c>
      <c r="E2895" t="s">
        <v>257</v>
      </c>
      <c r="F2895" s="24"/>
    </row>
    <row r="2896" spans="1:6" x14ac:dyDescent="0.25">
      <c r="C2896" t="s">
        <v>258</v>
      </c>
      <c r="D2896" t="s">
        <v>256</v>
      </c>
      <c r="E2896" t="s">
        <v>257</v>
      </c>
      <c r="F2896" s="24"/>
    </row>
    <row r="2897" spans="1:6" x14ac:dyDescent="0.25">
      <c r="B2897">
        <v>5</v>
      </c>
      <c r="C2897" t="s">
        <v>259</v>
      </c>
      <c r="D2897" t="s">
        <v>260</v>
      </c>
      <c r="E2897" t="s">
        <v>257</v>
      </c>
      <c r="F2897" s="24"/>
    </row>
    <row r="2898" spans="1:6" x14ac:dyDescent="0.25">
      <c r="B2898">
        <v>6</v>
      </c>
      <c r="C2898" t="s">
        <v>261</v>
      </c>
      <c r="D2898" t="s">
        <v>262</v>
      </c>
      <c r="E2898" t="s">
        <v>263</v>
      </c>
      <c r="F2898" s="24">
        <v>100</v>
      </c>
    </row>
    <row r="2899" spans="1:6" x14ac:dyDescent="0.25">
      <c r="B2899">
        <v>7</v>
      </c>
      <c r="C2899" t="s">
        <v>264</v>
      </c>
      <c r="D2899" t="s">
        <v>265</v>
      </c>
      <c r="E2899" t="s">
        <v>257</v>
      </c>
      <c r="F2899" s="24"/>
    </row>
    <row r="2900" spans="1:6" x14ac:dyDescent="0.25">
      <c r="B2900">
        <v>8</v>
      </c>
      <c r="C2900" t="s">
        <v>266</v>
      </c>
      <c r="D2900" t="s">
        <v>267</v>
      </c>
      <c r="E2900" t="s">
        <v>257</v>
      </c>
      <c r="F2900" s="24"/>
    </row>
    <row r="2901" spans="1:6" x14ac:dyDescent="0.25">
      <c r="B2901">
        <v>9</v>
      </c>
      <c r="C2901" t="s">
        <v>268</v>
      </c>
      <c r="D2901" t="s">
        <v>269</v>
      </c>
      <c r="E2901" t="s">
        <v>257</v>
      </c>
      <c r="F2901" s="24"/>
    </row>
    <row r="2902" spans="1:6" x14ac:dyDescent="0.25">
      <c r="B2902">
        <v>10</v>
      </c>
      <c r="C2902" t="s">
        <v>270</v>
      </c>
      <c r="D2902" t="s">
        <v>271</v>
      </c>
      <c r="E2902" t="s">
        <v>257</v>
      </c>
      <c r="F2902" s="24"/>
    </row>
    <row r="2903" spans="1:6" x14ac:dyDescent="0.25">
      <c r="A2903" t="s">
        <v>496</v>
      </c>
      <c r="B2903">
        <v>1</v>
      </c>
      <c r="C2903" t="s">
        <v>243</v>
      </c>
      <c r="D2903" t="s">
        <v>244</v>
      </c>
      <c r="E2903" t="s">
        <v>245</v>
      </c>
      <c r="F2903" s="24"/>
    </row>
    <row r="2904" spans="1:6" x14ac:dyDescent="0.25">
      <c r="C2904" t="s">
        <v>246</v>
      </c>
      <c r="D2904" t="s">
        <v>247</v>
      </c>
      <c r="E2904" t="s">
        <v>245</v>
      </c>
      <c r="F2904" s="24"/>
    </row>
    <row r="2905" spans="1:6" x14ac:dyDescent="0.25">
      <c r="B2905">
        <v>2</v>
      </c>
      <c r="C2905" t="s">
        <v>248</v>
      </c>
      <c r="D2905" t="s">
        <v>249</v>
      </c>
      <c r="E2905" t="s">
        <v>245</v>
      </c>
      <c r="F2905" s="24"/>
    </row>
    <row r="2906" spans="1:6" x14ac:dyDescent="0.25">
      <c r="C2906" t="s">
        <v>250</v>
      </c>
      <c r="D2906" t="s">
        <v>251</v>
      </c>
      <c r="E2906" t="s">
        <v>245</v>
      </c>
      <c r="F2906" s="24"/>
    </row>
    <row r="2907" spans="1:6" x14ac:dyDescent="0.25">
      <c r="B2907">
        <v>3</v>
      </c>
      <c r="C2907" t="s">
        <v>252</v>
      </c>
      <c r="D2907" t="s">
        <v>253</v>
      </c>
      <c r="E2907" t="s">
        <v>254</v>
      </c>
      <c r="F2907" s="24"/>
    </row>
    <row r="2908" spans="1:6" x14ac:dyDescent="0.25">
      <c r="B2908">
        <v>4</v>
      </c>
      <c r="C2908" t="s">
        <v>255</v>
      </c>
      <c r="D2908" t="s">
        <v>256</v>
      </c>
      <c r="E2908" t="s">
        <v>257</v>
      </c>
      <c r="F2908" s="24"/>
    </row>
    <row r="2909" spans="1:6" x14ac:dyDescent="0.25">
      <c r="C2909" t="s">
        <v>258</v>
      </c>
      <c r="D2909" t="s">
        <v>256</v>
      </c>
      <c r="E2909" t="s">
        <v>257</v>
      </c>
      <c r="F2909" s="24"/>
    </row>
    <row r="2910" spans="1:6" x14ac:dyDescent="0.25">
      <c r="B2910">
        <v>5</v>
      </c>
      <c r="C2910" t="s">
        <v>259</v>
      </c>
      <c r="D2910" t="s">
        <v>260</v>
      </c>
      <c r="E2910" t="s">
        <v>257</v>
      </c>
      <c r="F2910" s="24"/>
    </row>
    <row r="2911" spans="1:6" x14ac:dyDescent="0.25">
      <c r="B2911">
        <v>6</v>
      </c>
      <c r="C2911" t="s">
        <v>261</v>
      </c>
      <c r="D2911" t="s">
        <v>262</v>
      </c>
      <c r="E2911" t="s">
        <v>263</v>
      </c>
      <c r="F2911" s="24">
        <v>200</v>
      </c>
    </row>
    <row r="2912" spans="1:6" x14ac:dyDescent="0.25">
      <c r="B2912">
        <v>7</v>
      </c>
      <c r="C2912" t="s">
        <v>264</v>
      </c>
      <c r="D2912" t="s">
        <v>265</v>
      </c>
      <c r="E2912" t="s">
        <v>257</v>
      </c>
      <c r="F2912" s="24"/>
    </row>
    <row r="2913" spans="1:6" x14ac:dyDescent="0.25">
      <c r="B2913">
        <v>8</v>
      </c>
      <c r="C2913" t="s">
        <v>266</v>
      </c>
      <c r="D2913" t="s">
        <v>267</v>
      </c>
      <c r="E2913" t="s">
        <v>257</v>
      </c>
      <c r="F2913" s="24"/>
    </row>
    <row r="2914" spans="1:6" x14ac:dyDescent="0.25">
      <c r="B2914">
        <v>9</v>
      </c>
      <c r="C2914" t="s">
        <v>268</v>
      </c>
      <c r="D2914" t="s">
        <v>269</v>
      </c>
      <c r="E2914" t="s">
        <v>257</v>
      </c>
      <c r="F2914" s="24">
        <v>2000</v>
      </c>
    </row>
    <row r="2915" spans="1:6" x14ac:dyDescent="0.25">
      <c r="B2915">
        <v>10</v>
      </c>
      <c r="C2915" t="s">
        <v>270</v>
      </c>
      <c r="D2915" t="s">
        <v>271</v>
      </c>
      <c r="E2915" t="s">
        <v>257</v>
      </c>
      <c r="F2915" s="24"/>
    </row>
    <row r="2916" spans="1:6" x14ac:dyDescent="0.25">
      <c r="A2916" t="s">
        <v>497</v>
      </c>
      <c r="B2916">
        <v>1</v>
      </c>
      <c r="C2916" t="s">
        <v>243</v>
      </c>
      <c r="D2916" t="s">
        <v>244</v>
      </c>
      <c r="E2916" t="s">
        <v>245</v>
      </c>
      <c r="F2916" s="24">
        <v>30000</v>
      </c>
    </row>
    <row r="2917" spans="1:6" x14ac:dyDescent="0.25">
      <c r="C2917" t="s">
        <v>246</v>
      </c>
      <c r="D2917" t="s">
        <v>247</v>
      </c>
      <c r="E2917" t="s">
        <v>245</v>
      </c>
      <c r="F2917" s="24">
        <v>10000</v>
      </c>
    </row>
    <row r="2918" spans="1:6" x14ac:dyDescent="0.25">
      <c r="B2918">
        <v>2</v>
      </c>
      <c r="C2918" t="s">
        <v>248</v>
      </c>
      <c r="D2918" t="s">
        <v>249</v>
      </c>
      <c r="E2918" t="s">
        <v>245</v>
      </c>
      <c r="F2918" s="24">
        <v>30000</v>
      </c>
    </row>
    <row r="2919" spans="1:6" x14ac:dyDescent="0.25">
      <c r="C2919" t="s">
        <v>250</v>
      </c>
      <c r="D2919" t="s">
        <v>251</v>
      </c>
      <c r="E2919" t="s">
        <v>245</v>
      </c>
      <c r="F2919" s="24">
        <v>20000</v>
      </c>
    </row>
    <row r="2920" spans="1:6" x14ac:dyDescent="0.25">
      <c r="B2920">
        <v>3</v>
      </c>
      <c r="C2920" t="s">
        <v>252</v>
      </c>
      <c r="D2920" t="s">
        <v>253</v>
      </c>
      <c r="E2920" t="s">
        <v>254</v>
      </c>
      <c r="F2920" s="24"/>
    </row>
    <row r="2921" spans="1:6" x14ac:dyDescent="0.25">
      <c r="B2921">
        <v>4</v>
      </c>
      <c r="C2921" t="s">
        <v>255</v>
      </c>
      <c r="D2921" t="s">
        <v>256</v>
      </c>
      <c r="E2921" t="s">
        <v>257</v>
      </c>
      <c r="F2921" s="24"/>
    </row>
    <row r="2922" spans="1:6" x14ac:dyDescent="0.25">
      <c r="C2922" t="s">
        <v>258</v>
      </c>
      <c r="D2922" t="s">
        <v>256</v>
      </c>
      <c r="E2922" t="s">
        <v>257</v>
      </c>
      <c r="F2922" s="24"/>
    </row>
    <row r="2923" spans="1:6" x14ac:dyDescent="0.25">
      <c r="B2923">
        <v>5</v>
      </c>
      <c r="C2923" t="s">
        <v>259</v>
      </c>
      <c r="D2923" t="s">
        <v>260</v>
      </c>
      <c r="E2923" t="s">
        <v>257</v>
      </c>
      <c r="F2923" s="24"/>
    </row>
    <row r="2924" spans="1:6" x14ac:dyDescent="0.25">
      <c r="B2924">
        <v>6</v>
      </c>
      <c r="C2924" t="s">
        <v>261</v>
      </c>
      <c r="D2924" t="s">
        <v>262</v>
      </c>
      <c r="E2924" t="s">
        <v>263</v>
      </c>
      <c r="F2924" s="24">
        <v>300</v>
      </c>
    </row>
    <row r="2925" spans="1:6" x14ac:dyDescent="0.25">
      <c r="B2925">
        <v>7</v>
      </c>
      <c r="C2925" t="s">
        <v>264</v>
      </c>
      <c r="D2925" t="s">
        <v>265</v>
      </c>
      <c r="E2925" t="s">
        <v>257</v>
      </c>
      <c r="F2925" s="24"/>
    </row>
    <row r="2926" spans="1:6" x14ac:dyDescent="0.25">
      <c r="B2926">
        <v>8</v>
      </c>
      <c r="C2926" t="s">
        <v>266</v>
      </c>
      <c r="D2926" t="s">
        <v>267</v>
      </c>
      <c r="E2926" t="s">
        <v>257</v>
      </c>
      <c r="F2926" s="24">
        <v>500</v>
      </c>
    </row>
    <row r="2927" spans="1:6" x14ac:dyDescent="0.25">
      <c r="B2927">
        <v>9</v>
      </c>
      <c r="C2927" t="s">
        <v>268</v>
      </c>
      <c r="D2927" t="s">
        <v>269</v>
      </c>
      <c r="E2927" t="s">
        <v>257</v>
      </c>
      <c r="F2927" s="24">
        <v>40000</v>
      </c>
    </row>
    <row r="2928" spans="1:6" x14ac:dyDescent="0.25">
      <c r="B2928">
        <v>10</v>
      </c>
      <c r="C2928" t="s">
        <v>270</v>
      </c>
      <c r="D2928" t="s">
        <v>271</v>
      </c>
      <c r="E2928" t="s">
        <v>257</v>
      </c>
      <c r="F2928" s="24"/>
    </row>
    <row r="2929" spans="1:6" x14ac:dyDescent="0.25">
      <c r="A2929" t="s">
        <v>498</v>
      </c>
      <c r="B2929">
        <v>1</v>
      </c>
      <c r="C2929" t="s">
        <v>243</v>
      </c>
      <c r="D2929" t="s">
        <v>244</v>
      </c>
      <c r="E2929" t="s">
        <v>245</v>
      </c>
      <c r="F2929" s="24"/>
    </row>
    <row r="2930" spans="1:6" x14ac:dyDescent="0.25">
      <c r="C2930" t="s">
        <v>246</v>
      </c>
      <c r="D2930" t="s">
        <v>247</v>
      </c>
      <c r="E2930" t="s">
        <v>245</v>
      </c>
      <c r="F2930" s="24"/>
    </row>
    <row r="2931" spans="1:6" x14ac:dyDescent="0.25">
      <c r="B2931">
        <v>2</v>
      </c>
      <c r="C2931" t="s">
        <v>248</v>
      </c>
      <c r="D2931" t="s">
        <v>249</v>
      </c>
      <c r="E2931" t="s">
        <v>245</v>
      </c>
      <c r="F2931" s="24"/>
    </row>
    <row r="2932" spans="1:6" x14ac:dyDescent="0.25">
      <c r="C2932" t="s">
        <v>250</v>
      </c>
      <c r="D2932" t="s">
        <v>251</v>
      </c>
      <c r="E2932" t="s">
        <v>245</v>
      </c>
      <c r="F2932" s="24">
        <v>15000</v>
      </c>
    </row>
    <row r="2933" spans="1:6" x14ac:dyDescent="0.25">
      <c r="B2933">
        <v>3</v>
      </c>
      <c r="C2933" t="s">
        <v>252</v>
      </c>
      <c r="D2933" t="s">
        <v>253</v>
      </c>
      <c r="E2933" t="s">
        <v>254</v>
      </c>
      <c r="F2933" s="24"/>
    </row>
    <row r="2934" spans="1:6" x14ac:dyDescent="0.25">
      <c r="B2934">
        <v>4</v>
      </c>
      <c r="C2934" t="s">
        <v>255</v>
      </c>
      <c r="D2934" t="s">
        <v>256</v>
      </c>
      <c r="E2934" t="s">
        <v>257</v>
      </c>
      <c r="F2934" s="24"/>
    </row>
    <row r="2935" spans="1:6" x14ac:dyDescent="0.25">
      <c r="C2935" t="s">
        <v>258</v>
      </c>
      <c r="D2935" t="s">
        <v>256</v>
      </c>
      <c r="E2935" t="s">
        <v>257</v>
      </c>
      <c r="F2935" s="24"/>
    </row>
    <row r="2936" spans="1:6" x14ac:dyDescent="0.25">
      <c r="B2936">
        <v>5</v>
      </c>
      <c r="C2936" t="s">
        <v>259</v>
      </c>
      <c r="D2936" t="s">
        <v>260</v>
      </c>
      <c r="E2936" t="s">
        <v>257</v>
      </c>
      <c r="F2936" s="24"/>
    </row>
    <row r="2937" spans="1:6" x14ac:dyDescent="0.25">
      <c r="B2937">
        <v>6</v>
      </c>
      <c r="C2937" t="s">
        <v>261</v>
      </c>
      <c r="D2937" t="s">
        <v>262</v>
      </c>
      <c r="E2937" t="s">
        <v>263</v>
      </c>
      <c r="F2937" s="24">
        <v>75</v>
      </c>
    </row>
    <row r="2938" spans="1:6" x14ac:dyDescent="0.25">
      <c r="B2938">
        <v>7</v>
      </c>
      <c r="C2938" t="s">
        <v>264</v>
      </c>
      <c r="D2938" t="s">
        <v>265</v>
      </c>
      <c r="E2938" t="s">
        <v>257</v>
      </c>
      <c r="F2938" s="24"/>
    </row>
    <row r="2939" spans="1:6" x14ac:dyDescent="0.25">
      <c r="B2939">
        <v>8</v>
      </c>
      <c r="C2939" t="s">
        <v>266</v>
      </c>
      <c r="D2939" t="s">
        <v>267</v>
      </c>
      <c r="E2939" t="s">
        <v>257</v>
      </c>
      <c r="F2939" s="24"/>
    </row>
    <row r="2940" spans="1:6" x14ac:dyDescent="0.25">
      <c r="B2940">
        <v>9</v>
      </c>
      <c r="C2940" t="s">
        <v>268</v>
      </c>
      <c r="D2940" t="s">
        <v>269</v>
      </c>
      <c r="E2940" t="s">
        <v>257</v>
      </c>
      <c r="F2940" s="24"/>
    </row>
    <row r="2941" spans="1:6" x14ac:dyDescent="0.25">
      <c r="B2941">
        <v>10</v>
      </c>
      <c r="C2941" t="s">
        <v>270</v>
      </c>
      <c r="D2941" t="s">
        <v>271</v>
      </c>
      <c r="E2941" t="s">
        <v>257</v>
      </c>
      <c r="F2941" s="24"/>
    </row>
    <row r="2942" spans="1:6" x14ac:dyDescent="0.25">
      <c r="A2942" t="s">
        <v>499</v>
      </c>
      <c r="B2942">
        <v>1</v>
      </c>
      <c r="C2942" t="s">
        <v>243</v>
      </c>
      <c r="D2942" t="s">
        <v>244</v>
      </c>
      <c r="E2942" t="s">
        <v>245</v>
      </c>
      <c r="F2942" s="24">
        <v>30000</v>
      </c>
    </row>
    <row r="2943" spans="1:6" x14ac:dyDescent="0.25">
      <c r="C2943" t="s">
        <v>246</v>
      </c>
      <c r="D2943" t="s">
        <v>247</v>
      </c>
      <c r="E2943" t="s">
        <v>245</v>
      </c>
      <c r="F2943" s="24"/>
    </row>
    <row r="2944" spans="1:6" x14ac:dyDescent="0.25">
      <c r="B2944">
        <v>2</v>
      </c>
      <c r="C2944" t="s">
        <v>248</v>
      </c>
      <c r="D2944" t="s">
        <v>249</v>
      </c>
      <c r="E2944" t="s">
        <v>245</v>
      </c>
      <c r="F2944" s="24">
        <v>15000</v>
      </c>
    </row>
    <row r="2945" spans="1:6" x14ac:dyDescent="0.25">
      <c r="C2945" t="s">
        <v>250</v>
      </c>
      <c r="D2945" t="s">
        <v>251</v>
      </c>
      <c r="E2945" t="s">
        <v>245</v>
      </c>
      <c r="F2945" s="24"/>
    </row>
    <row r="2946" spans="1:6" x14ac:dyDescent="0.25">
      <c r="B2946">
        <v>3</v>
      </c>
      <c r="C2946" t="s">
        <v>252</v>
      </c>
      <c r="D2946" t="s">
        <v>253</v>
      </c>
      <c r="E2946" t="s">
        <v>254</v>
      </c>
      <c r="F2946" s="24"/>
    </row>
    <row r="2947" spans="1:6" x14ac:dyDescent="0.25">
      <c r="B2947">
        <v>4</v>
      </c>
      <c r="C2947" t="s">
        <v>255</v>
      </c>
      <c r="D2947" t="s">
        <v>256</v>
      </c>
      <c r="E2947" t="s">
        <v>257</v>
      </c>
      <c r="F2947" s="24"/>
    </row>
    <row r="2948" spans="1:6" x14ac:dyDescent="0.25">
      <c r="C2948" t="s">
        <v>258</v>
      </c>
      <c r="D2948" t="s">
        <v>256</v>
      </c>
      <c r="E2948" t="s">
        <v>257</v>
      </c>
      <c r="F2948" s="24"/>
    </row>
    <row r="2949" spans="1:6" x14ac:dyDescent="0.25">
      <c r="B2949">
        <v>5</v>
      </c>
      <c r="C2949" t="s">
        <v>259</v>
      </c>
      <c r="D2949" t="s">
        <v>260</v>
      </c>
      <c r="E2949" t="s">
        <v>257</v>
      </c>
      <c r="F2949" s="24"/>
    </row>
    <row r="2950" spans="1:6" x14ac:dyDescent="0.25">
      <c r="B2950">
        <v>6</v>
      </c>
      <c r="C2950" t="s">
        <v>261</v>
      </c>
      <c r="D2950" t="s">
        <v>262</v>
      </c>
      <c r="E2950" t="s">
        <v>263</v>
      </c>
      <c r="F2950" s="24"/>
    </row>
    <row r="2951" spans="1:6" x14ac:dyDescent="0.25">
      <c r="B2951">
        <v>7</v>
      </c>
      <c r="C2951" t="s">
        <v>264</v>
      </c>
      <c r="D2951" t="s">
        <v>265</v>
      </c>
      <c r="E2951" t="s">
        <v>257</v>
      </c>
      <c r="F2951" s="24"/>
    </row>
    <row r="2952" spans="1:6" x14ac:dyDescent="0.25">
      <c r="B2952">
        <v>8</v>
      </c>
      <c r="C2952" t="s">
        <v>266</v>
      </c>
      <c r="D2952" t="s">
        <v>267</v>
      </c>
      <c r="E2952" t="s">
        <v>257</v>
      </c>
      <c r="F2952" s="24"/>
    </row>
    <row r="2953" spans="1:6" x14ac:dyDescent="0.25">
      <c r="B2953">
        <v>9</v>
      </c>
      <c r="C2953" t="s">
        <v>268</v>
      </c>
      <c r="D2953" t="s">
        <v>269</v>
      </c>
      <c r="E2953" t="s">
        <v>257</v>
      </c>
      <c r="F2953" s="24"/>
    </row>
    <row r="2954" spans="1:6" x14ac:dyDescent="0.25">
      <c r="B2954">
        <v>10</v>
      </c>
      <c r="C2954" t="s">
        <v>270</v>
      </c>
      <c r="D2954" t="s">
        <v>271</v>
      </c>
      <c r="E2954" t="s">
        <v>257</v>
      </c>
      <c r="F2954" s="24"/>
    </row>
    <row r="2955" spans="1:6" x14ac:dyDescent="0.25">
      <c r="A2955" t="s">
        <v>500</v>
      </c>
      <c r="B2955">
        <v>1</v>
      </c>
      <c r="C2955" t="s">
        <v>243</v>
      </c>
      <c r="D2955" t="s">
        <v>244</v>
      </c>
      <c r="E2955" t="s">
        <v>245</v>
      </c>
      <c r="F2955" s="24">
        <v>16000</v>
      </c>
    </row>
    <row r="2956" spans="1:6" x14ac:dyDescent="0.25">
      <c r="C2956" t="s">
        <v>246</v>
      </c>
      <c r="D2956" t="s">
        <v>247</v>
      </c>
      <c r="E2956" t="s">
        <v>245</v>
      </c>
      <c r="F2956" s="24">
        <v>50000</v>
      </c>
    </row>
    <row r="2957" spans="1:6" x14ac:dyDescent="0.25">
      <c r="B2957">
        <v>2</v>
      </c>
      <c r="C2957" t="s">
        <v>248</v>
      </c>
      <c r="D2957" t="s">
        <v>249</v>
      </c>
      <c r="E2957" t="s">
        <v>245</v>
      </c>
      <c r="F2957" s="24"/>
    </row>
    <row r="2958" spans="1:6" x14ac:dyDescent="0.25">
      <c r="C2958" t="s">
        <v>250</v>
      </c>
      <c r="D2958" t="s">
        <v>251</v>
      </c>
      <c r="E2958" t="s">
        <v>245</v>
      </c>
      <c r="F2958" s="24">
        <v>60000</v>
      </c>
    </row>
    <row r="2959" spans="1:6" x14ac:dyDescent="0.25">
      <c r="B2959">
        <v>3</v>
      </c>
      <c r="C2959" t="s">
        <v>252</v>
      </c>
      <c r="D2959" t="s">
        <v>253</v>
      </c>
      <c r="E2959" t="s">
        <v>254</v>
      </c>
      <c r="F2959" s="24">
        <v>2000</v>
      </c>
    </row>
    <row r="2960" spans="1:6" x14ac:dyDescent="0.25">
      <c r="B2960">
        <v>4</v>
      </c>
      <c r="C2960" t="s">
        <v>255</v>
      </c>
      <c r="D2960" t="s">
        <v>256</v>
      </c>
      <c r="E2960" t="s">
        <v>257</v>
      </c>
      <c r="F2960" s="24"/>
    </row>
    <row r="2961" spans="1:6" x14ac:dyDescent="0.25">
      <c r="C2961" t="s">
        <v>258</v>
      </c>
      <c r="D2961" t="s">
        <v>256</v>
      </c>
      <c r="E2961" t="s">
        <v>257</v>
      </c>
      <c r="F2961" s="24"/>
    </row>
    <row r="2962" spans="1:6" x14ac:dyDescent="0.25">
      <c r="B2962">
        <v>5</v>
      </c>
      <c r="C2962" t="s">
        <v>259</v>
      </c>
      <c r="D2962" t="s">
        <v>260</v>
      </c>
      <c r="E2962" t="s">
        <v>257</v>
      </c>
      <c r="F2962" s="24"/>
    </row>
    <row r="2963" spans="1:6" x14ac:dyDescent="0.25">
      <c r="B2963">
        <v>6</v>
      </c>
      <c r="C2963" t="s">
        <v>261</v>
      </c>
      <c r="D2963" t="s">
        <v>262</v>
      </c>
      <c r="E2963" t="s">
        <v>263</v>
      </c>
      <c r="F2963" s="24">
        <v>400</v>
      </c>
    </row>
    <row r="2964" spans="1:6" x14ac:dyDescent="0.25">
      <c r="B2964">
        <v>7</v>
      </c>
      <c r="C2964" t="s">
        <v>264</v>
      </c>
      <c r="D2964" t="s">
        <v>265</v>
      </c>
      <c r="E2964" t="s">
        <v>257</v>
      </c>
      <c r="F2964" s="24">
        <v>50</v>
      </c>
    </row>
    <row r="2965" spans="1:6" x14ac:dyDescent="0.25">
      <c r="B2965">
        <v>8</v>
      </c>
      <c r="C2965" t="s">
        <v>266</v>
      </c>
      <c r="D2965" t="s">
        <v>267</v>
      </c>
      <c r="E2965" t="s">
        <v>257</v>
      </c>
      <c r="F2965" s="24">
        <v>100</v>
      </c>
    </row>
    <row r="2966" spans="1:6" x14ac:dyDescent="0.25">
      <c r="B2966">
        <v>9</v>
      </c>
      <c r="C2966" t="s">
        <v>268</v>
      </c>
      <c r="D2966" t="s">
        <v>269</v>
      </c>
      <c r="E2966" t="s">
        <v>257</v>
      </c>
      <c r="F2966" s="24">
        <v>50000</v>
      </c>
    </row>
    <row r="2967" spans="1:6" x14ac:dyDescent="0.25">
      <c r="B2967">
        <v>10</v>
      </c>
      <c r="C2967" t="s">
        <v>270</v>
      </c>
      <c r="D2967" t="s">
        <v>271</v>
      </c>
      <c r="E2967" t="s">
        <v>257</v>
      </c>
      <c r="F2967" s="24"/>
    </row>
    <row r="2968" spans="1:6" x14ac:dyDescent="0.25">
      <c r="A2968" t="s">
        <v>501</v>
      </c>
      <c r="B2968">
        <v>1</v>
      </c>
      <c r="C2968" t="s">
        <v>243</v>
      </c>
      <c r="D2968" t="s">
        <v>244</v>
      </c>
      <c r="E2968" t="s">
        <v>245</v>
      </c>
      <c r="F2968" s="24">
        <v>100000</v>
      </c>
    </row>
    <row r="2969" spans="1:6" x14ac:dyDescent="0.25">
      <c r="C2969" t="s">
        <v>246</v>
      </c>
      <c r="D2969" t="s">
        <v>247</v>
      </c>
      <c r="E2969" t="s">
        <v>245</v>
      </c>
      <c r="F2969" s="24"/>
    </row>
    <row r="2970" spans="1:6" x14ac:dyDescent="0.25">
      <c r="B2970">
        <v>2</v>
      </c>
      <c r="C2970" t="s">
        <v>248</v>
      </c>
      <c r="D2970" t="s">
        <v>249</v>
      </c>
      <c r="E2970" t="s">
        <v>245</v>
      </c>
      <c r="F2970" s="24"/>
    </row>
    <row r="2971" spans="1:6" x14ac:dyDescent="0.25">
      <c r="C2971" t="s">
        <v>250</v>
      </c>
      <c r="D2971" t="s">
        <v>251</v>
      </c>
      <c r="E2971" t="s">
        <v>245</v>
      </c>
      <c r="F2971" s="24"/>
    </row>
    <row r="2972" spans="1:6" x14ac:dyDescent="0.25">
      <c r="B2972">
        <v>3</v>
      </c>
      <c r="C2972" t="s">
        <v>252</v>
      </c>
      <c r="D2972" t="s">
        <v>253</v>
      </c>
      <c r="E2972" t="s">
        <v>254</v>
      </c>
      <c r="F2972" s="24"/>
    </row>
    <row r="2973" spans="1:6" x14ac:dyDescent="0.25">
      <c r="B2973">
        <v>4</v>
      </c>
      <c r="C2973" t="s">
        <v>255</v>
      </c>
      <c r="D2973" t="s">
        <v>256</v>
      </c>
      <c r="E2973" t="s">
        <v>257</v>
      </c>
      <c r="F2973" s="24"/>
    </row>
    <row r="2974" spans="1:6" x14ac:dyDescent="0.25">
      <c r="C2974" t="s">
        <v>258</v>
      </c>
      <c r="D2974" t="s">
        <v>256</v>
      </c>
      <c r="E2974" t="s">
        <v>257</v>
      </c>
      <c r="F2974" s="24"/>
    </row>
    <row r="2975" spans="1:6" x14ac:dyDescent="0.25">
      <c r="B2975">
        <v>5</v>
      </c>
      <c r="C2975" t="s">
        <v>259</v>
      </c>
      <c r="D2975" t="s">
        <v>260</v>
      </c>
      <c r="E2975" t="s">
        <v>257</v>
      </c>
      <c r="F2975" s="24"/>
    </row>
    <row r="2976" spans="1:6" x14ac:dyDescent="0.25">
      <c r="B2976">
        <v>6</v>
      </c>
      <c r="C2976" t="s">
        <v>261</v>
      </c>
      <c r="D2976" t="s">
        <v>262</v>
      </c>
      <c r="E2976" t="s">
        <v>263</v>
      </c>
      <c r="F2976" s="24">
        <v>200</v>
      </c>
    </row>
    <row r="2977" spans="1:6" x14ac:dyDescent="0.25">
      <c r="B2977">
        <v>7</v>
      </c>
      <c r="C2977" t="s">
        <v>264</v>
      </c>
      <c r="D2977" t="s">
        <v>265</v>
      </c>
      <c r="E2977" t="s">
        <v>257</v>
      </c>
      <c r="F2977" s="24">
        <v>300</v>
      </c>
    </row>
    <row r="2978" spans="1:6" x14ac:dyDescent="0.25">
      <c r="B2978">
        <v>8</v>
      </c>
      <c r="C2978" t="s">
        <v>266</v>
      </c>
      <c r="D2978" t="s">
        <v>267</v>
      </c>
      <c r="E2978" t="s">
        <v>257</v>
      </c>
      <c r="F2978" s="24"/>
    </row>
    <row r="2979" spans="1:6" x14ac:dyDescent="0.25">
      <c r="B2979">
        <v>9</v>
      </c>
      <c r="C2979" t="s">
        <v>268</v>
      </c>
      <c r="D2979" t="s">
        <v>269</v>
      </c>
      <c r="E2979" t="s">
        <v>257</v>
      </c>
      <c r="F2979" s="24"/>
    </row>
    <row r="2980" spans="1:6" x14ac:dyDescent="0.25">
      <c r="B2980">
        <v>10</v>
      </c>
      <c r="C2980" t="s">
        <v>270</v>
      </c>
      <c r="D2980" t="s">
        <v>271</v>
      </c>
      <c r="E2980" t="s">
        <v>257</v>
      </c>
      <c r="F2980" s="24"/>
    </row>
    <row r="2981" spans="1:6" x14ac:dyDescent="0.25">
      <c r="A2981" t="s">
        <v>502</v>
      </c>
      <c r="B2981">
        <v>1</v>
      </c>
      <c r="C2981" t="s">
        <v>243</v>
      </c>
      <c r="D2981" t="s">
        <v>244</v>
      </c>
      <c r="E2981" t="s">
        <v>245</v>
      </c>
      <c r="F2981" s="24"/>
    </row>
    <row r="2982" spans="1:6" x14ac:dyDescent="0.25">
      <c r="C2982" t="s">
        <v>246</v>
      </c>
      <c r="D2982" t="s">
        <v>247</v>
      </c>
      <c r="E2982" t="s">
        <v>245</v>
      </c>
      <c r="F2982" s="24">
        <v>80000</v>
      </c>
    </row>
    <row r="2983" spans="1:6" x14ac:dyDescent="0.25">
      <c r="B2983">
        <v>2</v>
      </c>
      <c r="C2983" t="s">
        <v>248</v>
      </c>
      <c r="D2983" t="s">
        <v>249</v>
      </c>
      <c r="E2983" t="s">
        <v>245</v>
      </c>
      <c r="F2983" s="24"/>
    </row>
    <row r="2984" spans="1:6" x14ac:dyDescent="0.25">
      <c r="C2984" t="s">
        <v>250</v>
      </c>
      <c r="D2984" t="s">
        <v>251</v>
      </c>
      <c r="E2984" t="s">
        <v>245</v>
      </c>
      <c r="F2984" s="24"/>
    </row>
    <row r="2985" spans="1:6" x14ac:dyDescent="0.25">
      <c r="B2985">
        <v>3</v>
      </c>
      <c r="C2985" t="s">
        <v>252</v>
      </c>
      <c r="D2985" t="s">
        <v>253</v>
      </c>
      <c r="E2985" t="s">
        <v>254</v>
      </c>
      <c r="F2985" s="24"/>
    </row>
    <row r="2986" spans="1:6" x14ac:dyDescent="0.25">
      <c r="B2986">
        <v>4</v>
      </c>
      <c r="C2986" t="s">
        <v>255</v>
      </c>
      <c r="D2986" t="s">
        <v>256</v>
      </c>
      <c r="E2986" t="s">
        <v>257</v>
      </c>
      <c r="F2986" s="24"/>
    </row>
    <row r="2987" spans="1:6" x14ac:dyDescent="0.25">
      <c r="C2987" t="s">
        <v>258</v>
      </c>
      <c r="D2987" t="s">
        <v>256</v>
      </c>
      <c r="E2987" t="s">
        <v>257</v>
      </c>
      <c r="F2987" s="24"/>
    </row>
    <row r="2988" spans="1:6" x14ac:dyDescent="0.25">
      <c r="B2988">
        <v>5</v>
      </c>
      <c r="C2988" t="s">
        <v>259</v>
      </c>
      <c r="D2988" t="s">
        <v>260</v>
      </c>
      <c r="E2988" t="s">
        <v>257</v>
      </c>
      <c r="F2988" s="24">
        <v>5</v>
      </c>
    </row>
    <row r="2989" spans="1:6" x14ac:dyDescent="0.25">
      <c r="B2989">
        <v>6</v>
      </c>
      <c r="C2989" t="s">
        <v>261</v>
      </c>
      <c r="D2989" t="s">
        <v>262</v>
      </c>
      <c r="E2989" t="s">
        <v>263</v>
      </c>
      <c r="F2989" s="24"/>
    </row>
    <row r="2990" spans="1:6" x14ac:dyDescent="0.25">
      <c r="B2990">
        <v>7</v>
      </c>
      <c r="C2990" t="s">
        <v>264</v>
      </c>
      <c r="D2990" t="s">
        <v>265</v>
      </c>
      <c r="E2990" t="s">
        <v>257</v>
      </c>
      <c r="F2990" s="24">
        <v>200</v>
      </c>
    </row>
    <row r="2991" spans="1:6" x14ac:dyDescent="0.25">
      <c r="B2991">
        <v>8</v>
      </c>
      <c r="C2991" t="s">
        <v>266</v>
      </c>
      <c r="D2991" t="s">
        <v>267</v>
      </c>
      <c r="E2991" t="s">
        <v>257</v>
      </c>
      <c r="F2991" s="24"/>
    </row>
    <row r="2992" spans="1:6" x14ac:dyDescent="0.25">
      <c r="B2992">
        <v>9</v>
      </c>
      <c r="C2992" t="s">
        <v>268</v>
      </c>
      <c r="D2992" t="s">
        <v>269</v>
      </c>
      <c r="E2992" t="s">
        <v>257</v>
      </c>
      <c r="F2992" s="24">
        <v>12000</v>
      </c>
    </row>
    <row r="2993" spans="1:6" x14ac:dyDescent="0.25">
      <c r="B2993">
        <v>10</v>
      </c>
      <c r="C2993" t="s">
        <v>270</v>
      </c>
      <c r="D2993" t="s">
        <v>271</v>
      </c>
      <c r="E2993" t="s">
        <v>257</v>
      </c>
      <c r="F2993" s="24"/>
    </row>
    <row r="2994" spans="1:6" x14ac:dyDescent="0.25">
      <c r="A2994" t="s">
        <v>503</v>
      </c>
      <c r="B2994">
        <v>1</v>
      </c>
      <c r="C2994" t="s">
        <v>243</v>
      </c>
      <c r="D2994" t="s">
        <v>244</v>
      </c>
      <c r="E2994" t="s">
        <v>245</v>
      </c>
      <c r="F2994" s="24"/>
    </row>
    <row r="2995" spans="1:6" x14ac:dyDescent="0.25">
      <c r="C2995" t="s">
        <v>246</v>
      </c>
      <c r="D2995" t="s">
        <v>247</v>
      </c>
      <c r="E2995" t="s">
        <v>245</v>
      </c>
      <c r="F2995" s="24"/>
    </row>
    <row r="2996" spans="1:6" x14ac:dyDescent="0.25">
      <c r="B2996">
        <v>2</v>
      </c>
      <c r="C2996" t="s">
        <v>248</v>
      </c>
      <c r="D2996" t="s">
        <v>249</v>
      </c>
      <c r="E2996" t="s">
        <v>245</v>
      </c>
      <c r="F2996" s="24">
        <v>70000</v>
      </c>
    </row>
    <row r="2997" spans="1:6" x14ac:dyDescent="0.25">
      <c r="C2997" t="s">
        <v>250</v>
      </c>
      <c r="D2997" t="s">
        <v>251</v>
      </c>
      <c r="E2997" t="s">
        <v>245</v>
      </c>
      <c r="F2997" s="24"/>
    </row>
    <row r="2998" spans="1:6" x14ac:dyDescent="0.25">
      <c r="B2998">
        <v>3</v>
      </c>
      <c r="C2998" t="s">
        <v>252</v>
      </c>
      <c r="D2998" t="s">
        <v>253</v>
      </c>
      <c r="E2998" t="s">
        <v>254</v>
      </c>
      <c r="F2998" s="24"/>
    </row>
    <row r="2999" spans="1:6" x14ac:dyDescent="0.25">
      <c r="B2999">
        <v>4</v>
      </c>
      <c r="C2999" t="s">
        <v>255</v>
      </c>
      <c r="D2999" t="s">
        <v>256</v>
      </c>
      <c r="E2999" t="s">
        <v>257</v>
      </c>
      <c r="F2999" s="24"/>
    </row>
    <row r="3000" spans="1:6" x14ac:dyDescent="0.25">
      <c r="C3000" t="s">
        <v>258</v>
      </c>
      <c r="D3000" t="s">
        <v>256</v>
      </c>
      <c r="E3000" t="s">
        <v>257</v>
      </c>
      <c r="F3000" s="24"/>
    </row>
    <row r="3001" spans="1:6" x14ac:dyDescent="0.25">
      <c r="B3001">
        <v>5</v>
      </c>
      <c r="C3001" t="s">
        <v>259</v>
      </c>
      <c r="D3001" t="s">
        <v>260</v>
      </c>
      <c r="E3001" t="s">
        <v>257</v>
      </c>
      <c r="F3001" s="24"/>
    </row>
    <row r="3002" spans="1:6" x14ac:dyDescent="0.25">
      <c r="B3002">
        <v>6</v>
      </c>
      <c r="C3002" t="s">
        <v>261</v>
      </c>
      <c r="D3002" t="s">
        <v>262</v>
      </c>
      <c r="E3002" t="s">
        <v>263</v>
      </c>
      <c r="F3002" s="24">
        <v>1200</v>
      </c>
    </row>
    <row r="3003" spans="1:6" x14ac:dyDescent="0.25">
      <c r="B3003">
        <v>7</v>
      </c>
      <c r="C3003" t="s">
        <v>264</v>
      </c>
      <c r="D3003" t="s">
        <v>265</v>
      </c>
      <c r="E3003" t="s">
        <v>257</v>
      </c>
      <c r="F3003" s="24"/>
    </row>
    <row r="3004" spans="1:6" x14ac:dyDescent="0.25">
      <c r="B3004">
        <v>8</v>
      </c>
      <c r="C3004" t="s">
        <v>266</v>
      </c>
      <c r="D3004" t="s">
        <v>267</v>
      </c>
      <c r="E3004" t="s">
        <v>257</v>
      </c>
      <c r="F3004" s="24"/>
    </row>
    <row r="3005" spans="1:6" x14ac:dyDescent="0.25">
      <c r="B3005">
        <v>9</v>
      </c>
      <c r="C3005" t="s">
        <v>268</v>
      </c>
      <c r="D3005" t="s">
        <v>269</v>
      </c>
      <c r="E3005" t="s">
        <v>257</v>
      </c>
      <c r="F3005" s="24">
        <v>40000</v>
      </c>
    </row>
    <row r="3006" spans="1:6" x14ac:dyDescent="0.25">
      <c r="B3006">
        <v>10</v>
      </c>
      <c r="C3006" t="s">
        <v>270</v>
      </c>
      <c r="D3006" t="s">
        <v>271</v>
      </c>
      <c r="E3006" t="s">
        <v>257</v>
      </c>
      <c r="F3006" s="24">
        <v>128</v>
      </c>
    </row>
    <row r="3007" spans="1:6" x14ac:dyDescent="0.25">
      <c r="A3007" t="s">
        <v>504</v>
      </c>
      <c r="B3007">
        <v>1</v>
      </c>
      <c r="C3007" t="s">
        <v>243</v>
      </c>
      <c r="D3007" t="s">
        <v>244</v>
      </c>
      <c r="E3007" t="s">
        <v>245</v>
      </c>
      <c r="F3007" s="24"/>
    </row>
    <row r="3008" spans="1:6" x14ac:dyDescent="0.25">
      <c r="C3008" t="s">
        <v>246</v>
      </c>
      <c r="D3008" t="s">
        <v>247</v>
      </c>
      <c r="E3008" t="s">
        <v>245</v>
      </c>
      <c r="F3008" s="24">
        <v>50000</v>
      </c>
    </row>
    <row r="3009" spans="1:6" x14ac:dyDescent="0.25">
      <c r="B3009">
        <v>2</v>
      </c>
      <c r="C3009" t="s">
        <v>248</v>
      </c>
      <c r="D3009" t="s">
        <v>249</v>
      </c>
      <c r="E3009" t="s">
        <v>245</v>
      </c>
      <c r="F3009" s="24"/>
    </row>
    <row r="3010" spans="1:6" x14ac:dyDescent="0.25">
      <c r="C3010" t="s">
        <v>250</v>
      </c>
      <c r="D3010" t="s">
        <v>251</v>
      </c>
      <c r="E3010" t="s">
        <v>245</v>
      </c>
      <c r="F3010" s="24"/>
    </row>
    <row r="3011" spans="1:6" x14ac:dyDescent="0.25">
      <c r="B3011">
        <v>3</v>
      </c>
      <c r="C3011" t="s">
        <v>252</v>
      </c>
      <c r="D3011" t="s">
        <v>253</v>
      </c>
      <c r="E3011" t="s">
        <v>254</v>
      </c>
      <c r="F3011" s="24"/>
    </row>
    <row r="3012" spans="1:6" x14ac:dyDescent="0.25">
      <c r="B3012">
        <v>4</v>
      </c>
      <c r="C3012" t="s">
        <v>255</v>
      </c>
      <c r="D3012" t="s">
        <v>256</v>
      </c>
      <c r="E3012" t="s">
        <v>257</v>
      </c>
      <c r="F3012" s="24"/>
    </row>
    <row r="3013" spans="1:6" x14ac:dyDescent="0.25">
      <c r="C3013" t="s">
        <v>258</v>
      </c>
      <c r="D3013" t="s">
        <v>256</v>
      </c>
      <c r="E3013" t="s">
        <v>257</v>
      </c>
      <c r="F3013" s="24"/>
    </row>
    <row r="3014" spans="1:6" x14ac:dyDescent="0.25">
      <c r="B3014">
        <v>5</v>
      </c>
      <c r="C3014" t="s">
        <v>259</v>
      </c>
      <c r="D3014" t="s">
        <v>260</v>
      </c>
      <c r="E3014" t="s">
        <v>257</v>
      </c>
      <c r="F3014" s="24"/>
    </row>
    <row r="3015" spans="1:6" x14ac:dyDescent="0.25">
      <c r="B3015">
        <v>6</v>
      </c>
      <c r="C3015" t="s">
        <v>261</v>
      </c>
      <c r="D3015" t="s">
        <v>262</v>
      </c>
      <c r="E3015" t="s">
        <v>263</v>
      </c>
      <c r="F3015" s="24">
        <v>250</v>
      </c>
    </row>
    <row r="3016" spans="1:6" x14ac:dyDescent="0.25">
      <c r="B3016">
        <v>7</v>
      </c>
      <c r="C3016" t="s">
        <v>264</v>
      </c>
      <c r="D3016" t="s">
        <v>265</v>
      </c>
      <c r="E3016" t="s">
        <v>257</v>
      </c>
      <c r="F3016" s="24"/>
    </row>
    <row r="3017" spans="1:6" x14ac:dyDescent="0.25">
      <c r="B3017">
        <v>8</v>
      </c>
      <c r="C3017" t="s">
        <v>266</v>
      </c>
      <c r="D3017" t="s">
        <v>267</v>
      </c>
      <c r="E3017" t="s">
        <v>257</v>
      </c>
      <c r="F3017" s="24">
        <v>50</v>
      </c>
    </row>
    <row r="3018" spans="1:6" x14ac:dyDescent="0.25">
      <c r="B3018">
        <v>9</v>
      </c>
      <c r="C3018" t="s">
        <v>268</v>
      </c>
      <c r="D3018" t="s">
        <v>269</v>
      </c>
      <c r="E3018" t="s">
        <v>257</v>
      </c>
      <c r="F3018" s="24">
        <v>3000</v>
      </c>
    </row>
    <row r="3019" spans="1:6" x14ac:dyDescent="0.25">
      <c r="B3019">
        <v>10</v>
      </c>
      <c r="C3019" t="s">
        <v>270</v>
      </c>
      <c r="D3019" t="s">
        <v>271</v>
      </c>
      <c r="E3019" t="s">
        <v>257</v>
      </c>
      <c r="F3019" s="24"/>
    </row>
    <row r="3020" spans="1:6" x14ac:dyDescent="0.25">
      <c r="A3020" t="s">
        <v>505</v>
      </c>
      <c r="B3020">
        <v>1</v>
      </c>
      <c r="C3020" t="s">
        <v>243</v>
      </c>
      <c r="D3020" t="s">
        <v>244</v>
      </c>
      <c r="E3020" t="s">
        <v>245</v>
      </c>
      <c r="F3020" s="24"/>
    </row>
    <row r="3021" spans="1:6" x14ac:dyDescent="0.25">
      <c r="C3021" t="s">
        <v>246</v>
      </c>
      <c r="D3021" t="s">
        <v>247</v>
      </c>
      <c r="E3021" t="s">
        <v>245</v>
      </c>
      <c r="F3021" s="24"/>
    </row>
    <row r="3022" spans="1:6" x14ac:dyDescent="0.25">
      <c r="B3022">
        <v>2</v>
      </c>
      <c r="C3022" t="s">
        <v>248</v>
      </c>
      <c r="D3022" t="s">
        <v>249</v>
      </c>
      <c r="E3022" t="s">
        <v>245</v>
      </c>
      <c r="F3022" s="24"/>
    </row>
    <row r="3023" spans="1:6" x14ac:dyDescent="0.25">
      <c r="C3023" t="s">
        <v>250</v>
      </c>
      <c r="D3023" t="s">
        <v>251</v>
      </c>
      <c r="E3023" t="s">
        <v>245</v>
      </c>
      <c r="F3023" s="24"/>
    </row>
    <row r="3024" spans="1:6" x14ac:dyDescent="0.25">
      <c r="B3024">
        <v>3</v>
      </c>
      <c r="C3024" t="s">
        <v>252</v>
      </c>
      <c r="D3024" t="s">
        <v>253</v>
      </c>
      <c r="E3024" t="s">
        <v>254</v>
      </c>
      <c r="F3024" s="24"/>
    </row>
    <row r="3025" spans="1:6" x14ac:dyDescent="0.25">
      <c r="B3025">
        <v>4</v>
      </c>
      <c r="C3025" t="s">
        <v>255</v>
      </c>
      <c r="D3025" t="s">
        <v>256</v>
      </c>
      <c r="E3025" t="s">
        <v>257</v>
      </c>
      <c r="F3025" s="24"/>
    </row>
    <row r="3026" spans="1:6" x14ac:dyDescent="0.25">
      <c r="C3026" t="s">
        <v>258</v>
      </c>
      <c r="D3026" t="s">
        <v>256</v>
      </c>
      <c r="E3026" t="s">
        <v>257</v>
      </c>
      <c r="F3026" s="24">
        <v>10</v>
      </c>
    </row>
    <row r="3027" spans="1:6" x14ac:dyDescent="0.25">
      <c r="B3027">
        <v>5</v>
      </c>
      <c r="C3027" t="s">
        <v>259</v>
      </c>
      <c r="D3027" t="s">
        <v>260</v>
      </c>
      <c r="E3027" t="s">
        <v>257</v>
      </c>
      <c r="F3027" s="24"/>
    </row>
    <row r="3028" spans="1:6" x14ac:dyDescent="0.25">
      <c r="B3028">
        <v>6</v>
      </c>
      <c r="C3028" t="s">
        <v>261</v>
      </c>
      <c r="D3028" t="s">
        <v>262</v>
      </c>
      <c r="E3028" t="s">
        <v>263</v>
      </c>
      <c r="F3028" s="24">
        <v>50</v>
      </c>
    </row>
    <row r="3029" spans="1:6" x14ac:dyDescent="0.25">
      <c r="B3029">
        <v>7</v>
      </c>
      <c r="C3029" t="s">
        <v>264</v>
      </c>
      <c r="D3029" t="s">
        <v>265</v>
      </c>
      <c r="E3029" t="s">
        <v>257</v>
      </c>
      <c r="F3029" s="24"/>
    </row>
    <row r="3030" spans="1:6" x14ac:dyDescent="0.25">
      <c r="B3030">
        <v>8</v>
      </c>
      <c r="C3030" t="s">
        <v>266</v>
      </c>
      <c r="D3030" t="s">
        <v>267</v>
      </c>
      <c r="E3030" t="s">
        <v>257</v>
      </c>
      <c r="F3030" s="24"/>
    </row>
    <row r="3031" spans="1:6" x14ac:dyDescent="0.25">
      <c r="B3031">
        <v>9</v>
      </c>
      <c r="C3031" t="s">
        <v>268</v>
      </c>
      <c r="D3031" t="s">
        <v>269</v>
      </c>
      <c r="E3031" t="s">
        <v>257</v>
      </c>
      <c r="F3031" s="24"/>
    </row>
    <row r="3032" spans="1:6" x14ac:dyDescent="0.25">
      <c r="B3032">
        <v>10</v>
      </c>
      <c r="C3032" t="s">
        <v>270</v>
      </c>
      <c r="D3032" t="s">
        <v>271</v>
      </c>
      <c r="E3032" t="s">
        <v>257</v>
      </c>
      <c r="F3032" s="24"/>
    </row>
    <row r="3033" spans="1:6" x14ac:dyDescent="0.25">
      <c r="A3033" t="s">
        <v>506</v>
      </c>
      <c r="B3033">
        <v>1</v>
      </c>
      <c r="C3033" t="s">
        <v>243</v>
      </c>
      <c r="D3033" t="s">
        <v>244</v>
      </c>
      <c r="E3033" t="s">
        <v>245</v>
      </c>
      <c r="F3033" s="24"/>
    </row>
    <row r="3034" spans="1:6" x14ac:dyDescent="0.25">
      <c r="C3034" t="s">
        <v>246</v>
      </c>
      <c r="D3034" t="s">
        <v>247</v>
      </c>
      <c r="E3034" t="s">
        <v>245</v>
      </c>
      <c r="F3034" s="24"/>
    </row>
    <row r="3035" spans="1:6" x14ac:dyDescent="0.25">
      <c r="B3035">
        <v>2</v>
      </c>
      <c r="C3035" t="s">
        <v>248</v>
      </c>
      <c r="D3035" t="s">
        <v>249</v>
      </c>
      <c r="E3035" t="s">
        <v>245</v>
      </c>
      <c r="F3035" s="24"/>
    </row>
    <row r="3036" spans="1:6" x14ac:dyDescent="0.25">
      <c r="C3036" t="s">
        <v>250</v>
      </c>
      <c r="D3036" t="s">
        <v>251</v>
      </c>
      <c r="E3036" t="s">
        <v>245</v>
      </c>
      <c r="F3036" s="24"/>
    </row>
    <row r="3037" spans="1:6" x14ac:dyDescent="0.25">
      <c r="B3037">
        <v>3</v>
      </c>
      <c r="C3037" t="s">
        <v>252</v>
      </c>
      <c r="D3037" t="s">
        <v>253</v>
      </c>
      <c r="E3037" t="s">
        <v>254</v>
      </c>
      <c r="F3037" s="24"/>
    </row>
    <row r="3038" spans="1:6" x14ac:dyDescent="0.25">
      <c r="B3038">
        <v>4</v>
      </c>
      <c r="C3038" t="s">
        <v>255</v>
      </c>
      <c r="D3038" t="s">
        <v>256</v>
      </c>
      <c r="E3038" t="s">
        <v>257</v>
      </c>
      <c r="F3038" s="24"/>
    </row>
    <row r="3039" spans="1:6" x14ac:dyDescent="0.25">
      <c r="C3039" t="s">
        <v>258</v>
      </c>
      <c r="D3039" t="s">
        <v>256</v>
      </c>
      <c r="E3039" t="s">
        <v>257</v>
      </c>
      <c r="F3039" s="24"/>
    </row>
    <row r="3040" spans="1:6" x14ac:dyDescent="0.25">
      <c r="B3040">
        <v>5</v>
      </c>
      <c r="C3040" t="s">
        <v>259</v>
      </c>
      <c r="D3040" t="s">
        <v>260</v>
      </c>
      <c r="E3040" t="s">
        <v>257</v>
      </c>
      <c r="F3040" s="24"/>
    </row>
    <row r="3041" spans="1:6" x14ac:dyDescent="0.25">
      <c r="B3041">
        <v>6</v>
      </c>
      <c r="C3041" t="s">
        <v>261</v>
      </c>
      <c r="D3041" t="s">
        <v>262</v>
      </c>
      <c r="E3041" t="s">
        <v>263</v>
      </c>
      <c r="F3041" s="24"/>
    </row>
    <row r="3042" spans="1:6" x14ac:dyDescent="0.25">
      <c r="B3042">
        <v>7</v>
      </c>
      <c r="C3042" t="s">
        <v>264</v>
      </c>
      <c r="D3042" t="s">
        <v>265</v>
      </c>
      <c r="E3042" t="s">
        <v>257</v>
      </c>
      <c r="F3042" s="24"/>
    </row>
    <row r="3043" spans="1:6" x14ac:dyDescent="0.25">
      <c r="B3043">
        <v>8</v>
      </c>
      <c r="C3043" t="s">
        <v>266</v>
      </c>
      <c r="D3043" t="s">
        <v>267</v>
      </c>
      <c r="E3043" t="s">
        <v>257</v>
      </c>
      <c r="F3043" s="24"/>
    </row>
    <row r="3044" spans="1:6" x14ac:dyDescent="0.25">
      <c r="B3044">
        <v>9</v>
      </c>
      <c r="C3044" t="s">
        <v>268</v>
      </c>
      <c r="D3044" t="s">
        <v>269</v>
      </c>
      <c r="E3044" t="s">
        <v>257</v>
      </c>
      <c r="F3044" s="24">
        <v>2000</v>
      </c>
    </row>
    <row r="3045" spans="1:6" x14ac:dyDescent="0.25">
      <c r="B3045">
        <v>10</v>
      </c>
      <c r="C3045" t="s">
        <v>270</v>
      </c>
      <c r="D3045" t="s">
        <v>271</v>
      </c>
      <c r="E3045" t="s">
        <v>257</v>
      </c>
      <c r="F3045" s="24"/>
    </row>
    <row r="3046" spans="1:6" x14ac:dyDescent="0.25">
      <c r="A3046" t="s">
        <v>507</v>
      </c>
      <c r="B3046">
        <v>1</v>
      </c>
      <c r="C3046" t="s">
        <v>243</v>
      </c>
      <c r="D3046" t="s">
        <v>244</v>
      </c>
      <c r="E3046" t="s">
        <v>245</v>
      </c>
      <c r="F3046" s="24">
        <v>2000</v>
      </c>
    </row>
    <row r="3047" spans="1:6" x14ac:dyDescent="0.25">
      <c r="C3047" t="s">
        <v>246</v>
      </c>
      <c r="D3047" t="s">
        <v>247</v>
      </c>
      <c r="E3047" t="s">
        <v>245</v>
      </c>
      <c r="F3047" s="24">
        <v>400</v>
      </c>
    </row>
    <row r="3048" spans="1:6" x14ac:dyDescent="0.25">
      <c r="B3048">
        <v>2</v>
      </c>
      <c r="C3048" t="s">
        <v>248</v>
      </c>
      <c r="D3048" t="s">
        <v>249</v>
      </c>
      <c r="E3048" t="s">
        <v>245</v>
      </c>
      <c r="F3048" s="24"/>
    </row>
    <row r="3049" spans="1:6" x14ac:dyDescent="0.25">
      <c r="C3049" t="s">
        <v>250</v>
      </c>
      <c r="D3049" t="s">
        <v>251</v>
      </c>
      <c r="E3049" t="s">
        <v>245</v>
      </c>
      <c r="F3049" s="24"/>
    </row>
    <row r="3050" spans="1:6" x14ac:dyDescent="0.25">
      <c r="B3050">
        <v>3</v>
      </c>
      <c r="C3050" t="s">
        <v>252</v>
      </c>
      <c r="D3050" t="s">
        <v>253</v>
      </c>
      <c r="E3050" t="s">
        <v>254</v>
      </c>
      <c r="F3050" s="24">
        <v>200</v>
      </c>
    </row>
    <row r="3051" spans="1:6" x14ac:dyDescent="0.25">
      <c r="B3051">
        <v>4</v>
      </c>
      <c r="C3051" t="s">
        <v>255</v>
      </c>
      <c r="D3051" t="s">
        <v>256</v>
      </c>
      <c r="E3051" t="s">
        <v>257</v>
      </c>
      <c r="F3051" s="24"/>
    </row>
    <row r="3052" spans="1:6" x14ac:dyDescent="0.25">
      <c r="C3052" t="s">
        <v>258</v>
      </c>
      <c r="D3052" t="s">
        <v>256</v>
      </c>
      <c r="E3052" t="s">
        <v>257</v>
      </c>
      <c r="F3052" s="24"/>
    </row>
    <row r="3053" spans="1:6" x14ac:dyDescent="0.25">
      <c r="B3053">
        <v>5</v>
      </c>
      <c r="C3053" t="s">
        <v>259</v>
      </c>
      <c r="D3053" t="s">
        <v>260</v>
      </c>
      <c r="E3053" t="s">
        <v>257</v>
      </c>
      <c r="F3053" s="24"/>
    </row>
    <row r="3054" spans="1:6" x14ac:dyDescent="0.25">
      <c r="B3054">
        <v>6</v>
      </c>
      <c r="C3054" t="s">
        <v>261</v>
      </c>
      <c r="D3054" t="s">
        <v>262</v>
      </c>
      <c r="E3054" t="s">
        <v>263</v>
      </c>
      <c r="F3054" s="24"/>
    </row>
    <row r="3055" spans="1:6" x14ac:dyDescent="0.25">
      <c r="B3055">
        <v>7</v>
      </c>
      <c r="C3055" t="s">
        <v>264</v>
      </c>
      <c r="D3055" t="s">
        <v>265</v>
      </c>
      <c r="E3055" t="s">
        <v>257</v>
      </c>
      <c r="F3055" s="24"/>
    </row>
    <row r="3056" spans="1:6" x14ac:dyDescent="0.25">
      <c r="B3056">
        <v>8</v>
      </c>
      <c r="C3056" t="s">
        <v>266</v>
      </c>
      <c r="D3056" t="s">
        <v>267</v>
      </c>
      <c r="E3056" t="s">
        <v>257</v>
      </c>
      <c r="F3056" s="24"/>
    </row>
    <row r="3057" spans="2:6" x14ac:dyDescent="0.25">
      <c r="B3057">
        <v>9</v>
      </c>
      <c r="C3057" t="s">
        <v>268</v>
      </c>
      <c r="D3057" t="s">
        <v>269</v>
      </c>
      <c r="E3057" t="s">
        <v>257</v>
      </c>
      <c r="F3057" s="24"/>
    </row>
    <row r="3058" spans="2:6" x14ac:dyDescent="0.25">
      <c r="B3058">
        <v>10</v>
      </c>
      <c r="C3058" t="s">
        <v>270</v>
      </c>
      <c r="D3058" t="s">
        <v>271</v>
      </c>
      <c r="E3058" t="s">
        <v>257</v>
      </c>
      <c r="F3058" s="24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851707-54D6-41CF-9B56-91FB0D9BFBF9}">
  <dimension ref="A1:IJ15"/>
  <sheetViews>
    <sheetView topLeftCell="A9" workbookViewId="0">
      <pane xSplit="1" topLeftCell="B1" activePane="topRight" state="frozen"/>
      <selection pane="topRight" activeCell="Z9" sqref="Z1:Z1048576"/>
    </sheetView>
  </sheetViews>
  <sheetFormatPr defaultColWidth="18.42578125" defaultRowHeight="60" customHeight="1" x14ac:dyDescent="0.25"/>
  <cols>
    <col min="1" max="1" width="4.28515625" style="6" customWidth="1"/>
    <col min="2" max="2" width="7.7109375" style="6" customWidth="1"/>
    <col min="3" max="240" width="18.42578125" style="6"/>
    <col min="241" max="241" width="18.42578125" style="8"/>
    <col min="242" max="243" width="0" style="9" hidden="1" customWidth="1"/>
    <col min="244" max="16384" width="18.42578125" style="6"/>
  </cols>
  <sheetData>
    <row r="1" spans="1:244" s="1" customFormat="1" ht="60" customHeight="1" x14ac:dyDescent="0.25">
      <c r="A1" s="13" t="s">
        <v>0</v>
      </c>
      <c r="B1" s="14" t="s">
        <v>1</v>
      </c>
      <c r="C1" s="14" t="s">
        <v>2</v>
      </c>
      <c r="D1" s="14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4" t="s">
        <v>8</v>
      </c>
      <c r="J1" s="14" t="s">
        <v>9</v>
      </c>
      <c r="K1" s="14" t="s">
        <v>10</v>
      </c>
      <c r="L1" s="14" t="s">
        <v>11</v>
      </c>
      <c r="M1" s="14" t="s">
        <v>12</v>
      </c>
      <c r="N1" s="14" t="s">
        <v>13</v>
      </c>
      <c r="O1" s="14" t="s">
        <v>14</v>
      </c>
      <c r="P1" s="14" t="s">
        <v>15</v>
      </c>
      <c r="Q1" s="14" t="s">
        <v>16</v>
      </c>
      <c r="R1" s="14" t="s">
        <v>17</v>
      </c>
      <c r="S1" s="14" t="s">
        <v>18</v>
      </c>
      <c r="T1" s="14" t="s">
        <v>19</v>
      </c>
      <c r="U1" s="14" t="s">
        <v>20</v>
      </c>
      <c r="V1" s="14" t="s">
        <v>21</v>
      </c>
      <c r="W1" s="14" t="s">
        <v>22</v>
      </c>
      <c r="X1" s="14" t="s">
        <v>23</v>
      </c>
      <c r="Y1" s="14" t="s">
        <v>24</v>
      </c>
      <c r="Z1" s="14" t="s">
        <v>25</v>
      </c>
      <c r="AA1" s="14" t="s">
        <v>26</v>
      </c>
      <c r="AB1" s="14" t="s">
        <v>27</v>
      </c>
      <c r="AC1" s="14" t="s">
        <v>28</v>
      </c>
      <c r="AD1" s="14" t="s">
        <v>29</v>
      </c>
      <c r="AE1" s="14" t="s">
        <v>30</v>
      </c>
      <c r="AF1" s="14" t="s">
        <v>31</v>
      </c>
      <c r="AG1" s="14" t="s">
        <v>32</v>
      </c>
      <c r="AH1" s="14" t="s">
        <v>33</v>
      </c>
      <c r="AI1" s="14" t="s">
        <v>34</v>
      </c>
      <c r="AJ1" s="14" t="s">
        <v>35</v>
      </c>
      <c r="AK1" s="14" t="s">
        <v>36</v>
      </c>
      <c r="AL1" s="14" t="s">
        <v>37</v>
      </c>
      <c r="AM1" s="14" t="s">
        <v>38</v>
      </c>
      <c r="AN1" s="14" t="s">
        <v>39</v>
      </c>
      <c r="AO1" s="14" t="s">
        <v>40</v>
      </c>
      <c r="AP1" s="14" t="s">
        <v>41</v>
      </c>
      <c r="AQ1" s="14" t="s">
        <v>42</v>
      </c>
      <c r="AR1" s="14" t="s">
        <v>43</v>
      </c>
      <c r="AS1" s="14" t="s">
        <v>44</v>
      </c>
      <c r="AT1" s="14" t="s">
        <v>45</v>
      </c>
      <c r="AU1" s="14" t="s">
        <v>46</v>
      </c>
      <c r="AV1" s="14" t="s">
        <v>47</v>
      </c>
      <c r="AW1" s="14" t="s">
        <v>48</v>
      </c>
      <c r="AX1" s="14" t="s">
        <v>49</v>
      </c>
      <c r="AY1" s="14" t="s">
        <v>50</v>
      </c>
      <c r="AZ1" s="14" t="s">
        <v>51</v>
      </c>
      <c r="BA1" s="14" t="s">
        <v>52</v>
      </c>
      <c r="BB1" s="14" t="s">
        <v>53</v>
      </c>
      <c r="BC1" s="14" t="s">
        <v>54</v>
      </c>
      <c r="BD1" s="14" t="s">
        <v>55</v>
      </c>
      <c r="BE1" s="14" t="s">
        <v>56</v>
      </c>
      <c r="BF1" s="14" t="s">
        <v>57</v>
      </c>
      <c r="BG1" s="14" t="s">
        <v>58</v>
      </c>
      <c r="BH1" s="14" t="s">
        <v>59</v>
      </c>
      <c r="BI1" s="14" t="s">
        <v>60</v>
      </c>
      <c r="BJ1" s="14" t="s">
        <v>61</v>
      </c>
      <c r="BK1" s="14" t="s">
        <v>62</v>
      </c>
      <c r="BL1" s="14" t="s">
        <v>63</v>
      </c>
      <c r="BM1" s="14" t="s">
        <v>64</v>
      </c>
      <c r="BN1" s="14" t="s">
        <v>65</v>
      </c>
      <c r="BO1" s="14" t="s">
        <v>66</v>
      </c>
      <c r="BP1" s="14" t="s">
        <v>67</v>
      </c>
      <c r="BQ1" s="14" t="s">
        <v>68</v>
      </c>
      <c r="BR1" s="14" t="s">
        <v>69</v>
      </c>
      <c r="BS1" s="14" t="s">
        <v>70</v>
      </c>
      <c r="BT1" s="14" t="s">
        <v>71</v>
      </c>
      <c r="BU1" s="14" t="s">
        <v>72</v>
      </c>
      <c r="BV1" s="14" t="s">
        <v>73</v>
      </c>
      <c r="BW1" s="14" t="s">
        <v>74</v>
      </c>
      <c r="BX1" s="14" t="s">
        <v>75</v>
      </c>
      <c r="BY1" s="14" t="s">
        <v>76</v>
      </c>
      <c r="BZ1" s="14" t="s">
        <v>77</v>
      </c>
      <c r="CA1" s="14" t="s">
        <v>78</v>
      </c>
      <c r="CB1" s="14" t="s">
        <v>79</v>
      </c>
      <c r="CC1" s="14" t="s">
        <v>80</v>
      </c>
      <c r="CD1" s="14" t="s">
        <v>81</v>
      </c>
      <c r="CE1" s="14" t="s">
        <v>82</v>
      </c>
      <c r="CF1" s="14" t="s">
        <v>83</v>
      </c>
      <c r="CG1" s="14" t="s">
        <v>84</v>
      </c>
      <c r="CH1" s="14" t="s">
        <v>85</v>
      </c>
      <c r="CI1" s="14" t="s">
        <v>86</v>
      </c>
      <c r="CJ1" s="14" t="s">
        <v>87</v>
      </c>
      <c r="CK1" s="14" t="s">
        <v>88</v>
      </c>
      <c r="CL1" s="14" t="s">
        <v>89</v>
      </c>
      <c r="CM1" s="14" t="s">
        <v>90</v>
      </c>
      <c r="CN1" s="14" t="s">
        <v>91</v>
      </c>
      <c r="CO1" s="14" t="s">
        <v>92</v>
      </c>
      <c r="CP1" s="14" t="s">
        <v>93</v>
      </c>
      <c r="CQ1" s="14" t="s">
        <v>94</v>
      </c>
      <c r="CR1" s="14" t="s">
        <v>95</v>
      </c>
      <c r="CS1" s="14" t="s">
        <v>96</v>
      </c>
      <c r="CT1" s="14" t="s">
        <v>97</v>
      </c>
      <c r="CU1" s="14" t="s">
        <v>98</v>
      </c>
      <c r="CV1" s="14" t="s">
        <v>99</v>
      </c>
      <c r="CW1" s="14" t="s">
        <v>100</v>
      </c>
      <c r="CX1" s="14" t="s">
        <v>101</v>
      </c>
      <c r="CY1" s="14" t="s">
        <v>102</v>
      </c>
      <c r="CZ1" s="14" t="s">
        <v>103</v>
      </c>
      <c r="DA1" s="14" t="s">
        <v>104</v>
      </c>
      <c r="DB1" s="14" t="s">
        <v>105</v>
      </c>
      <c r="DC1" s="14" t="s">
        <v>106</v>
      </c>
      <c r="DD1" s="14" t="s">
        <v>107</v>
      </c>
      <c r="DE1" s="14" t="s">
        <v>108</v>
      </c>
      <c r="DF1" s="14" t="s">
        <v>109</v>
      </c>
      <c r="DG1" s="14" t="s">
        <v>110</v>
      </c>
      <c r="DH1" s="14" t="s">
        <v>111</v>
      </c>
      <c r="DI1" s="14" t="s">
        <v>112</v>
      </c>
      <c r="DJ1" s="14" t="s">
        <v>113</v>
      </c>
      <c r="DK1" s="14" t="s">
        <v>114</v>
      </c>
      <c r="DL1" s="14" t="s">
        <v>115</v>
      </c>
      <c r="DM1" s="14" t="s">
        <v>116</v>
      </c>
      <c r="DN1" s="14" t="s">
        <v>117</v>
      </c>
      <c r="DO1" s="14" t="s">
        <v>118</v>
      </c>
      <c r="DP1" s="14" t="s">
        <v>119</v>
      </c>
      <c r="DQ1" s="14" t="s">
        <v>120</v>
      </c>
      <c r="DR1" s="14" t="s">
        <v>121</v>
      </c>
      <c r="DS1" s="14" t="s">
        <v>122</v>
      </c>
      <c r="DT1" s="14" t="s">
        <v>123</v>
      </c>
      <c r="DU1" s="14" t="s">
        <v>124</v>
      </c>
      <c r="DV1" s="14" t="s">
        <v>125</v>
      </c>
      <c r="DW1" s="14" t="s">
        <v>126</v>
      </c>
      <c r="DX1" s="14" t="s">
        <v>127</v>
      </c>
      <c r="DY1" s="14" t="s">
        <v>128</v>
      </c>
      <c r="DZ1" s="14" t="s">
        <v>129</v>
      </c>
      <c r="EA1" s="14" t="s">
        <v>130</v>
      </c>
      <c r="EB1" s="14" t="s">
        <v>131</v>
      </c>
      <c r="EC1" s="14" t="s">
        <v>132</v>
      </c>
      <c r="ED1" s="14" t="s">
        <v>133</v>
      </c>
      <c r="EE1" s="14" t="s">
        <v>134</v>
      </c>
      <c r="EF1" s="14" t="s">
        <v>135</v>
      </c>
      <c r="EG1" s="14" t="s">
        <v>136</v>
      </c>
      <c r="EH1" s="14" t="s">
        <v>137</v>
      </c>
      <c r="EI1" s="14" t="s">
        <v>138</v>
      </c>
      <c r="EJ1" s="14" t="s">
        <v>139</v>
      </c>
      <c r="EK1" s="14" t="s">
        <v>140</v>
      </c>
      <c r="EL1" s="14" t="s">
        <v>141</v>
      </c>
      <c r="EM1" s="14" t="s">
        <v>142</v>
      </c>
      <c r="EN1" s="14" t="s">
        <v>143</v>
      </c>
      <c r="EO1" s="14" t="s">
        <v>144</v>
      </c>
      <c r="EP1" s="14" t="s">
        <v>145</v>
      </c>
      <c r="EQ1" s="14" t="s">
        <v>146</v>
      </c>
      <c r="ER1" s="14" t="s">
        <v>147</v>
      </c>
      <c r="ES1" s="14" t="s">
        <v>148</v>
      </c>
      <c r="ET1" s="14" t="s">
        <v>149</v>
      </c>
      <c r="EU1" s="14" t="s">
        <v>150</v>
      </c>
      <c r="EV1" s="14" t="s">
        <v>151</v>
      </c>
      <c r="EW1" s="14" t="s">
        <v>152</v>
      </c>
      <c r="EX1" s="14" t="s">
        <v>153</v>
      </c>
      <c r="EY1" s="14" t="s">
        <v>154</v>
      </c>
      <c r="EZ1" s="14" t="s">
        <v>155</v>
      </c>
      <c r="FA1" s="14" t="s">
        <v>156</v>
      </c>
      <c r="FB1" s="14" t="s">
        <v>157</v>
      </c>
      <c r="FC1" s="14" t="s">
        <v>158</v>
      </c>
      <c r="FD1" s="14" t="s">
        <v>159</v>
      </c>
      <c r="FE1" s="14" t="s">
        <v>160</v>
      </c>
      <c r="FF1" s="14" t="s">
        <v>161</v>
      </c>
      <c r="FG1" s="14" t="s">
        <v>162</v>
      </c>
      <c r="FH1" s="14" t="s">
        <v>163</v>
      </c>
      <c r="FI1" s="14" t="s">
        <v>164</v>
      </c>
      <c r="FJ1" s="14" t="s">
        <v>165</v>
      </c>
      <c r="FK1" s="14" t="s">
        <v>166</v>
      </c>
      <c r="FL1" s="14" t="s">
        <v>167</v>
      </c>
      <c r="FM1" s="14" t="s">
        <v>168</v>
      </c>
      <c r="FN1" s="14" t="s">
        <v>169</v>
      </c>
      <c r="FO1" s="14" t="s">
        <v>170</v>
      </c>
      <c r="FP1" s="14" t="s">
        <v>171</v>
      </c>
      <c r="FQ1" s="14" t="s">
        <v>172</v>
      </c>
      <c r="FR1" s="14" t="s">
        <v>173</v>
      </c>
      <c r="FS1" s="14" t="s">
        <v>174</v>
      </c>
      <c r="FT1" s="14" t="s">
        <v>175</v>
      </c>
      <c r="FU1" s="14" t="s">
        <v>176</v>
      </c>
      <c r="FV1" s="14" t="s">
        <v>177</v>
      </c>
      <c r="FW1" s="14" t="s">
        <v>178</v>
      </c>
      <c r="FX1" s="14" t="s">
        <v>179</v>
      </c>
      <c r="FY1" s="14" t="s">
        <v>180</v>
      </c>
      <c r="FZ1" s="14" t="s">
        <v>181</v>
      </c>
      <c r="GA1" s="14" t="s">
        <v>182</v>
      </c>
      <c r="GB1" s="14" t="s">
        <v>183</v>
      </c>
      <c r="GC1" s="14" t="s">
        <v>184</v>
      </c>
      <c r="GD1" s="14" t="s">
        <v>185</v>
      </c>
      <c r="GE1" s="14" t="s">
        <v>186</v>
      </c>
      <c r="GF1" s="14" t="s">
        <v>187</v>
      </c>
      <c r="GG1" s="14" t="s">
        <v>188</v>
      </c>
      <c r="GH1" s="14" t="s">
        <v>189</v>
      </c>
      <c r="GI1" s="14" t="s">
        <v>190</v>
      </c>
      <c r="GJ1" s="14" t="s">
        <v>191</v>
      </c>
      <c r="GK1" s="14" t="s">
        <v>192</v>
      </c>
      <c r="GL1" s="14" t="s">
        <v>193</v>
      </c>
      <c r="GM1" s="14" t="s">
        <v>194</v>
      </c>
      <c r="GN1" s="14" t="s">
        <v>195</v>
      </c>
      <c r="GO1" s="14" t="s">
        <v>196</v>
      </c>
      <c r="GP1" s="14" t="s">
        <v>197</v>
      </c>
      <c r="GQ1" s="14" t="s">
        <v>198</v>
      </c>
      <c r="GR1" s="14" t="s">
        <v>199</v>
      </c>
      <c r="GS1" s="14" t="s">
        <v>200</v>
      </c>
      <c r="GT1" s="14" t="s">
        <v>201</v>
      </c>
      <c r="GU1" s="14" t="s">
        <v>202</v>
      </c>
      <c r="GV1" s="14" t="s">
        <v>203</v>
      </c>
      <c r="GW1" s="14" t="s">
        <v>204</v>
      </c>
      <c r="GX1" s="14" t="s">
        <v>205</v>
      </c>
      <c r="GY1" s="14" t="s">
        <v>206</v>
      </c>
      <c r="GZ1" s="14" t="s">
        <v>207</v>
      </c>
      <c r="HA1" s="14" t="s">
        <v>208</v>
      </c>
      <c r="HB1" s="14" t="s">
        <v>209</v>
      </c>
      <c r="HC1" s="14" t="s">
        <v>210</v>
      </c>
      <c r="HD1" s="14" t="s">
        <v>211</v>
      </c>
      <c r="HE1" s="14" t="s">
        <v>212</v>
      </c>
      <c r="HF1" s="14" t="s">
        <v>213</v>
      </c>
      <c r="HG1" s="14" t="s">
        <v>214</v>
      </c>
      <c r="HH1" s="14" t="s">
        <v>215</v>
      </c>
      <c r="HI1" s="14" t="s">
        <v>216</v>
      </c>
      <c r="HJ1" s="14" t="s">
        <v>217</v>
      </c>
      <c r="HK1" s="14" t="s">
        <v>218</v>
      </c>
      <c r="HL1" s="14" t="s">
        <v>219</v>
      </c>
      <c r="HM1" s="14" t="s">
        <v>220</v>
      </c>
      <c r="HN1" s="14" t="s">
        <v>221</v>
      </c>
      <c r="HO1" s="14" t="s">
        <v>222</v>
      </c>
      <c r="HP1" s="14" t="s">
        <v>223</v>
      </c>
      <c r="HQ1" s="14" t="s">
        <v>224</v>
      </c>
      <c r="HR1" s="14" t="s">
        <v>225</v>
      </c>
      <c r="HS1" s="14" t="s">
        <v>226</v>
      </c>
      <c r="HT1" s="14" t="s">
        <v>227</v>
      </c>
      <c r="HU1" s="14" t="s">
        <v>228</v>
      </c>
      <c r="HV1" s="14" t="s">
        <v>229</v>
      </c>
      <c r="HW1" s="14" t="s">
        <v>230</v>
      </c>
      <c r="HX1" s="14" t="s">
        <v>231</v>
      </c>
      <c r="HY1" s="14" t="s">
        <v>232</v>
      </c>
      <c r="HZ1" s="14" t="s">
        <v>233</v>
      </c>
      <c r="IA1" s="14" t="s">
        <v>234</v>
      </c>
      <c r="IB1" s="14" t="s">
        <v>235</v>
      </c>
      <c r="IC1" s="14" t="s">
        <v>236</v>
      </c>
      <c r="ID1" s="14" t="s">
        <v>237</v>
      </c>
      <c r="IE1" s="14" t="s">
        <v>238</v>
      </c>
      <c r="IF1" s="14" t="s">
        <v>239</v>
      </c>
      <c r="IG1" s="15" t="s">
        <v>240</v>
      </c>
      <c r="IH1" s="16" t="s">
        <v>241</v>
      </c>
      <c r="II1" s="17" t="s">
        <v>242</v>
      </c>
      <c r="IJ1" s="2"/>
    </row>
    <row r="2" spans="1:244" ht="60" customHeight="1" x14ac:dyDescent="0.25">
      <c r="A2" s="11">
        <v>3</v>
      </c>
      <c r="B2" s="3">
        <v>1</v>
      </c>
      <c r="C2" s="1" t="s">
        <v>243</v>
      </c>
      <c r="D2" s="1" t="s">
        <v>244</v>
      </c>
      <c r="E2" s="1" t="s">
        <v>245</v>
      </c>
      <c r="F2" s="3">
        <v>0</v>
      </c>
      <c r="G2" s="3"/>
      <c r="H2" s="3">
        <v>2000</v>
      </c>
      <c r="I2" s="3"/>
      <c r="J2" s="3"/>
      <c r="K2" s="3"/>
      <c r="L2" s="3"/>
      <c r="M2" s="3"/>
      <c r="N2" s="3">
        <v>150000</v>
      </c>
      <c r="O2" s="3"/>
      <c r="P2" s="3"/>
      <c r="Q2" s="3"/>
      <c r="R2" s="3"/>
      <c r="S2" s="3"/>
      <c r="T2" s="3">
        <v>13320</v>
      </c>
      <c r="U2" s="3"/>
      <c r="V2" s="3"/>
      <c r="W2" s="3">
        <v>40000</v>
      </c>
      <c r="X2" s="3">
        <v>6000</v>
      </c>
      <c r="Y2" s="3"/>
      <c r="Z2" s="3"/>
      <c r="AA2" s="3">
        <v>2000</v>
      </c>
      <c r="AB2" s="3"/>
      <c r="AC2" s="3"/>
      <c r="AD2" s="3"/>
      <c r="AE2" s="3"/>
      <c r="AF2" s="3">
        <v>4000</v>
      </c>
      <c r="AG2" s="3"/>
      <c r="AH2" s="3"/>
      <c r="AI2" s="3"/>
      <c r="AJ2" s="3"/>
      <c r="AK2" s="3"/>
      <c r="AL2" s="3"/>
      <c r="AM2" s="3"/>
      <c r="AN2" s="3"/>
      <c r="AO2" s="3">
        <v>2000</v>
      </c>
      <c r="AP2" s="3">
        <v>2000</v>
      </c>
      <c r="AQ2" s="3"/>
      <c r="AR2" s="3"/>
      <c r="AS2" s="3"/>
      <c r="AT2" s="3">
        <v>2000</v>
      </c>
      <c r="AU2" s="3"/>
      <c r="AV2" s="3"/>
      <c r="AW2" s="3"/>
      <c r="AX2" s="3"/>
      <c r="AY2" s="3"/>
      <c r="AZ2" s="3"/>
      <c r="BA2" s="3"/>
      <c r="BB2" s="3"/>
      <c r="BC2" s="3"/>
      <c r="BD2" s="3">
        <v>20000</v>
      </c>
      <c r="BE2" s="3"/>
      <c r="BF2" s="3">
        <v>5000</v>
      </c>
      <c r="BG2" s="3"/>
      <c r="BH2" s="3"/>
      <c r="BI2" s="3"/>
      <c r="BJ2" s="3">
        <v>4000</v>
      </c>
      <c r="BK2" s="3"/>
      <c r="BL2" s="3"/>
      <c r="BM2" s="3">
        <v>2000</v>
      </c>
      <c r="BN2" s="3"/>
      <c r="BO2" s="3"/>
      <c r="BP2" s="3"/>
      <c r="BQ2" s="3"/>
      <c r="BR2" s="3"/>
      <c r="BS2" s="3">
        <v>6000</v>
      </c>
      <c r="BT2" s="3"/>
      <c r="BU2" s="3"/>
      <c r="BV2" s="3"/>
      <c r="BW2" s="3"/>
      <c r="BX2" s="3"/>
      <c r="BY2" s="3"/>
      <c r="BZ2" s="3"/>
      <c r="CA2" s="3"/>
      <c r="CB2" s="3">
        <v>2000</v>
      </c>
      <c r="CC2" s="3">
        <v>6000</v>
      </c>
      <c r="CD2" s="3"/>
      <c r="CE2" s="3"/>
      <c r="CF2" s="3"/>
      <c r="CG2" s="3"/>
      <c r="CH2" s="3"/>
      <c r="CI2" s="3"/>
      <c r="CJ2" s="3"/>
      <c r="CK2" s="3"/>
      <c r="CL2" s="3"/>
      <c r="CM2" s="3">
        <v>2000</v>
      </c>
      <c r="CN2" s="3"/>
      <c r="CO2" s="3">
        <v>2640</v>
      </c>
      <c r="CP2" s="3"/>
      <c r="CQ2" s="3"/>
      <c r="CR2" s="3"/>
      <c r="CS2" s="3"/>
      <c r="CT2" s="3"/>
      <c r="CU2" s="3"/>
      <c r="CV2" s="3"/>
      <c r="CW2" s="3">
        <v>2000</v>
      </c>
      <c r="CX2" s="3"/>
      <c r="CY2" s="3">
        <v>2000</v>
      </c>
      <c r="CZ2" s="3"/>
      <c r="DA2" s="3"/>
      <c r="DB2" s="3"/>
      <c r="DC2" s="3"/>
      <c r="DD2" s="3"/>
      <c r="DE2" s="3">
        <v>2000</v>
      </c>
      <c r="DF2" s="3">
        <v>5000</v>
      </c>
      <c r="DG2" s="3">
        <v>2000</v>
      </c>
      <c r="DH2" s="3">
        <v>2000</v>
      </c>
      <c r="DI2" s="3"/>
      <c r="DJ2" s="3"/>
      <c r="DK2" s="3"/>
      <c r="DL2" s="3"/>
      <c r="DM2" s="3"/>
      <c r="DN2" s="3"/>
      <c r="DO2" s="3"/>
      <c r="DP2" s="3"/>
      <c r="DQ2" s="3"/>
      <c r="DR2" s="3">
        <v>2000</v>
      </c>
      <c r="DS2" s="3">
        <v>2000</v>
      </c>
      <c r="DT2" s="3">
        <v>2000</v>
      </c>
      <c r="DU2" s="3"/>
      <c r="DV2" s="3"/>
      <c r="DW2" s="3"/>
      <c r="DX2" s="3"/>
      <c r="DY2" s="3">
        <v>10000</v>
      </c>
      <c r="DZ2" s="3"/>
      <c r="EA2" s="3">
        <v>20000</v>
      </c>
      <c r="EB2" s="3"/>
      <c r="EC2" s="3"/>
      <c r="ED2" s="3">
        <v>2000</v>
      </c>
      <c r="EE2" s="3">
        <v>15000</v>
      </c>
      <c r="EF2" s="3"/>
      <c r="EG2" s="3">
        <v>2000</v>
      </c>
      <c r="EH2" s="3"/>
      <c r="EI2" s="3"/>
      <c r="EJ2" s="3"/>
      <c r="EK2" s="3"/>
      <c r="EL2" s="3">
        <v>10000</v>
      </c>
      <c r="EM2" s="3"/>
      <c r="EN2" s="3"/>
      <c r="EO2" s="3"/>
      <c r="EP2" s="3"/>
      <c r="EQ2" s="3"/>
      <c r="ER2" s="3">
        <v>25000</v>
      </c>
      <c r="ES2" s="3">
        <v>2000</v>
      </c>
      <c r="ET2" s="3"/>
      <c r="EU2" s="3">
        <v>5000</v>
      </c>
      <c r="EV2" s="3"/>
      <c r="EW2" s="3"/>
      <c r="EX2" s="3"/>
      <c r="EY2" s="3">
        <v>2000</v>
      </c>
      <c r="EZ2" s="3"/>
      <c r="FA2" s="3"/>
      <c r="FB2" s="3"/>
      <c r="FC2" s="3"/>
      <c r="FD2" s="3">
        <v>8000</v>
      </c>
      <c r="FE2" s="3"/>
      <c r="FF2" s="3"/>
      <c r="FG2" s="3">
        <v>2000</v>
      </c>
      <c r="FH2" s="3"/>
      <c r="FI2" s="3"/>
      <c r="FJ2" s="3">
        <v>2000</v>
      </c>
      <c r="FK2" s="3"/>
      <c r="FL2" s="3"/>
      <c r="FM2" s="3"/>
      <c r="FN2" s="3"/>
      <c r="FO2" s="3"/>
      <c r="FP2" s="3"/>
      <c r="FQ2" s="3"/>
      <c r="FR2" s="3"/>
      <c r="FS2" s="3"/>
      <c r="FT2" s="3"/>
      <c r="FU2" s="3"/>
      <c r="FV2" s="3">
        <v>10000</v>
      </c>
      <c r="FW2" s="3"/>
      <c r="FX2" s="3"/>
      <c r="FY2" s="3">
        <v>280770</v>
      </c>
      <c r="FZ2" s="3">
        <v>90000</v>
      </c>
      <c r="GA2" s="3"/>
      <c r="GB2" s="3"/>
      <c r="GC2" s="3"/>
      <c r="GD2" s="3"/>
      <c r="GE2" s="3"/>
      <c r="GF2" s="3"/>
      <c r="GG2" s="3"/>
      <c r="GH2" s="3"/>
      <c r="GI2" s="3"/>
      <c r="GJ2" s="3"/>
      <c r="GK2" s="3"/>
      <c r="GL2" s="3"/>
      <c r="GM2" s="3">
        <v>20000</v>
      </c>
      <c r="GN2" s="3"/>
      <c r="GO2" s="3"/>
      <c r="GP2" s="3"/>
      <c r="GQ2" s="3"/>
      <c r="GR2" s="3"/>
      <c r="GS2" s="3">
        <v>75000</v>
      </c>
      <c r="GT2" s="3"/>
      <c r="GU2" s="3"/>
      <c r="GV2" s="3">
        <v>100000</v>
      </c>
      <c r="GW2" s="3"/>
      <c r="GX2" s="3"/>
      <c r="GY2" s="3"/>
      <c r="GZ2" s="3"/>
      <c r="HA2" s="3">
        <v>2000</v>
      </c>
      <c r="HB2" s="3"/>
      <c r="HC2" s="3">
        <v>40000</v>
      </c>
      <c r="HD2" s="3">
        <v>16000</v>
      </c>
      <c r="HE2" s="3"/>
      <c r="HF2" s="3"/>
      <c r="HG2" s="3"/>
      <c r="HH2" s="3"/>
      <c r="HI2" s="3">
        <v>50000</v>
      </c>
      <c r="HJ2" s="3">
        <v>720000</v>
      </c>
      <c r="HK2" s="3"/>
      <c r="HL2" s="3">
        <v>30000</v>
      </c>
      <c r="HM2" s="3"/>
      <c r="HN2" s="3"/>
      <c r="HO2" s="3"/>
      <c r="HP2" s="3">
        <v>10000</v>
      </c>
      <c r="HQ2" s="3"/>
      <c r="HR2" s="3"/>
      <c r="HS2" s="3"/>
      <c r="HT2" s="3">
        <v>60000</v>
      </c>
      <c r="HU2" s="3"/>
      <c r="HV2" s="3"/>
      <c r="HW2" s="3">
        <v>30000</v>
      </c>
      <c r="HX2" s="3">
        <v>30000</v>
      </c>
      <c r="HY2" s="3">
        <v>16000</v>
      </c>
      <c r="HZ2" s="3">
        <v>100000</v>
      </c>
      <c r="IA2" s="3"/>
      <c r="IB2" s="3"/>
      <c r="IC2" s="3"/>
      <c r="ID2" s="3"/>
      <c r="IE2" s="3"/>
      <c r="IF2" s="3">
        <v>2000</v>
      </c>
      <c r="IG2" s="4">
        <f>SUM(F2:IF2)</f>
        <v>2080730</v>
      </c>
      <c r="IH2" s="5">
        <v>0.24</v>
      </c>
      <c r="II2" s="12">
        <f>IH2*IG2</f>
        <v>499375.19999999995</v>
      </c>
    </row>
    <row r="3" spans="1:244" ht="60" customHeight="1" x14ac:dyDescent="0.25">
      <c r="A3" s="11"/>
      <c r="B3" s="3">
        <v>1</v>
      </c>
      <c r="C3" s="1" t="s">
        <v>246</v>
      </c>
      <c r="D3" s="1" t="s">
        <v>247</v>
      </c>
      <c r="E3" s="1" t="s">
        <v>245</v>
      </c>
      <c r="F3" s="3">
        <v>800</v>
      </c>
      <c r="G3" s="3">
        <v>2000</v>
      </c>
      <c r="H3" s="3">
        <v>400</v>
      </c>
      <c r="I3" s="3">
        <v>2000</v>
      </c>
      <c r="J3" s="3"/>
      <c r="K3" s="3"/>
      <c r="L3" s="3"/>
      <c r="M3" s="3"/>
      <c r="N3" s="3"/>
      <c r="O3" s="3"/>
      <c r="P3" s="3"/>
      <c r="Q3" s="3"/>
      <c r="R3" s="3"/>
      <c r="S3" s="3">
        <v>32000</v>
      </c>
      <c r="T3" s="3"/>
      <c r="U3" s="3"/>
      <c r="V3" s="3"/>
      <c r="W3" s="3">
        <v>5000</v>
      </c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>
        <v>4000</v>
      </c>
      <c r="AK3" s="3"/>
      <c r="AL3" s="3"/>
      <c r="AM3" s="3"/>
      <c r="AN3" s="3"/>
      <c r="AO3" s="3">
        <v>1000</v>
      </c>
      <c r="AP3" s="3">
        <v>1000</v>
      </c>
      <c r="AQ3" s="3"/>
      <c r="AR3" s="3">
        <v>400</v>
      </c>
      <c r="AS3" s="3"/>
      <c r="AT3" s="3">
        <v>400</v>
      </c>
      <c r="AU3" s="3"/>
      <c r="AV3" s="3"/>
      <c r="AW3" s="3"/>
      <c r="AX3" s="3"/>
      <c r="AY3" s="3">
        <v>5000</v>
      </c>
      <c r="AZ3" s="3"/>
      <c r="BA3" s="3">
        <v>4000</v>
      </c>
      <c r="BB3" s="3"/>
      <c r="BC3" s="3">
        <v>5000</v>
      </c>
      <c r="BD3" s="3"/>
      <c r="BE3" s="3"/>
      <c r="BF3" s="3"/>
      <c r="BG3" s="3">
        <v>14800</v>
      </c>
      <c r="BH3" s="3">
        <v>1000</v>
      </c>
      <c r="BI3" s="3"/>
      <c r="BJ3" s="3"/>
      <c r="BK3" s="3"/>
      <c r="BL3" s="3"/>
      <c r="BM3" s="3"/>
      <c r="BN3" s="3"/>
      <c r="BO3" s="3"/>
      <c r="BP3" s="3">
        <v>20000</v>
      </c>
      <c r="BQ3" s="3">
        <v>400</v>
      </c>
      <c r="BR3" s="3">
        <v>4000</v>
      </c>
      <c r="BS3" s="3"/>
      <c r="BT3" s="3"/>
      <c r="BU3" s="3"/>
      <c r="BV3" s="3">
        <v>400</v>
      </c>
      <c r="BW3" s="3"/>
      <c r="BX3" s="3">
        <v>1000</v>
      </c>
      <c r="BY3" s="3">
        <v>17000</v>
      </c>
      <c r="BZ3" s="3"/>
      <c r="CA3" s="3"/>
      <c r="CB3" s="3"/>
      <c r="CC3" s="3"/>
      <c r="CD3" s="3"/>
      <c r="CE3" s="3">
        <v>1000</v>
      </c>
      <c r="CF3" s="3">
        <v>1000</v>
      </c>
      <c r="CG3" s="3">
        <v>25000</v>
      </c>
      <c r="CH3" s="3"/>
      <c r="CI3" s="3"/>
      <c r="CJ3" s="3">
        <v>1000</v>
      </c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>
        <v>2000</v>
      </c>
      <c r="CW3" s="3"/>
      <c r="CX3" s="3">
        <v>4000</v>
      </c>
      <c r="CY3" s="3"/>
      <c r="CZ3" s="3"/>
      <c r="DA3" s="3"/>
      <c r="DB3" s="3"/>
      <c r="DC3" s="3"/>
      <c r="DD3" s="3"/>
      <c r="DE3" s="3"/>
      <c r="DF3" s="3">
        <v>5000</v>
      </c>
      <c r="DG3" s="3"/>
      <c r="DH3" s="3"/>
      <c r="DI3" s="3">
        <v>20000</v>
      </c>
      <c r="DJ3" s="3"/>
      <c r="DK3" s="3"/>
      <c r="DL3" s="3"/>
      <c r="DM3" s="3"/>
      <c r="DN3" s="3"/>
      <c r="DO3" s="3"/>
      <c r="DP3" s="3"/>
      <c r="DQ3" s="3"/>
      <c r="DR3" s="3"/>
      <c r="DS3" s="3">
        <v>400</v>
      </c>
      <c r="DT3" s="3"/>
      <c r="DU3" s="3">
        <v>400</v>
      </c>
      <c r="DV3" s="3">
        <v>2000</v>
      </c>
      <c r="DW3" s="3"/>
      <c r="DX3" s="3"/>
      <c r="DY3" s="3"/>
      <c r="DZ3" s="3"/>
      <c r="EA3" s="3"/>
      <c r="EB3" s="3"/>
      <c r="EC3" s="3"/>
      <c r="ED3" s="3"/>
      <c r="EE3" s="3"/>
      <c r="EF3" s="3"/>
      <c r="EG3" s="3">
        <v>800</v>
      </c>
      <c r="EH3" s="3">
        <v>4000</v>
      </c>
      <c r="EI3" s="3"/>
      <c r="EJ3" s="3"/>
      <c r="EK3" s="3"/>
      <c r="EL3" s="3"/>
      <c r="EM3" s="3">
        <v>20000</v>
      </c>
      <c r="EN3" s="3"/>
      <c r="EO3" s="3"/>
      <c r="EP3" s="3"/>
      <c r="EQ3" s="3"/>
      <c r="ER3" s="3"/>
      <c r="ES3" s="3">
        <v>1000</v>
      </c>
      <c r="ET3" s="3">
        <v>400</v>
      </c>
      <c r="EU3" s="3"/>
      <c r="EV3" s="3"/>
      <c r="EW3" s="3"/>
      <c r="EX3" s="3">
        <v>40000</v>
      </c>
      <c r="EY3" s="3"/>
      <c r="EZ3" s="3">
        <v>4000</v>
      </c>
      <c r="FA3" s="3">
        <v>400</v>
      </c>
      <c r="FB3" s="3">
        <v>400</v>
      </c>
      <c r="FC3" s="3"/>
      <c r="FD3" s="3">
        <v>800</v>
      </c>
      <c r="FE3" s="3"/>
      <c r="FF3" s="3"/>
      <c r="FG3" s="3"/>
      <c r="FH3" s="3">
        <v>2000</v>
      </c>
      <c r="FI3" s="3"/>
      <c r="FJ3" s="3"/>
      <c r="FK3" s="3">
        <v>400</v>
      </c>
      <c r="FL3" s="3"/>
      <c r="FM3" s="3">
        <v>5000</v>
      </c>
      <c r="FN3" s="3"/>
      <c r="FO3" s="3">
        <v>67000</v>
      </c>
      <c r="FP3" s="3">
        <v>30000</v>
      </c>
      <c r="FQ3" s="3"/>
      <c r="FR3" s="3"/>
      <c r="FS3" s="3"/>
      <c r="FT3" s="3"/>
      <c r="FU3" s="3">
        <v>8500</v>
      </c>
      <c r="FV3" s="3">
        <v>10000</v>
      </c>
      <c r="FW3" s="3"/>
      <c r="FX3" s="3"/>
      <c r="FY3" s="3"/>
      <c r="FZ3" s="3"/>
      <c r="GA3" s="3"/>
      <c r="GB3" s="3"/>
      <c r="GC3" s="3"/>
      <c r="GD3" s="3"/>
      <c r="GE3" s="3"/>
      <c r="GF3" s="3"/>
      <c r="GG3" s="3"/>
      <c r="GH3" s="3"/>
      <c r="GI3" s="3"/>
      <c r="GJ3" s="3"/>
      <c r="GK3" s="3">
        <v>100000</v>
      </c>
      <c r="GL3" s="3">
        <v>60000</v>
      </c>
      <c r="GM3" s="3"/>
      <c r="GN3" s="3">
        <v>4000</v>
      </c>
      <c r="GO3" s="3"/>
      <c r="GP3" s="3">
        <v>250000</v>
      </c>
      <c r="GQ3" s="3">
        <v>40000</v>
      </c>
      <c r="GR3" s="3"/>
      <c r="GS3" s="3"/>
      <c r="GT3" s="3"/>
      <c r="GU3" s="3"/>
      <c r="GV3" s="3"/>
      <c r="GW3" s="3">
        <v>20000</v>
      </c>
      <c r="GX3" s="3"/>
      <c r="GY3" s="3"/>
      <c r="GZ3" s="3">
        <v>12000</v>
      </c>
      <c r="HA3" s="3">
        <v>3911</v>
      </c>
      <c r="HB3" s="3"/>
      <c r="HC3" s="3"/>
      <c r="HD3" s="3">
        <v>10000</v>
      </c>
      <c r="HE3" s="3">
        <v>4000</v>
      </c>
      <c r="HF3" s="3"/>
      <c r="HG3" s="3">
        <v>20000</v>
      </c>
      <c r="HH3" s="3">
        <v>1000</v>
      </c>
      <c r="HI3" s="3">
        <v>40000</v>
      </c>
      <c r="HJ3" s="3">
        <v>50000</v>
      </c>
      <c r="HK3" s="3"/>
      <c r="HL3" s="3">
        <v>10000</v>
      </c>
      <c r="HM3" s="3"/>
      <c r="HN3" s="3"/>
      <c r="HO3" s="3"/>
      <c r="HP3" s="3"/>
      <c r="HQ3" s="3">
        <v>50000</v>
      </c>
      <c r="HR3" s="3"/>
      <c r="HS3" s="3">
        <v>100000</v>
      </c>
      <c r="HT3" s="3"/>
      <c r="HU3" s="3"/>
      <c r="HV3" s="3"/>
      <c r="HW3" s="3">
        <v>10000</v>
      </c>
      <c r="HX3" s="3"/>
      <c r="HY3" s="3">
        <v>50000</v>
      </c>
      <c r="HZ3" s="3"/>
      <c r="IA3" s="3">
        <v>80000</v>
      </c>
      <c r="IB3" s="3"/>
      <c r="IC3" s="3">
        <v>50000</v>
      </c>
      <c r="ID3" s="3"/>
      <c r="IE3" s="3"/>
      <c r="IF3" s="3">
        <v>400</v>
      </c>
      <c r="IG3" s="4">
        <f>SUM(F3:IF3)</f>
        <v>1343411</v>
      </c>
      <c r="IH3" s="5">
        <v>0.33</v>
      </c>
      <c r="II3" s="12">
        <f t="shared" ref="II3:II14" si="0">IH3*IG3</f>
        <v>443325.63</v>
      </c>
    </row>
    <row r="4" spans="1:244" ht="60" customHeight="1" x14ac:dyDescent="0.25">
      <c r="A4" s="11">
        <v>4</v>
      </c>
      <c r="B4" s="3">
        <v>2</v>
      </c>
      <c r="C4" s="1" t="s">
        <v>248</v>
      </c>
      <c r="D4" s="1" t="s">
        <v>249</v>
      </c>
      <c r="E4" s="1" t="s">
        <v>245</v>
      </c>
      <c r="F4" s="3">
        <v>0</v>
      </c>
      <c r="G4" s="3"/>
      <c r="H4" s="3">
        <v>2000</v>
      </c>
      <c r="I4" s="3"/>
      <c r="J4" s="3"/>
      <c r="K4" s="3"/>
      <c r="L4" s="3"/>
      <c r="M4" s="3"/>
      <c r="N4" s="3">
        <v>150000</v>
      </c>
      <c r="O4" s="3"/>
      <c r="P4" s="3"/>
      <c r="Q4" s="3"/>
      <c r="R4" s="3"/>
      <c r="S4" s="3"/>
      <c r="T4" s="3"/>
      <c r="U4" s="3">
        <v>2000</v>
      </c>
      <c r="V4" s="3"/>
      <c r="W4" s="3"/>
      <c r="X4" s="3">
        <v>2000</v>
      </c>
      <c r="Y4" s="3">
        <v>2000</v>
      </c>
      <c r="Z4" s="3">
        <v>40000</v>
      </c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>
        <v>2000</v>
      </c>
      <c r="AP4" s="3"/>
      <c r="AQ4" s="3"/>
      <c r="AR4" s="3"/>
      <c r="AS4" s="3"/>
      <c r="AT4" s="3"/>
      <c r="AU4" s="3"/>
      <c r="AV4" s="3"/>
      <c r="AW4" s="3"/>
      <c r="AX4" s="3">
        <v>2000</v>
      </c>
      <c r="AY4" s="3"/>
      <c r="AZ4" s="3"/>
      <c r="BA4" s="3"/>
      <c r="BB4" s="3">
        <v>29200</v>
      </c>
      <c r="BC4" s="3"/>
      <c r="BD4" s="3"/>
      <c r="BE4" s="3"/>
      <c r="BF4" s="3"/>
      <c r="BG4" s="3"/>
      <c r="BH4" s="3"/>
      <c r="BI4" s="3"/>
      <c r="BJ4" s="3"/>
      <c r="BK4" s="3"/>
      <c r="BL4" s="3"/>
      <c r="BM4" s="3">
        <v>2000</v>
      </c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>
        <v>20000</v>
      </c>
      <c r="CA4" s="3"/>
      <c r="CB4" s="3"/>
      <c r="CC4" s="3"/>
      <c r="CD4" s="3"/>
      <c r="CE4" s="3"/>
      <c r="CF4" s="3"/>
      <c r="CG4" s="3"/>
      <c r="CH4" s="3"/>
      <c r="CI4" s="3">
        <v>5000</v>
      </c>
      <c r="CJ4" s="3">
        <v>2000</v>
      </c>
      <c r="CK4" s="3"/>
      <c r="CL4" s="3"/>
      <c r="CM4" s="3"/>
      <c r="CN4" s="3"/>
      <c r="CO4" s="3">
        <v>2640</v>
      </c>
      <c r="CP4" s="3"/>
      <c r="CQ4" s="3"/>
      <c r="CR4" s="3"/>
      <c r="CS4" s="3">
        <v>6000</v>
      </c>
      <c r="CT4" s="3"/>
      <c r="CU4" s="3"/>
      <c r="CV4" s="3"/>
      <c r="CW4" s="3">
        <v>2000</v>
      </c>
      <c r="CX4" s="3"/>
      <c r="CY4" s="3"/>
      <c r="CZ4" s="3">
        <v>2000</v>
      </c>
      <c r="DA4" s="3"/>
      <c r="DB4" s="3"/>
      <c r="DC4" s="3"/>
      <c r="DD4" s="3"/>
      <c r="DE4" s="3"/>
      <c r="DF4" s="3"/>
      <c r="DG4" s="3"/>
      <c r="DH4" s="3"/>
      <c r="DI4" s="3"/>
      <c r="DJ4" s="3">
        <v>8000</v>
      </c>
      <c r="DK4" s="3"/>
      <c r="DL4" s="3"/>
      <c r="DM4" s="3"/>
      <c r="DN4" s="3"/>
      <c r="DO4" s="3"/>
      <c r="DP4" s="3"/>
      <c r="DQ4" s="3"/>
      <c r="DR4" s="3">
        <v>3000</v>
      </c>
      <c r="DS4" s="3"/>
      <c r="DT4" s="3">
        <v>2000</v>
      </c>
      <c r="DU4" s="3"/>
      <c r="DV4" s="3">
        <v>2500</v>
      </c>
      <c r="DW4" s="3"/>
      <c r="DX4" s="3"/>
      <c r="DY4" s="3"/>
      <c r="DZ4" s="3"/>
      <c r="EA4" s="3">
        <v>5000</v>
      </c>
      <c r="EB4" s="3"/>
      <c r="EC4" s="3">
        <v>2000</v>
      </c>
      <c r="ED4" s="3"/>
      <c r="EE4" s="3">
        <v>10000</v>
      </c>
      <c r="EF4" s="3"/>
      <c r="EG4" s="3">
        <v>2000</v>
      </c>
      <c r="EH4" s="3"/>
      <c r="EI4" s="3"/>
      <c r="EJ4" s="3"/>
      <c r="EK4" s="3">
        <v>2000</v>
      </c>
      <c r="EL4" s="3"/>
      <c r="EM4" s="3"/>
      <c r="EN4" s="3">
        <v>3000</v>
      </c>
      <c r="EO4" s="3"/>
      <c r="EP4" s="3">
        <v>2000</v>
      </c>
      <c r="EQ4" s="3"/>
      <c r="ER4" s="3">
        <v>25000</v>
      </c>
      <c r="ES4" s="3">
        <v>2000</v>
      </c>
      <c r="ET4" s="3"/>
      <c r="EU4" s="3"/>
      <c r="EV4" s="3"/>
      <c r="EW4" s="3"/>
      <c r="EX4" s="3"/>
      <c r="EY4" s="3"/>
      <c r="EZ4" s="3"/>
      <c r="FA4" s="3">
        <v>2000</v>
      </c>
      <c r="FB4" s="3"/>
      <c r="FC4" s="3"/>
      <c r="FD4" s="3">
        <v>6000</v>
      </c>
      <c r="FE4" s="3"/>
      <c r="FF4" s="3"/>
      <c r="FG4" s="3">
        <v>2000</v>
      </c>
      <c r="FH4" s="3">
        <v>4000</v>
      </c>
      <c r="FI4" s="3"/>
      <c r="FJ4" s="3"/>
      <c r="FK4" s="3"/>
      <c r="FL4" s="3"/>
      <c r="FM4" s="3"/>
      <c r="FN4" s="3"/>
      <c r="FO4" s="3"/>
      <c r="FP4" s="3"/>
      <c r="FQ4" s="3"/>
      <c r="FR4" s="3"/>
      <c r="FS4" s="3">
        <v>30000</v>
      </c>
      <c r="FT4" s="3">
        <v>2000</v>
      </c>
      <c r="FU4" s="3"/>
      <c r="FV4" s="3">
        <v>10000</v>
      </c>
      <c r="FW4" s="3"/>
      <c r="FX4" s="3"/>
      <c r="FY4" s="3"/>
      <c r="FZ4" s="3">
        <v>1000</v>
      </c>
      <c r="GA4" s="3">
        <v>600000</v>
      </c>
      <c r="GB4" s="3">
        <v>50000</v>
      </c>
      <c r="GC4" s="3">
        <v>351700</v>
      </c>
      <c r="GD4" s="3">
        <v>1200000</v>
      </c>
      <c r="GE4" s="3"/>
      <c r="GF4" s="3"/>
      <c r="GG4" s="3"/>
      <c r="GH4" s="3"/>
      <c r="GI4" s="3">
        <v>48000</v>
      </c>
      <c r="GJ4" s="3"/>
      <c r="GK4" s="3"/>
      <c r="GL4" s="3"/>
      <c r="GM4" s="3"/>
      <c r="GN4" s="3"/>
      <c r="GO4" s="3">
        <v>130000</v>
      </c>
      <c r="GP4" s="3"/>
      <c r="GQ4" s="3"/>
      <c r="GR4" s="3"/>
      <c r="GS4" s="3">
        <v>20000</v>
      </c>
      <c r="GT4" s="3">
        <v>75000</v>
      </c>
      <c r="GU4" s="3">
        <v>250000</v>
      </c>
      <c r="GV4" s="3">
        <v>100000</v>
      </c>
      <c r="GW4" s="3"/>
      <c r="GX4" s="3"/>
      <c r="GY4" s="3"/>
      <c r="GZ4" s="3"/>
      <c r="HA4" s="3">
        <v>65780</v>
      </c>
      <c r="HB4" s="3"/>
      <c r="HC4" s="3"/>
      <c r="HD4" s="3">
        <v>15000</v>
      </c>
      <c r="HE4" s="3"/>
      <c r="HF4" s="3">
        <v>30000</v>
      </c>
      <c r="HG4" s="3"/>
      <c r="HH4" s="3"/>
      <c r="HI4" s="3">
        <v>55000</v>
      </c>
      <c r="HJ4" s="3"/>
      <c r="HK4" s="3">
        <v>40000</v>
      </c>
      <c r="HL4" s="3">
        <v>30000</v>
      </c>
      <c r="HM4" s="3"/>
      <c r="HN4" s="3">
        <v>5000</v>
      </c>
      <c r="HO4" s="3">
        <v>50000</v>
      </c>
      <c r="HP4" s="3"/>
      <c r="HQ4" s="3"/>
      <c r="HR4" s="3">
        <v>20000</v>
      </c>
      <c r="HS4" s="3"/>
      <c r="HT4" s="3">
        <v>120000</v>
      </c>
      <c r="HU4" s="3"/>
      <c r="HV4" s="3"/>
      <c r="HW4" s="3">
        <v>30000</v>
      </c>
      <c r="HX4" s="3">
        <v>15000</v>
      </c>
      <c r="HY4" s="3"/>
      <c r="HZ4" s="3"/>
      <c r="IA4" s="3"/>
      <c r="IB4" s="3">
        <v>70000</v>
      </c>
      <c r="IC4" s="3"/>
      <c r="ID4" s="3"/>
      <c r="IE4" s="3"/>
      <c r="IF4" s="3"/>
      <c r="IG4" s="4">
        <f>SUM(F4:IF4)</f>
        <v>3768820</v>
      </c>
      <c r="IH4" s="5">
        <v>0.69</v>
      </c>
      <c r="II4" s="12">
        <f t="shared" si="0"/>
        <v>2600485.7999999998</v>
      </c>
    </row>
    <row r="5" spans="1:244" ht="60" customHeight="1" x14ac:dyDescent="0.25">
      <c r="A5" s="11"/>
      <c r="B5" s="3">
        <v>2</v>
      </c>
      <c r="C5" s="1" t="s">
        <v>250</v>
      </c>
      <c r="D5" s="1" t="s">
        <v>251</v>
      </c>
      <c r="E5" s="1" t="s">
        <v>245</v>
      </c>
      <c r="F5" s="3">
        <v>0</v>
      </c>
      <c r="G5" s="3"/>
      <c r="H5" s="3"/>
      <c r="I5" s="3"/>
      <c r="J5" s="3">
        <v>400</v>
      </c>
      <c r="K5" s="3"/>
      <c r="L5" s="3"/>
      <c r="M5" s="3"/>
      <c r="N5" s="3">
        <v>150000</v>
      </c>
      <c r="O5" s="3">
        <v>400</v>
      </c>
      <c r="P5" s="3"/>
      <c r="Q5" s="3">
        <v>4000</v>
      </c>
      <c r="R5" s="3">
        <v>20000</v>
      </c>
      <c r="S5" s="3"/>
      <c r="T5" s="3"/>
      <c r="U5" s="3">
        <v>400</v>
      </c>
      <c r="V5" s="3"/>
      <c r="W5" s="3">
        <v>4800</v>
      </c>
      <c r="X5" s="3"/>
      <c r="Y5" s="3"/>
      <c r="Z5" s="3"/>
      <c r="AA5" s="3"/>
      <c r="AB5" s="3">
        <v>400</v>
      </c>
      <c r="AC5" s="3"/>
      <c r="AD5" s="3">
        <v>500</v>
      </c>
      <c r="AE5" s="3"/>
      <c r="AF5" s="3"/>
      <c r="AG5" s="3">
        <v>40000</v>
      </c>
      <c r="AH5" s="3"/>
      <c r="AI5" s="3"/>
      <c r="AJ5" s="3">
        <v>800</v>
      </c>
      <c r="AK5" s="3">
        <v>400</v>
      </c>
      <c r="AL5" s="3">
        <v>500</v>
      </c>
      <c r="AM5" s="3"/>
      <c r="AN5" s="3"/>
      <c r="AO5" s="3"/>
      <c r="AP5" s="3"/>
      <c r="AQ5" s="3"/>
      <c r="AR5" s="3"/>
      <c r="AS5" s="3"/>
      <c r="AT5" s="3"/>
      <c r="AU5" s="3">
        <v>4800</v>
      </c>
      <c r="AV5" s="3"/>
      <c r="AW5" s="3"/>
      <c r="AX5" s="3"/>
      <c r="AY5" s="3"/>
      <c r="AZ5" s="3"/>
      <c r="BA5" s="3"/>
      <c r="BB5" s="3">
        <v>29200</v>
      </c>
      <c r="BC5" s="3"/>
      <c r="BD5" s="3">
        <v>400</v>
      </c>
      <c r="BE5" s="3"/>
      <c r="BF5" s="3"/>
      <c r="BG5" s="3"/>
      <c r="BH5" s="3">
        <v>1000</v>
      </c>
      <c r="BI5" s="3"/>
      <c r="BJ5" s="3"/>
      <c r="BK5" s="3"/>
      <c r="BL5" s="3"/>
      <c r="BM5" s="3"/>
      <c r="BN5" s="3"/>
      <c r="BO5" s="3"/>
      <c r="BP5" s="3"/>
      <c r="BQ5" s="3"/>
      <c r="BR5" s="3">
        <v>2000</v>
      </c>
      <c r="BS5" s="3"/>
      <c r="BT5" s="3">
        <v>400</v>
      </c>
      <c r="BU5" s="3"/>
      <c r="BV5" s="3"/>
      <c r="BW5" s="3"/>
      <c r="BX5" s="3"/>
      <c r="BY5" s="3">
        <v>17000</v>
      </c>
      <c r="BZ5" s="3"/>
      <c r="CA5" s="3"/>
      <c r="CB5" s="3"/>
      <c r="CC5" s="3"/>
      <c r="CD5" s="3"/>
      <c r="CE5" s="3"/>
      <c r="CF5" s="3"/>
      <c r="CG5" s="3">
        <v>20000</v>
      </c>
      <c r="CH5" s="3"/>
      <c r="CI5" s="3"/>
      <c r="CJ5" s="3"/>
      <c r="CK5" s="3"/>
      <c r="CL5" s="3"/>
      <c r="CM5" s="3"/>
      <c r="CN5" s="3"/>
      <c r="CO5" s="3"/>
      <c r="CP5" s="3">
        <v>400</v>
      </c>
      <c r="CQ5" s="3"/>
      <c r="CR5" s="3"/>
      <c r="CS5" s="3">
        <v>400</v>
      </c>
      <c r="CT5" s="3"/>
      <c r="CU5" s="3"/>
      <c r="CV5" s="3">
        <v>3000</v>
      </c>
      <c r="CW5" s="3"/>
      <c r="CX5" s="3">
        <v>4000</v>
      </c>
      <c r="CY5" s="3"/>
      <c r="CZ5" s="3"/>
      <c r="DA5" s="3"/>
      <c r="DB5" s="3">
        <v>39150</v>
      </c>
      <c r="DC5" s="3"/>
      <c r="DD5" s="3"/>
      <c r="DE5" s="3">
        <v>400</v>
      </c>
      <c r="DF5" s="3"/>
      <c r="DG5" s="3">
        <v>400</v>
      </c>
      <c r="DH5" s="3">
        <v>400</v>
      </c>
      <c r="DI5" s="3"/>
      <c r="DJ5" s="3">
        <v>400</v>
      </c>
      <c r="DK5" s="3">
        <v>2000</v>
      </c>
      <c r="DL5" s="3"/>
      <c r="DM5" s="3">
        <v>500</v>
      </c>
      <c r="DN5" s="3"/>
      <c r="DO5" s="3"/>
      <c r="DP5" s="3"/>
      <c r="DQ5" s="3"/>
      <c r="DR5" s="3"/>
      <c r="DS5" s="3"/>
      <c r="DT5" s="3"/>
      <c r="DU5" s="3"/>
      <c r="DV5" s="3">
        <v>2000</v>
      </c>
      <c r="DW5" s="3"/>
      <c r="DX5" s="3"/>
      <c r="DY5" s="3"/>
      <c r="DZ5" s="3">
        <v>1200</v>
      </c>
      <c r="EA5" s="3">
        <v>5000</v>
      </c>
      <c r="EB5" s="3"/>
      <c r="EC5" s="3"/>
      <c r="ED5" s="3">
        <v>400</v>
      </c>
      <c r="EE5" s="3"/>
      <c r="EF5" s="3"/>
      <c r="EG5" s="3">
        <v>400</v>
      </c>
      <c r="EH5" s="3"/>
      <c r="EI5" s="3"/>
      <c r="EJ5" s="3">
        <v>2000</v>
      </c>
      <c r="EK5" s="3">
        <v>1000</v>
      </c>
      <c r="EL5" s="3"/>
      <c r="EM5" s="3">
        <v>20000</v>
      </c>
      <c r="EN5" s="3"/>
      <c r="EO5" s="3">
        <v>5000</v>
      </c>
      <c r="EP5" s="3"/>
      <c r="EQ5" s="3">
        <v>30000</v>
      </c>
      <c r="ER5" s="3"/>
      <c r="ES5" s="3">
        <v>1000</v>
      </c>
      <c r="ET5" s="3"/>
      <c r="EU5" s="3"/>
      <c r="EV5" s="3"/>
      <c r="EW5" s="3"/>
      <c r="EX5" s="3"/>
      <c r="EY5" s="3"/>
      <c r="EZ5" s="3">
        <v>2000</v>
      </c>
      <c r="FA5" s="3"/>
      <c r="FB5" s="3"/>
      <c r="FC5" s="3">
        <v>2400</v>
      </c>
      <c r="FD5" s="3">
        <v>800</v>
      </c>
      <c r="FE5" s="3"/>
      <c r="FF5" s="3">
        <v>8000</v>
      </c>
      <c r="FG5" s="3"/>
      <c r="FH5" s="3"/>
      <c r="FI5" s="3"/>
      <c r="FJ5" s="3"/>
      <c r="FK5" s="3"/>
      <c r="FL5" s="3"/>
      <c r="FM5" s="3"/>
      <c r="FN5" s="3">
        <v>400</v>
      </c>
      <c r="FO5" s="3"/>
      <c r="FP5" s="3"/>
      <c r="FQ5" s="3"/>
      <c r="FR5" s="3">
        <v>4000</v>
      </c>
      <c r="FS5" s="3"/>
      <c r="FT5" s="3"/>
      <c r="FU5" s="3">
        <v>5000</v>
      </c>
      <c r="FV5" s="3">
        <v>5000</v>
      </c>
      <c r="FW5" s="3"/>
      <c r="FX5" s="3"/>
      <c r="FY5" s="3"/>
      <c r="FZ5" s="3"/>
      <c r="GA5" s="3"/>
      <c r="GB5" s="3"/>
      <c r="GC5" s="3"/>
      <c r="GD5" s="3"/>
      <c r="GE5" s="3"/>
      <c r="GF5" s="3"/>
      <c r="GG5" s="3"/>
      <c r="GH5" s="3"/>
      <c r="GI5" s="3">
        <v>58000</v>
      </c>
      <c r="GJ5" s="3"/>
      <c r="GK5" s="3"/>
      <c r="GL5" s="3"/>
      <c r="GM5" s="3">
        <v>30000</v>
      </c>
      <c r="GN5" s="3"/>
      <c r="GO5" s="3">
        <v>20000</v>
      </c>
      <c r="GP5" s="3"/>
      <c r="GQ5" s="3">
        <v>80000</v>
      </c>
      <c r="GR5" s="3"/>
      <c r="GS5" s="3"/>
      <c r="GT5" s="3"/>
      <c r="GU5" s="3">
        <v>200000</v>
      </c>
      <c r="GV5" s="3"/>
      <c r="GW5" s="3">
        <v>20000</v>
      </c>
      <c r="GX5" s="3">
        <v>3012</v>
      </c>
      <c r="GY5" s="3"/>
      <c r="GZ5" s="3">
        <v>12000</v>
      </c>
      <c r="HA5" s="3">
        <v>99173</v>
      </c>
      <c r="HB5" s="3"/>
      <c r="HC5" s="3"/>
      <c r="HD5" s="3">
        <v>13000</v>
      </c>
      <c r="HE5" s="3">
        <v>4000</v>
      </c>
      <c r="HF5" s="3">
        <v>20000</v>
      </c>
      <c r="HG5" s="3">
        <v>20000</v>
      </c>
      <c r="HH5" s="3">
        <v>1000</v>
      </c>
      <c r="HI5" s="3">
        <v>50000</v>
      </c>
      <c r="HJ5" s="3"/>
      <c r="HK5" s="3"/>
      <c r="HL5" s="3">
        <v>20000</v>
      </c>
      <c r="HM5" s="3"/>
      <c r="HN5" s="3">
        <v>25000</v>
      </c>
      <c r="HO5" s="3">
        <v>15000</v>
      </c>
      <c r="HP5" s="3"/>
      <c r="HQ5" s="3">
        <v>25000</v>
      </c>
      <c r="HR5" s="3"/>
      <c r="HS5" s="3">
        <v>40000</v>
      </c>
      <c r="HT5" s="3">
        <v>120000</v>
      </c>
      <c r="HU5" s="3"/>
      <c r="HV5" s="3">
        <v>15000</v>
      </c>
      <c r="HW5" s="3">
        <v>20000</v>
      </c>
      <c r="HX5" s="3"/>
      <c r="HY5" s="3">
        <v>60000</v>
      </c>
      <c r="HZ5" s="3"/>
      <c r="IA5" s="3"/>
      <c r="IB5" s="3"/>
      <c r="IC5" s="3"/>
      <c r="ID5" s="3"/>
      <c r="IE5" s="3"/>
      <c r="IF5" s="3"/>
      <c r="IG5" s="4">
        <f>SUM(F5:IF5)</f>
        <v>1414235</v>
      </c>
      <c r="IH5" s="5">
        <v>1.24</v>
      </c>
      <c r="II5" s="12">
        <f t="shared" si="0"/>
        <v>1753651.4</v>
      </c>
    </row>
    <row r="6" spans="1:244" ht="60" customHeight="1" x14ac:dyDescent="0.25">
      <c r="A6" s="11">
        <v>9</v>
      </c>
      <c r="B6" s="3">
        <v>3</v>
      </c>
      <c r="C6" s="1" t="s">
        <v>252</v>
      </c>
      <c r="D6" s="1" t="s">
        <v>253</v>
      </c>
      <c r="E6" s="1" t="s">
        <v>254</v>
      </c>
      <c r="F6" s="3">
        <v>0</v>
      </c>
      <c r="G6" s="3">
        <v>150</v>
      </c>
      <c r="H6" s="3">
        <v>200</v>
      </c>
      <c r="I6" s="3"/>
      <c r="J6" s="3">
        <v>150</v>
      </c>
      <c r="K6" s="3"/>
      <c r="L6" s="3"/>
      <c r="M6" s="3"/>
      <c r="N6" s="3"/>
      <c r="O6" s="3"/>
      <c r="P6" s="3"/>
      <c r="Q6" s="3"/>
      <c r="R6" s="3">
        <v>4000</v>
      </c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>
        <v>6000</v>
      </c>
      <c r="AE6" s="3"/>
      <c r="AF6" s="3">
        <v>10000</v>
      </c>
      <c r="AG6" s="3">
        <v>4000</v>
      </c>
      <c r="AH6" s="3">
        <v>1500</v>
      </c>
      <c r="AI6" s="3"/>
      <c r="AJ6" s="3"/>
      <c r="AK6" s="3"/>
      <c r="AL6" s="3">
        <v>2000</v>
      </c>
      <c r="AM6" s="3"/>
      <c r="AN6" s="3"/>
      <c r="AO6" s="3">
        <v>2000</v>
      </c>
      <c r="AP6" s="3">
        <v>2000</v>
      </c>
      <c r="AQ6" s="3">
        <v>28000</v>
      </c>
      <c r="AR6" s="3"/>
      <c r="AS6" s="3"/>
      <c r="AT6" s="3">
        <v>900</v>
      </c>
      <c r="AU6" s="3">
        <v>2500</v>
      </c>
      <c r="AV6" s="3">
        <v>700</v>
      </c>
      <c r="AW6" s="3"/>
      <c r="AX6" s="3"/>
      <c r="AY6" s="3"/>
      <c r="AZ6" s="3">
        <v>2000</v>
      </c>
      <c r="BA6" s="3"/>
      <c r="BB6" s="3"/>
      <c r="BC6" s="3"/>
      <c r="BD6" s="3"/>
      <c r="BE6" s="3"/>
      <c r="BF6" s="3"/>
      <c r="BG6" s="3"/>
      <c r="BH6" s="3">
        <v>500</v>
      </c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>
        <v>200</v>
      </c>
      <c r="CB6" s="3">
        <v>1000</v>
      </c>
      <c r="CC6" s="3"/>
      <c r="CD6" s="3"/>
      <c r="CE6" s="3"/>
      <c r="CF6" s="3"/>
      <c r="CG6" s="3"/>
      <c r="CH6" s="3">
        <v>4500</v>
      </c>
      <c r="CI6" s="3"/>
      <c r="CJ6" s="3"/>
      <c r="CK6" s="3">
        <v>200</v>
      </c>
      <c r="CL6" s="3"/>
      <c r="CM6" s="3"/>
      <c r="CN6" s="3"/>
      <c r="CO6" s="3"/>
      <c r="CP6" s="3"/>
      <c r="CQ6" s="3"/>
      <c r="CR6" s="3"/>
      <c r="CS6" s="3"/>
      <c r="CT6" s="3">
        <v>5000</v>
      </c>
      <c r="CU6" s="3"/>
      <c r="CV6" s="3"/>
      <c r="CW6" s="3">
        <v>150</v>
      </c>
      <c r="CX6" s="3"/>
      <c r="CY6" s="3">
        <v>150</v>
      </c>
      <c r="CZ6" s="3"/>
      <c r="DA6" s="3">
        <v>1000</v>
      </c>
      <c r="DB6" s="3"/>
      <c r="DC6" s="3"/>
      <c r="DD6" s="3"/>
      <c r="DE6" s="3"/>
      <c r="DF6" s="3"/>
      <c r="DG6" s="3"/>
      <c r="DH6" s="3"/>
      <c r="DI6" s="3"/>
      <c r="DJ6" s="3"/>
      <c r="DK6" s="3"/>
      <c r="DL6" s="3"/>
      <c r="DM6" s="3">
        <v>500</v>
      </c>
      <c r="DN6" s="3"/>
      <c r="DO6" s="3">
        <v>1500</v>
      </c>
      <c r="DP6" s="3"/>
      <c r="DQ6" s="3"/>
      <c r="DR6" s="3"/>
      <c r="DS6" s="3">
        <v>1500</v>
      </c>
      <c r="DT6" s="3"/>
      <c r="DU6" s="3"/>
      <c r="DV6" s="3"/>
      <c r="DW6" s="3"/>
      <c r="DX6" s="3"/>
      <c r="DY6" s="3"/>
      <c r="DZ6" s="3">
        <v>150</v>
      </c>
      <c r="EA6" s="3"/>
      <c r="EB6" s="3"/>
      <c r="EC6" s="3"/>
      <c r="ED6" s="3"/>
      <c r="EE6" s="3"/>
      <c r="EF6" s="3">
        <v>3000</v>
      </c>
      <c r="EG6" s="3">
        <v>300</v>
      </c>
      <c r="EH6" s="3">
        <v>2000</v>
      </c>
      <c r="EI6" s="3"/>
      <c r="EJ6" s="3"/>
      <c r="EK6" s="3">
        <v>150</v>
      </c>
      <c r="EL6" s="3"/>
      <c r="EM6" s="3"/>
      <c r="EN6" s="3">
        <v>5000</v>
      </c>
      <c r="EO6" s="3"/>
      <c r="EP6" s="3"/>
      <c r="EQ6" s="3"/>
      <c r="ER6" s="3"/>
      <c r="ES6" s="3">
        <v>150</v>
      </c>
      <c r="ET6" s="3"/>
      <c r="EU6" s="3">
        <v>4000</v>
      </c>
      <c r="EV6" s="3"/>
      <c r="EW6" s="3"/>
      <c r="EX6" s="3">
        <v>500</v>
      </c>
      <c r="EY6" s="3"/>
      <c r="EZ6" s="3"/>
      <c r="FA6" s="3">
        <v>1000</v>
      </c>
      <c r="FB6" s="3"/>
      <c r="FC6" s="3">
        <v>150</v>
      </c>
      <c r="FD6" s="3">
        <v>1500</v>
      </c>
      <c r="FE6" s="3"/>
      <c r="FF6" s="3"/>
      <c r="FG6" s="3"/>
      <c r="FH6" s="3"/>
      <c r="FI6" s="3"/>
      <c r="FJ6" s="3"/>
      <c r="FK6" s="3">
        <v>300</v>
      </c>
      <c r="FL6" s="3">
        <v>5000</v>
      </c>
      <c r="FM6" s="3"/>
      <c r="FN6" s="3"/>
      <c r="FO6" s="3"/>
      <c r="FP6" s="3">
        <v>15000</v>
      </c>
      <c r="FQ6" s="3">
        <v>200000</v>
      </c>
      <c r="FR6" s="3">
        <v>34250</v>
      </c>
      <c r="FS6" s="3"/>
      <c r="FT6" s="3"/>
      <c r="FU6" s="3">
        <v>100000</v>
      </c>
      <c r="FV6" s="3">
        <v>1000</v>
      </c>
      <c r="FW6" s="3"/>
      <c r="FX6" s="3"/>
      <c r="FY6" s="3">
        <v>400060</v>
      </c>
      <c r="FZ6" s="3">
        <v>2000</v>
      </c>
      <c r="GA6" s="3">
        <v>120000</v>
      </c>
      <c r="GB6" s="3"/>
      <c r="GC6" s="3">
        <v>12200</v>
      </c>
      <c r="GD6" s="3">
        <v>179500</v>
      </c>
      <c r="GE6" s="3"/>
      <c r="GF6" s="3">
        <v>90000</v>
      </c>
      <c r="GG6" s="3"/>
      <c r="GH6" s="3">
        <v>100000</v>
      </c>
      <c r="GI6" s="3"/>
      <c r="GJ6" s="3"/>
      <c r="GK6" s="3">
        <v>150000</v>
      </c>
      <c r="GL6" s="3"/>
      <c r="GM6" s="3"/>
      <c r="GN6" s="3">
        <v>9000</v>
      </c>
      <c r="GO6" s="3"/>
      <c r="GP6" s="3"/>
      <c r="GQ6" s="3">
        <v>150000</v>
      </c>
      <c r="GR6" s="3"/>
      <c r="GS6" s="3"/>
      <c r="GT6" s="3"/>
      <c r="GU6" s="3">
        <v>50000</v>
      </c>
      <c r="GV6" s="3"/>
      <c r="GW6" s="3">
        <v>8000</v>
      </c>
      <c r="GX6" s="3"/>
      <c r="GY6" s="3"/>
      <c r="GZ6" s="3"/>
      <c r="HA6" s="3"/>
      <c r="HB6" s="3"/>
      <c r="HC6" s="3"/>
      <c r="HD6" s="3">
        <v>500</v>
      </c>
      <c r="HE6" s="3">
        <v>1000</v>
      </c>
      <c r="HF6" s="3"/>
      <c r="HG6" s="3"/>
      <c r="HH6" s="3"/>
      <c r="HI6" s="3"/>
      <c r="HJ6" s="3">
        <v>6000</v>
      </c>
      <c r="HK6" s="3"/>
      <c r="HL6" s="3">
        <v>10000</v>
      </c>
      <c r="HM6" s="3"/>
      <c r="HN6" s="3">
        <v>4000</v>
      </c>
      <c r="HO6" s="3">
        <v>15000</v>
      </c>
      <c r="HP6" s="3"/>
      <c r="HQ6" s="3"/>
      <c r="HR6" s="3"/>
      <c r="HS6" s="3"/>
      <c r="HT6" s="3"/>
      <c r="HU6" s="3"/>
      <c r="HV6" s="3"/>
      <c r="HW6" s="3"/>
      <c r="HX6" s="3"/>
      <c r="HY6" s="3">
        <v>2000</v>
      </c>
      <c r="HZ6" s="3"/>
      <c r="IA6" s="3"/>
      <c r="IB6" s="3"/>
      <c r="IC6" s="3"/>
      <c r="ID6" s="3"/>
      <c r="IE6" s="3"/>
      <c r="IF6" s="3">
        <v>200</v>
      </c>
      <c r="IG6" s="4">
        <f>SUM(F6:IF6)</f>
        <v>1765210</v>
      </c>
      <c r="IH6" s="5">
        <v>0.77</v>
      </c>
      <c r="II6" s="12">
        <f t="shared" si="0"/>
        <v>1359211.7</v>
      </c>
    </row>
    <row r="7" spans="1:244" ht="60" customHeight="1" x14ac:dyDescent="0.25">
      <c r="A7" s="11">
        <v>18</v>
      </c>
      <c r="B7" s="3">
        <v>4</v>
      </c>
      <c r="C7" s="1" t="s">
        <v>255</v>
      </c>
      <c r="D7" s="1" t="s">
        <v>256</v>
      </c>
      <c r="E7" s="1" t="s">
        <v>257</v>
      </c>
      <c r="F7" s="3">
        <v>0</v>
      </c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>
        <v>30</v>
      </c>
      <c r="AP7" s="3"/>
      <c r="AQ7" s="3"/>
      <c r="AR7" s="3"/>
      <c r="AS7" s="3"/>
      <c r="AT7" s="3"/>
      <c r="AU7" s="3"/>
      <c r="AV7" s="3"/>
      <c r="AW7" s="3"/>
      <c r="AX7" s="3"/>
      <c r="AY7" s="3"/>
      <c r="AZ7" s="3"/>
      <c r="BA7" s="3"/>
      <c r="BB7" s="3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>
        <v>3</v>
      </c>
      <c r="BR7" s="3">
        <v>10</v>
      </c>
      <c r="BS7" s="3"/>
      <c r="BT7" s="3"/>
      <c r="BU7" s="3">
        <v>10</v>
      </c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>
        <v>2</v>
      </c>
      <c r="CL7" s="3"/>
      <c r="CM7" s="3"/>
      <c r="CN7" s="3"/>
      <c r="CO7" s="3"/>
      <c r="CP7" s="3"/>
      <c r="CQ7" s="3"/>
      <c r="CR7" s="3"/>
      <c r="CS7" s="3"/>
      <c r="CT7" s="3"/>
      <c r="CU7" s="3">
        <v>10</v>
      </c>
      <c r="CV7" s="3"/>
      <c r="CW7" s="3"/>
      <c r="CX7" s="3"/>
      <c r="CY7" s="3"/>
      <c r="CZ7" s="3"/>
      <c r="DA7" s="3"/>
      <c r="DB7" s="3"/>
      <c r="DC7" s="3"/>
      <c r="DD7" s="3"/>
      <c r="DE7" s="3"/>
      <c r="DF7" s="3"/>
      <c r="DG7" s="3"/>
      <c r="DH7" s="3"/>
      <c r="DI7" s="3"/>
      <c r="DJ7" s="3"/>
      <c r="DK7" s="3"/>
      <c r="DL7" s="3"/>
      <c r="DM7" s="3"/>
      <c r="DN7" s="3"/>
      <c r="DO7" s="3"/>
      <c r="DP7" s="3"/>
      <c r="DQ7" s="3"/>
      <c r="DR7" s="3"/>
      <c r="DS7" s="3"/>
      <c r="DT7" s="3"/>
      <c r="DU7" s="3"/>
      <c r="DV7" s="3">
        <v>10</v>
      </c>
      <c r="DW7" s="3"/>
      <c r="DX7" s="3"/>
      <c r="DY7" s="3"/>
      <c r="DZ7" s="3"/>
      <c r="EA7" s="3"/>
      <c r="EB7" s="3"/>
      <c r="EC7" s="3"/>
      <c r="ED7" s="3"/>
      <c r="EE7" s="3"/>
      <c r="EF7" s="3"/>
      <c r="EG7" s="3"/>
      <c r="EH7" s="3"/>
      <c r="EI7" s="3"/>
      <c r="EJ7" s="3"/>
      <c r="EK7" s="3"/>
      <c r="EL7" s="3"/>
      <c r="EM7" s="3"/>
      <c r="EN7" s="3"/>
      <c r="EO7" s="3"/>
      <c r="EP7" s="3"/>
      <c r="EQ7" s="3"/>
      <c r="ER7" s="3"/>
      <c r="ES7" s="3"/>
      <c r="ET7" s="3"/>
      <c r="EU7" s="3"/>
      <c r="EV7" s="3"/>
      <c r="EW7" s="3"/>
      <c r="EX7" s="3"/>
      <c r="EY7" s="3"/>
      <c r="EZ7" s="3"/>
      <c r="FA7" s="3"/>
      <c r="FB7" s="3"/>
      <c r="FC7" s="3"/>
      <c r="FD7" s="3"/>
      <c r="FE7" s="3"/>
      <c r="FF7" s="3"/>
      <c r="FG7" s="3"/>
      <c r="FH7" s="3"/>
      <c r="FI7" s="3"/>
      <c r="FJ7" s="3"/>
      <c r="FK7" s="3">
        <v>10</v>
      </c>
      <c r="FL7" s="3">
        <v>30</v>
      </c>
      <c r="FM7" s="3"/>
      <c r="FN7" s="3"/>
      <c r="FO7" s="3"/>
      <c r="FP7" s="3"/>
      <c r="FQ7" s="3"/>
      <c r="FR7" s="3">
        <v>100</v>
      </c>
      <c r="FS7" s="3"/>
      <c r="FT7" s="3"/>
      <c r="FU7" s="3"/>
      <c r="FV7" s="3"/>
      <c r="FW7" s="3"/>
      <c r="FX7" s="3"/>
      <c r="FY7" s="3">
        <v>200</v>
      </c>
      <c r="FZ7" s="3"/>
      <c r="GA7" s="3">
        <v>500</v>
      </c>
      <c r="GB7" s="3"/>
      <c r="GC7" s="3">
        <v>400</v>
      </c>
      <c r="GD7" s="3"/>
      <c r="GE7" s="3"/>
      <c r="GF7" s="3"/>
      <c r="GG7" s="3"/>
      <c r="GH7" s="3"/>
      <c r="GI7" s="3"/>
      <c r="GJ7" s="3"/>
      <c r="GK7" s="3"/>
      <c r="GL7" s="3">
        <v>150</v>
      </c>
      <c r="GM7" s="3">
        <v>150</v>
      </c>
      <c r="GN7" s="3"/>
      <c r="GO7" s="3"/>
      <c r="GP7" s="3">
        <v>300</v>
      </c>
      <c r="GQ7" s="3"/>
      <c r="GR7" s="3"/>
      <c r="GS7" s="3"/>
      <c r="GT7" s="3"/>
      <c r="GU7" s="3">
        <v>1000</v>
      </c>
      <c r="GV7" s="3"/>
      <c r="GW7" s="3">
        <v>30</v>
      </c>
      <c r="GX7" s="3"/>
      <c r="GY7" s="3"/>
      <c r="GZ7" s="3"/>
      <c r="HA7" s="3"/>
      <c r="HB7" s="3"/>
      <c r="HC7" s="3"/>
      <c r="HD7" s="3"/>
      <c r="HE7" s="3"/>
      <c r="HF7" s="3"/>
      <c r="HG7" s="3"/>
      <c r="HH7" s="3"/>
      <c r="HI7" s="3"/>
      <c r="HJ7" s="3"/>
      <c r="HK7" s="3"/>
      <c r="HL7" s="3">
        <v>50</v>
      </c>
      <c r="HM7" s="3"/>
      <c r="HN7" s="3"/>
      <c r="HO7" s="3">
        <v>50</v>
      </c>
      <c r="HP7" s="3"/>
      <c r="HQ7" s="3"/>
      <c r="HR7" s="3"/>
      <c r="HS7" s="3"/>
      <c r="HT7" s="3"/>
      <c r="HU7" s="3"/>
      <c r="HV7" s="3"/>
      <c r="HW7" s="3"/>
      <c r="HX7" s="3"/>
      <c r="HY7" s="3"/>
      <c r="HZ7" s="3"/>
      <c r="IA7" s="3"/>
      <c r="IB7" s="3"/>
      <c r="IC7" s="3"/>
      <c r="ID7" s="3"/>
      <c r="IE7" s="3"/>
      <c r="IF7" s="3"/>
      <c r="IG7" s="4">
        <f>SUM(F7:IF7)</f>
        <v>3045</v>
      </c>
      <c r="IH7" s="5">
        <v>46.09</v>
      </c>
      <c r="II7" s="12">
        <f t="shared" si="0"/>
        <v>140344.05000000002</v>
      </c>
    </row>
    <row r="8" spans="1:244" ht="60" customHeight="1" x14ac:dyDescent="0.25">
      <c r="A8" s="11"/>
      <c r="B8" s="3">
        <v>4</v>
      </c>
      <c r="C8" s="1" t="s">
        <v>258</v>
      </c>
      <c r="D8" s="1" t="s">
        <v>256</v>
      </c>
      <c r="E8" s="1" t="s">
        <v>257</v>
      </c>
      <c r="F8" s="3">
        <v>0</v>
      </c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>
        <v>20</v>
      </c>
      <c r="AM8" s="3"/>
      <c r="AN8" s="3"/>
      <c r="AO8" s="3"/>
      <c r="AP8" s="3"/>
      <c r="AQ8" s="3"/>
      <c r="AR8" s="3"/>
      <c r="AS8" s="3">
        <v>50</v>
      </c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>
        <v>5</v>
      </c>
      <c r="CS8" s="3"/>
      <c r="CT8" s="3"/>
      <c r="CU8" s="3"/>
      <c r="CV8" s="3"/>
      <c r="CW8" s="3"/>
      <c r="CX8" s="3"/>
      <c r="CY8" s="3"/>
      <c r="CZ8" s="3"/>
      <c r="DA8" s="3"/>
      <c r="DB8" s="3"/>
      <c r="DC8" s="3"/>
      <c r="DD8" s="3"/>
      <c r="DE8" s="3"/>
      <c r="DF8" s="3"/>
      <c r="DG8" s="3"/>
      <c r="DH8" s="3"/>
      <c r="DI8" s="3"/>
      <c r="DJ8" s="3"/>
      <c r="DK8" s="3"/>
      <c r="DL8" s="3"/>
      <c r="DM8" s="3"/>
      <c r="DN8" s="3"/>
      <c r="DO8" s="3"/>
      <c r="DP8" s="3"/>
      <c r="DQ8" s="3"/>
      <c r="DR8" s="3"/>
      <c r="DS8" s="3"/>
      <c r="DT8" s="3"/>
      <c r="DU8" s="3"/>
      <c r="DV8" s="3"/>
      <c r="DW8" s="3"/>
      <c r="DX8" s="3">
        <v>10</v>
      </c>
      <c r="DY8" s="3"/>
      <c r="DZ8" s="3"/>
      <c r="EA8" s="3"/>
      <c r="EB8" s="3"/>
      <c r="EC8" s="3"/>
      <c r="ED8" s="3"/>
      <c r="EE8" s="3"/>
      <c r="EF8" s="3"/>
      <c r="EG8" s="3"/>
      <c r="EH8" s="3"/>
      <c r="EI8" s="3"/>
      <c r="EJ8" s="3"/>
      <c r="EK8" s="3"/>
      <c r="EL8" s="3"/>
      <c r="EM8" s="3"/>
      <c r="EN8" s="3"/>
      <c r="EO8" s="3"/>
      <c r="EP8" s="3"/>
      <c r="EQ8" s="3"/>
      <c r="ER8" s="3"/>
      <c r="ES8" s="3"/>
      <c r="ET8" s="3"/>
      <c r="EU8" s="3"/>
      <c r="EV8" s="3"/>
      <c r="EW8" s="3"/>
      <c r="EX8" s="3"/>
      <c r="EY8" s="3"/>
      <c r="EZ8" s="3"/>
      <c r="FA8" s="3"/>
      <c r="FB8" s="3"/>
      <c r="FC8" s="3"/>
      <c r="FD8" s="3"/>
      <c r="FE8" s="3"/>
      <c r="FF8" s="3"/>
      <c r="FG8" s="3"/>
      <c r="FH8" s="3"/>
      <c r="FI8" s="3"/>
      <c r="FJ8" s="3"/>
      <c r="FK8" s="3"/>
      <c r="FL8" s="3"/>
      <c r="FM8" s="3"/>
      <c r="FN8" s="3"/>
      <c r="FO8" s="3"/>
      <c r="FP8" s="3"/>
      <c r="FQ8" s="3"/>
      <c r="FR8" s="3"/>
      <c r="FS8" s="3"/>
      <c r="FT8" s="3"/>
      <c r="FU8" s="3"/>
      <c r="FV8" s="3"/>
      <c r="FW8" s="3"/>
      <c r="FX8" s="3"/>
      <c r="FY8" s="3"/>
      <c r="FZ8" s="3"/>
      <c r="GA8" s="3">
        <v>1000</v>
      </c>
      <c r="GB8" s="3"/>
      <c r="GC8" s="3">
        <v>1180</v>
      </c>
      <c r="GD8" s="3">
        <v>1003</v>
      </c>
      <c r="GE8" s="3"/>
      <c r="GF8" s="3"/>
      <c r="GG8" s="3"/>
      <c r="GH8" s="3"/>
      <c r="GI8" s="3"/>
      <c r="GJ8" s="3"/>
      <c r="GK8" s="3"/>
      <c r="GL8" s="3"/>
      <c r="GM8" s="3"/>
      <c r="GN8" s="3"/>
      <c r="GO8" s="3"/>
      <c r="GP8" s="3">
        <v>700</v>
      </c>
      <c r="GQ8" s="3"/>
      <c r="GR8" s="3"/>
      <c r="GS8" s="3"/>
      <c r="GT8" s="3"/>
      <c r="GU8" s="3">
        <v>1000</v>
      </c>
      <c r="GV8" s="3"/>
      <c r="GW8" s="3"/>
      <c r="GX8" s="3"/>
      <c r="GY8" s="3"/>
      <c r="GZ8" s="3"/>
      <c r="HA8" s="3"/>
      <c r="HB8" s="3"/>
      <c r="HC8" s="3">
        <v>200</v>
      </c>
      <c r="HD8" s="3"/>
      <c r="HE8" s="3">
        <v>50</v>
      </c>
      <c r="HF8" s="3"/>
      <c r="HG8" s="3"/>
      <c r="HH8" s="3"/>
      <c r="HI8" s="3">
        <v>30</v>
      </c>
      <c r="HJ8" s="3"/>
      <c r="HK8" s="3"/>
      <c r="HL8" s="3"/>
      <c r="HM8" s="3"/>
      <c r="HN8" s="3"/>
      <c r="HO8" s="3"/>
      <c r="HP8" s="3"/>
      <c r="HQ8" s="3"/>
      <c r="HR8" s="3"/>
      <c r="HS8" s="3">
        <v>100</v>
      </c>
      <c r="HT8" s="3"/>
      <c r="HU8" s="3"/>
      <c r="HV8" s="3"/>
      <c r="HW8" s="3"/>
      <c r="HX8" s="3"/>
      <c r="HY8" s="3"/>
      <c r="HZ8" s="3"/>
      <c r="IA8" s="3"/>
      <c r="IB8" s="3"/>
      <c r="IC8" s="3"/>
      <c r="ID8" s="3">
        <v>10</v>
      </c>
      <c r="IE8" s="3"/>
      <c r="IF8" s="3"/>
      <c r="IG8" s="4">
        <f>SUM(F8:IF8)</f>
        <v>5358</v>
      </c>
      <c r="IH8" s="5">
        <v>30.33</v>
      </c>
      <c r="II8" s="12">
        <f t="shared" si="0"/>
        <v>162508.13999999998</v>
      </c>
    </row>
    <row r="9" spans="1:244" ht="60" customHeight="1" x14ac:dyDescent="0.25">
      <c r="A9" s="11">
        <v>22</v>
      </c>
      <c r="B9" s="3">
        <v>5</v>
      </c>
      <c r="C9" s="1" t="s">
        <v>259</v>
      </c>
      <c r="D9" s="1" t="s">
        <v>260</v>
      </c>
      <c r="E9" s="1" t="s">
        <v>257</v>
      </c>
      <c r="F9" s="3">
        <v>0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>
        <v>2</v>
      </c>
      <c r="AP9" s="3">
        <v>20</v>
      </c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  <c r="CV9" s="3"/>
      <c r="CW9" s="3"/>
      <c r="CX9" s="3"/>
      <c r="CY9" s="3"/>
      <c r="CZ9" s="3"/>
      <c r="DA9" s="3"/>
      <c r="DB9" s="3"/>
      <c r="DC9" s="3"/>
      <c r="DD9" s="3"/>
      <c r="DE9" s="3"/>
      <c r="DF9" s="3"/>
      <c r="DG9" s="3"/>
      <c r="DH9" s="3"/>
      <c r="DI9" s="3"/>
      <c r="DJ9" s="3"/>
      <c r="DK9" s="3"/>
      <c r="DL9" s="3"/>
      <c r="DM9" s="3"/>
      <c r="DN9" s="3"/>
      <c r="DO9" s="3"/>
      <c r="DP9" s="3"/>
      <c r="DQ9" s="3"/>
      <c r="DR9" s="3"/>
      <c r="DS9" s="3"/>
      <c r="DT9" s="3"/>
      <c r="DU9" s="3"/>
      <c r="DV9" s="3"/>
      <c r="DW9" s="3"/>
      <c r="DX9" s="3"/>
      <c r="DY9" s="3"/>
      <c r="DZ9" s="3"/>
      <c r="EA9" s="3"/>
      <c r="EB9" s="3"/>
      <c r="EC9" s="3"/>
      <c r="ED9" s="3"/>
      <c r="EE9" s="3"/>
      <c r="EF9" s="3"/>
      <c r="EG9" s="3"/>
      <c r="EH9" s="3"/>
      <c r="EI9" s="3"/>
      <c r="EJ9" s="3"/>
      <c r="EK9" s="3"/>
      <c r="EL9" s="3"/>
      <c r="EM9" s="3"/>
      <c r="EN9" s="3"/>
      <c r="EO9" s="3"/>
      <c r="EP9" s="3"/>
      <c r="EQ9" s="3"/>
      <c r="ER9" s="3"/>
      <c r="ES9" s="3"/>
      <c r="ET9" s="3"/>
      <c r="EU9" s="3"/>
      <c r="EV9" s="3"/>
      <c r="EW9" s="3"/>
      <c r="EX9" s="3"/>
      <c r="EY9" s="3"/>
      <c r="EZ9" s="3"/>
      <c r="FA9" s="3"/>
      <c r="FB9" s="3"/>
      <c r="FC9" s="3"/>
      <c r="FD9" s="3"/>
      <c r="FE9" s="3"/>
      <c r="FF9" s="3"/>
      <c r="FG9" s="3"/>
      <c r="FH9" s="3"/>
      <c r="FI9" s="3"/>
      <c r="FJ9" s="3"/>
      <c r="FK9" s="3"/>
      <c r="FL9" s="3"/>
      <c r="FM9" s="3"/>
      <c r="FN9" s="3"/>
      <c r="FO9" s="3"/>
      <c r="FP9" s="3"/>
      <c r="FQ9" s="3"/>
      <c r="FR9" s="3"/>
      <c r="FS9" s="3"/>
      <c r="FT9" s="3"/>
      <c r="FU9" s="3"/>
      <c r="FV9" s="3"/>
      <c r="FW9" s="3"/>
      <c r="FX9" s="3"/>
      <c r="FY9" s="3"/>
      <c r="FZ9" s="3"/>
      <c r="GA9" s="3">
        <v>15</v>
      </c>
      <c r="GB9" s="3"/>
      <c r="GC9" s="3"/>
      <c r="GD9" s="3">
        <v>370</v>
      </c>
      <c r="GE9" s="3">
        <v>1</v>
      </c>
      <c r="GF9" s="3"/>
      <c r="GG9" s="3"/>
      <c r="GH9" s="3"/>
      <c r="GI9" s="3"/>
      <c r="GJ9" s="3"/>
      <c r="GK9" s="3"/>
      <c r="GL9" s="3"/>
      <c r="GM9" s="3"/>
      <c r="GN9" s="3"/>
      <c r="GO9" s="3"/>
      <c r="GP9" s="3"/>
      <c r="GQ9" s="3">
        <v>12</v>
      </c>
      <c r="GR9" s="3"/>
      <c r="GS9" s="3">
        <v>3</v>
      </c>
      <c r="GT9" s="3"/>
      <c r="GU9" s="3"/>
      <c r="GV9" s="3"/>
      <c r="GW9" s="3"/>
      <c r="GX9" s="3"/>
      <c r="GY9" s="3"/>
      <c r="GZ9" s="3"/>
      <c r="HA9" s="3"/>
      <c r="HB9" s="3"/>
      <c r="HC9" s="3"/>
      <c r="HD9" s="3"/>
      <c r="HE9" s="3"/>
      <c r="HF9" s="3"/>
      <c r="HG9" s="3"/>
      <c r="HH9" s="3"/>
      <c r="HI9" s="3"/>
      <c r="HJ9" s="3"/>
      <c r="HK9" s="3"/>
      <c r="HL9" s="3"/>
      <c r="HM9" s="3"/>
      <c r="HN9" s="3"/>
      <c r="HO9" s="3"/>
      <c r="HP9" s="3"/>
      <c r="HQ9" s="3"/>
      <c r="HR9" s="3"/>
      <c r="HS9" s="3"/>
      <c r="HT9" s="3"/>
      <c r="HU9" s="3"/>
      <c r="HV9" s="3"/>
      <c r="HW9" s="3"/>
      <c r="HX9" s="3"/>
      <c r="HY9" s="3"/>
      <c r="HZ9" s="3"/>
      <c r="IA9" s="3">
        <v>5</v>
      </c>
      <c r="IB9" s="3"/>
      <c r="IC9" s="3"/>
      <c r="ID9" s="3"/>
      <c r="IE9" s="3"/>
      <c r="IF9" s="3"/>
      <c r="IG9" s="4">
        <f>SUM(F9:IF9)</f>
        <v>428</v>
      </c>
      <c r="IH9" s="5">
        <v>300</v>
      </c>
      <c r="II9" s="12">
        <f t="shared" si="0"/>
        <v>128400</v>
      </c>
    </row>
    <row r="10" spans="1:244" s="7" customFormat="1" ht="60" customHeight="1" x14ac:dyDescent="0.25">
      <c r="A10" s="11">
        <v>23</v>
      </c>
      <c r="B10" s="3">
        <v>6</v>
      </c>
      <c r="C10" s="1" t="s">
        <v>261</v>
      </c>
      <c r="D10" s="1" t="s">
        <v>262</v>
      </c>
      <c r="E10" s="1" t="s">
        <v>263</v>
      </c>
      <c r="F10" s="3">
        <v>7000</v>
      </c>
      <c r="G10" s="3"/>
      <c r="H10" s="3"/>
      <c r="I10" s="3"/>
      <c r="J10" s="3">
        <v>25</v>
      </c>
      <c r="K10" s="3">
        <v>25</v>
      </c>
      <c r="L10" s="3"/>
      <c r="M10" s="3"/>
      <c r="N10" s="3">
        <v>1000</v>
      </c>
      <c r="O10" s="3"/>
      <c r="P10" s="3">
        <v>500</v>
      </c>
      <c r="Q10" s="3"/>
      <c r="R10" s="3"/>
      <c r="S10" s="3"/>
      <c r="T10" s="3"/>
      <c r="U10" s="3">
        <v>25</v>
      </c>
      <c r="V10" s="3"/>
      <c r="W10" s="3">
        <v>150</v>
      </c>
      <c r="X10" s="3"/>
      <c r="Y10" s="3"/>
      <c r="Z10" s="3"/>
      <c r="AA10" s="3"/>
      <c r="AB10" s="3"/>
      <c r="AC10" s="3"/>
      <c r="AD10" s="3"/>
      <c r="AE10" s="3"/>
      <c r="AF10" s="3">
        <v>100</v>
      </c>
      <c r="AG10" s="3"/>
      <c r="AH10" s="3"/>
      <c r="AI10" s="3">
        <v>50</v>
      </c>
      <c r="AJ10" s="3"/>
      <c r="AK10" s="3">
        <v>25</v>
      </c>
      <c r="AL10" s="3"/>
      <c r="AM10" s="3"/>
      <c r="AN10" s="3"/>
      <c r="AO10" s="3"/>
      <c r="AP10" s="3">
        <v>100</v>
      </c>
      <c r="AQ10" s="3"/>
      <c r="AR10" s="3"/>
      <c r="AS10" s="3"/>
      <c r="AT10" s="3"/>
      <c r="AU10" s="3"/>
      <c r="AV10" s="3">
        <v>25</v>
      </c>
      <c r="AW10" s="3">
        <v>50</v>
      </c>
      <c r="AX10" s="3"/>
      <c r="AY10" s="3"/>
      <c r="AZ10" s="3"/>
      <c r="BA10" s="3"/>
      <c r="BB10" s="3"/>
      <c r="BC10" s="3"/>
      <c r="BD10" s="3"/>
      <c r="BE10" s="3">
        <v>100</v>
      </c>
      <c r="BF10" s="3">
        <v>25</v>
      </c>
      <c r="BG10" s="3"/>
      <c r="BH10" s="3">
        <v>25</v>
      </c>
      <c r="BI10" s="3">
        <v>200</v>
      </c>
      <c r="BJ10" s="3">
        <v>25</v>
      </c>
      <c r="BK10" s="3"/>
      <c r="BL10" s="3">
        <v>25</v>
      </c>
      <c r="BM10" s="3"/>
      <c r="BN10" s="3"/>
      <c r="BO10" s="3">
        <v>25</v>
      </c>
      <c r="BP10" s="3"/>
      <c r="BQ10" s="3"/>
      <c r="BR10" s="3">
        <v>50</v>
      </c>
      <c r="BS10" s="3"/>
      <c r="BT10" s="3"/>
      <c r="BU10" s="3"/>
      <c r="BV10" s="3"/>
      <c r="BW10" s="3">
        <v>25</v>
      </c>
      <c r="BX10" s="3">
        <v>25</v>
      </c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>
        <v>25</v>
      </c>
      <c r="CN10" s="3"/>
      <c r="CO10" s="3"/>
      <c r="CP10" s="3"/>
      <c r="CQ10" s="3"/>
      <c r="CR10" s="3"/>
      <c r="CS10" s="3"/>
      <c r="CT10" s="3"/>
      <c r="CU10" s="3"/>
      <c r="CV10" s="3"/>
      <c r="CW10" s="3">
        <v>25</v>
      </c>
      <c r="CX10" s="3"/>
      <c r="CY10" s="3">
        <v>25</v>
      </c>
      <c r="CZ10" s="3"/>
      <c r="DA10" s="3"/>
      <c r="DB10" s="3"/>
      <c r="DC10" s="3"/>
      <c r="DD10" s="3"/>
      <c r="DE10" s="3">
        <v>25</v>
      </c>
      <c r="DF10" s="3"/>
      <c r="DG10" s="3">
        <v>50</v>
      </c>
      <c r="DH10" s="3">
        <v>25</v>
      </c>
      <c r="DI10" s="3"/>
      <c r="DJ10" s="3"/>
      <c r="DK10" s="3"/>
      <c r="DL10" s="3">
        <v>50</v>
      </c>
      <c r="DM10" s="3"/>
      <c r="DN10" s="3"/>
      <c r="DO10" s="3"/>
      <c r="DP10" s="3"/>
      <c r="DQ10" s="3"/>
      <c r="DR10" s="3"/>
      <c r="DS10" s="3">
        <v>25</v>
      </c>
      <c r="DT10" s="3"/>
      <c r="DU10" s="3"/>
      <c r="DV10" s="3"/>
      <c r="DW10" s="3"/>
      <c r="DX10" s="3"/>
      <c r="DY10" s="3"/>
      <c r="DZ10" s="3"/>
      <c r="EA10" s="3"/>
      <c r="EB10" s="3">
        <v>25</v>
      </c>
      <c r="EC10" s="3"/>
      <c r="ED10" s="3">
        <v>25</v>
      </c>
      <c r="EE10" s="3"/>
      <c r="EF10" s="3"/>
      <c r="EG10" s="3">
        <v>50</v>
      </c>
      <c r="EH10" s="3"/>
      <c r="EI10" s="3"/>
      <c r="EJ10" s="3"/>
      <c r="EK10" s="3">
        <v>25</v>
      </c>
      <c r="EL10" s="3">
        <v>200</v>
      </c>
      <c r="EM10" s="3"/>
      <c r="EN10" s="3"/>
      <c r="EO10" s="3"/>
      <c r="EP10" s="3">
        <v>25</v>
      </c>
      <c r="EQ10" s="3"/>
      <c r="ER10" s="3"/>
      <c r="ES10" s="3">
        <v>25</v>
      </c>
      <c r="ET10" s="3">
        <v>25</v>
      </c>
      <c r="EU10" s="3"/>
      <c r="EV10" s="3">
        <v>25</v>
      </c>
      <c r="EW10" s="3">
        <v>25</v>
      </c>
      <c r="EX10" s="3"/>
      <c r="EY10" s="3"/>
      <c r="EZ10" s="3"/>
      <c r="FA10" s="3">
        <v>25</v>
      </c>
      <c r="FB10" s="3"/>
      <c r="FC10" s="3"/>
      <c r="FD10" s="3"/>
      <c r="FE10" s="3">
        <v>400</v>
      </c>
      <c r="FF10" s="3"/>
      <c r="FG10" s="3">
        <v>25</v>
      </c>
      <c r="FH10" s="3"/>
      <c r="FI10" s="3">
        <v>25</v>
      </c>
      <c r="FJ10" s="3"/>
      <c r="FK10" s="3">
        <v>25</v>
      </c>
      <c r="FL10" s="3"/>
      <c r="FM10" s="3"/>
      <c r="FN10" s="3"/>
      <c r="FO10" s="3"/>
      <c r="FP10" s="3"/>
      <c r="FQ10" s="3"/>
      <c r="FR10" s="3"/>
      <c r="FS10" s="3"/>
      <c r="FT10" s="3">
        <v>25</v>
      </c>
      <c r="FU10" s="3"/>
      <c r="FV10" s="3"/>
      <c r="FW10" s="3"/>
      <c r="FX10" s="3"/>
      <c r="FY10" s="3">
        <v>300</v>
      </c>
      <c r="FZ10" s="3">
        <v>400</v>
      </c>
      <c r="GA10" s="3">
        <v>2500</v>
      </c>
      <c r="GB10" s="3"/>
      <c r="GC10" s="3">
        <v>150</v>
      </c>
      <c r="GD10" s="3"/>
      <c r="GE10" s="3"/>
      <c r="GF10" s="3"/>
      <c r="GG10" s="3">
        <v>100</v>
      </c>
      <c r="GH10" s="3"/>
      <c r="GI10" s="3"/>
      <c r="GJ10" s="3">
        <v>1000</v>
      </c>
      <c r="GK10" s="3">
        <v>150</v>
      </c>
      <c r="GL10" s="3">
        <v>100</v>
      </c>
      <c r="GM10" s="3"/>
      <c r="GN10" s="3"/>
      <c r="GO10" s="3"/>
      <c r="GP10" s="3"/>
      <c r="GQ10" s="3">
        <v>100</v>
      </c>
      <c r="GR10" s="3">
        <v>100</v>
      </c>
      <c r="GS10" s="3"/>
      <c r="GT10" s="3"/>
      <c r="GU10" s="3"/>
      <c r="GV10" s="3">
        <v>500</v>
      </c>
      <c r="GW10" s="3"/>
      <c r="GX10" s="3">
        <v>500</v>
      </c>
      <c r="GY10" s="3">
        <v>50</v>
      </c>
      <c r="GZ10" s="3">
        <v>100</v>
      </c>
      <c r="HA10" s="3">
        <v>50</v>
      </c>
      <c r="HB10" s="3">
        <v>300</v>
      </c>
      <c r="HC10" s="3"/>
      <c r="HD10" s="3">
        <v>200</v>
      </c>
      <c r="HE10" s="3">
        <v>600</v>
      </c>
      <c r="HF10" s="3">
        <v>50</v>
      </c>
      <c r="HG10" s="3"/>
      <c r="HH10" s="3"/>
      <c r="HI10" s="3">
        <v>750</v>
      </c>
      <c r="HJ10" s="3">
        <v>1500</v>
      </c>
      <c r="HK10" s="3">
        <v>300</v>
      </c>
      <c r="HL10" s="3">
        <v>1000</v>
      </c>
      <c r="HM10" s="3"/>
      <c r="HN10" s="3"/>
      <c r="HO10" s="3"/>
      <c r="HP10" s="3">
        <v>400</v>
      </c>
      <c r="HQ10" s="3">
        <v>800</v>
      </c>
      <c r="HR10" s="3">
        <v>300</v>
      </c>
      <c r="HS10" s="3">
        <v>1000</v>
      </c>
      <c r="HT10" s="3">
        <v>100</v>
      </c>
      <c r="HU10" s="3">
        <v>200</v>
      </c>
      <c r="HV10" s="3">
        <v>75</v>
      </c>
      <c r="HW10" s="3">
        <v>300</v>
      </c>
      <c r="HX10" s="3"/>
      <c r="HY10" s="3">
        <v>400</v>
      </c>
      <c r="HZ10" s="3">
        <v>200</v>
      </c>
      <c r="IA10" s="3"/>
      <c r="IB10" s="3">
        <v>1200</v>
      </c>
      <c r="IC10" s="3">
        <v>250</v>
      </c>
      <c r="ID10" s="3">
        <v>50</v>
      </c>
      <c r="IE10" s="3"/>
      <c r="IF10" s="3"/>
      <c r="IG10" s="4">
        <f>SUM(F10:IF10)</f>
        <v>26900</v>
      </c>
      <c r="IH10" s="5">
        <v>17.5</v>
      </c>
      <c r="II10" s="12">
        <f t="shared" si="0"/>
        <v>470750</v>
      </c>
    </row>
    <row r="11" spans="1:244" ht="60" customHeight="1" x14ac:dyDescent="0.25">
      <c r="A11" s="11">
        <v>24</v>
      </c>
      <c r="B11" s="3">
        <v>7</v>
      </c>
      <c r="C11" s="1" t="s">
        <v>264</v>
      </c>
      <c r="D11" s="1" t="s">
        <v>265</v>
      </c>
      <c r="E11" s="1" t="s">
        <v>257</v>
      </c>
      <c r="F11" s="3">
        <v>0</v>
      </c>
      <c r="G11" s="3"/>
      <c r="H11" s="3"/>
      <c r="I11" s="3"/>
      <c r="J11" s="3"/>
      <c r="K11" s="3">
        <v>100</v>
      </c>
      <c r="L11" s="3"/>
      <c r="M11" s="3">
        <v>20</v>
      </c>
      <c r="N11" s="3">
        <v>25</v>
      </c>
      <c r="O11" s="3"/>
      <c r="P11" s="3"/>
      <c r="Q11" s="3"/>
      <c r="R11" s="3"/>
      <c r="S11" s="3">
        <v>25</v>
      </c>
      <c r="T11" s="3">
        <v>100</v>
      </c>
      <c r="U11" s="3"/>
      <c r="V11" s="3">
        <v>25</v>
      </c>
      <c r="W11" s="3"/>
      <c r="X11" s="3"/>
      <c r="Y11" s="3"/>
      <c r="Z11" s="3">
        <v>500</v>
      </c>
      <c r="AA11" s="3">
        <v>50</v>
      </c>
      <c r="AB11" s="3"/>
      <c r="AC11" s="3"/>
      <c r="AD11" s="3"/>
      <c r="AE11" s="3">
        <v>5</v>
      </c>
      <c r="AF11" s="3"/>
      <c r="AG11" s="3"/>
      <c r="AH11" s="3"/>
      <c r="AI11" s="3"/>
      <c r="AJ11" s="3"/>
      <c r="AK11" s="3"/>
      <c r="AL11" s="3">
        <v>500</v>
      </c>
      <c r="AM11" s="3">
        <v>3000</v>
      </c>
      <c r="AN11" s="3">
        <v>330</v>
      </c>
      <c r="AO11" s="3"/>
      <c r="AP11" s="3"/>
      <c r="AQ11" s="3">
        <v>2200</v>
      </c>
      <c r="AR11" s="3"/>
      <c r="AS11" s="3"/>
      <c r="AT11" s="3"/>
      <c r="AU11" s="3"/>
      <c r="AV11" s="3"/>
      <c r="AW11" s="3"/>
      <c r="AX11" s="3"/>
      <c r="AY11" s="3"/>
      <c r="AZ11" s="3">
        <v>240</v>
      </c>
      <c r="BA11" s="3"/>
      <c r="BB11" s="3"/>
      <c r="BC11" s="3"/>
      <c r="BD11" s="3"/>
      <c r="BE11" s="3"/>
      <c r="BF11" s="3"/>
      <c r="BG11" s="3"/>
      <c r="BH11" s="3"/>
      <c r="BI11" s="3">
        <v>200</v>
      </c>
      <c r="BJ11" s="3"/>
      <c r="BK11" s="3">
        <v>10</v>
      </c>
      <c r="BL11" s="3"/>
      <c r="BM11" s="3"/>
      <c r="BN11" s="3"/>
      <c r="BO11" s="3"/>
      <c r="BP11" s="3"/>
      <c r="BQ11" s="3">
        <v>5</v>
      </c>
      <c r="BR11" s="3">
        <v>80</v>
      </c>
      <c r="BS11" s="3">
        <v>30</v>
      </c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>
        <v>10</v>
      </c>
      <c r="CE11" s="3"/>
      <c r="CF11" s="3"/>
      <c r="CG11" s="3"/>
      <c r="CH11" s="3">
        <v>100</v>
      </c>
      <c r="CI11" s="3"/>
      <c r="CJ11" s="3"/>
      <c r="CK11" s="3">
        <v>5</v>
      </c>
      <c r="CL11" s="3">
        <v>10</v>
      </c>
      <c r="CM11" s="3"/>
      <c r="CN11" s="3"/>
      <c r="CO11" s="3"/>
      <c r="CP11" s="3"/>
      <c r="CQ11" s="3"/>
      <c r="CR11" s="3">
        <v>5</v>
      </c>
      <c r="CS11" s="3"/>
      <c r="CT11" s="3"/>
      <c r="CU11" s="3"/>
      <c r="CV11" s="3"/>
      <c r="CW11" s="3"/>
      <c r="CX11" s="3"/>
      <c r="CY11" s="3"/>
      <c r="CZ11" s="3"/>
      <c r="DA11" s="3"/>
      <c r="DB11" s="3"/>
      <c r="DC11" s="3"/>
      <c r="DD11" s="3">
        <v>5</v>
      </c>
      <c r="DE11" s="3">
        <v>5</v>
      </c>
      <c r="DF11" s="3">
        <v>80</v>
      </c>
      <c r="DG11" s="3">
        <v>5</v>
      </c>
      <c r="DH11" s="3">
        <v>5</v>
      </c>
      <c r="DI11" s="3"/>
      <c r="DJ11" s="3"/>
      <c r="DK11" s="3"/>
      <c r="DL11" s="3"/>
      <c r="DM11" s="3"/>
      <c r="DN11" s="3"/>
      <c r="DO11" s="3"/>
      <c r="DP11" s="3">
        <v>60</v>
      </c>
      <c r="DQ11" s="3">
        <v>10</v>
      </c>
      <c r="DR11" s="3"/>
      <c r="DS11" s="3"/>
      <c r="DT11" s="3"/>
      <c r="DU11" s="3"/>
      <c r="DV11" s="3">
        <v>5</v>
      </c>
      <c r="DW11" s="3"/>
      <c r="DX11" s="3"/>
      <c r="DY11" s="3"/>
      <c r="DZ11" s="3">
        <v>5</v>
      </c>
      <c r="EA11" s="3"/>
      <c r="EB11" s="3"/>
      <c r="EC11" s="3"/>
      <c r="ED11" s="3"/>
      <c r="EE11" s="3"/>
      <c r="EF11" s="3"/>
      <c r="EG11" s="3"/>
      <c r="EH11" s="3"/>
      <c r="EI11" s="3"/>
      <c r="EJ11" s="3"/>
      <c r="EK11" s="3">
        <v>5</v>
      </c>
      <c r="EL11" s="3"/>
      <c r="EM11" s="3"/>
      <c r="EN11" s="3"/>
      <c r="EO11" s="3"/>
      <c r="EP11" s="3">
        <v>50</v>
      </c>
      <c r="EQ11" s="3"/>
      <c r="ER11" s="3"/>
      <c r="ES11" s="3">
        <v>50</v>
      </c>
      <c r="ET11" s="3"/>
      <c r="EU11" s="3"/>
      <c r="EV11" s="3"/>
      <c r="EW11" s="3"/>
      <c r="EX11" s="3"/>
      <c r="EY11" s="3">
        <v>50</v>
      </c>
      <c r="EZ11" s="3"/>
      <c r="FA11" s="3">
        <v>50</v>
      </c>
      <c r="FB11" s="3"/>
      <c r="FC11" s="3"/>
      <c r="FD11" s="3">
        <v>100</v>
      </c>
      <c r="FE11" s="3"/>
      <c r="FF11" s="3"/>
      <c r="FG11" s="3">
        <v>10</v>
      </c>
      <c r="FH11" s="3"/>
      <c r="FI11" s="3"/>
      <c r="FJ11" s="3">
        <v>25</v>
      </c>
      <c r="FK11" s="3"/>
      <c r="FL11" s="3"/>
      <c r="FM11" s="3"/>
      <c r="FN11" s="3"/>
      <c r="FO11" s="3">
        <v>200</v>
      </c>
      <c r="FP11" s="3"/>
      <c r="FQ11" s="3"/>
      <c r="FR11" s="3">
        <v>1512</v>
      </c>
      <c r="FS11" s="3"/>
      <c r="FT11" s="3"/>
      <c r="FU11" s="3"/>
      <c r="FV11" s="3">
        <v>300</v>
      </c>
      <c r="FW11" s="3"/>
      <c r="FX11" s="3"/>
      <c r="FY11" s="3">
        <v>10</v>
      </c>
      <c r="FZ11" s="3"/>
      <c r="GA11" s="3"/>
      <c r="GB11" s="3">
        <v>4000</v>
      </c>
      <c r="GC11" s="3"/>
      <c r="GD11" s="3">
        <v>420</v>
      </c>
      <c r="GE11" s="3">
        <v>50</v>
      </c>
      <c r="GF11" s="3">
        <v>300</v>
      </c>
      <c r="GG11" s="3"/>
      <c r="GH11" s="3">
        <v>1000</v>
      </c>
      <c r="GI11" s="3"/>
      <c r="GJ11" s="3"/>
      <c r="GK11" s="3"/>
      <c r="GL11" s="3"/>
      <c r="GM11" s="3">
        <v>8000</v>
      </c>
      <c r="GN11" s="3">
        <v>120</v>
      </c>
      <c r="GO11" s="3">
        <v>2500</v>
      </c>
      <c r="GP11" s="3"/>
      <c r="GQ11" s="3"/>
      <c r="GR11" s="3"/>
      <c r="GS11" s="3"/>
      <c r="GT11" s="3"/>
      <c r="GU11" s="3"/>
      <c r="GV11" s="3"/>
      <c r="GW11" s="3"/>
      <c r="GX11" s="3">
        <v>100</v>
      </c>
      <c r="GY11" s="3"/>
      <c r="GZ11" s="3"/>
      <c r="HA11" s="3">
        <v>350</v>
      </c>
      <c r="HB11" s="3">
        <v>300</v>
      </c>
      <c r="HC11" s="3"/>
      <c r="HD11" s="3"/>
      <c r="HE11" s="3"/>
      <c r="HF11" s="3"/>
      <c r="HG11" s="3">
        <v>300</v>
      </c>
      <c r="HH11" s="3"/>
      <c r="HI11" s="3"/>
      <c r="HJ11" s="3">
        <v>550</v>
      </c>
      <c r="HK11" s="3">
        <v>500</v>
      </c>
      <c r="HL11" s="3"/>
      <c r="HM11" s="3">
        <v>50</v>
      </c>
      <c r="HN11" s="3"/>
      <c r="HO11" s="3">
        <v>800</v>
      </c>
      <c r="HP11" s="3">
        <v>200</v>
      </c>
      <c r="HQ11" s="3"/>
      <c r="HR11" s="3"/>
      <c r="HS11" s="3">
        <v>1000</v>
      </c>
      <c r="HT11" s="3"/>
      <c r="HU11" s="3"/>
      <c r="HV11" s="3"/>
      <c r="HW11" s="3"/>
      <c r="HX11" s="3"/>
      <c r="HY11" s="3">
        <v>50</v>
      </c>
      <c r="HZ11" s="3">
        <v>300</v>
      </c>
      <c r="IA11" s="3">
        <v>200</v>
      </c>
      <c r="IB11" s="3"/>
      <c r="IC11" s="3"/>
      <c r="ID11" s="3"/>
      <c r="IE11" s="3"/>
      <c r="IF11" s="3"/>
      <c r="IG11" s="4">
        <f>SUM(F11:IF11)</f>
        <v>31207</v>
      </c>
      <c r="IH11" s="5">
        <v>9.4949999999999992</v>
      </c>
      <c r="II11" s="12">
        <f t="shared" si="0"/>
        <v>296310.46499999997</v>
      </c>
    </row>
    <row r="12" spans="1:244" ht="60" customHeight="1" x14ac:dyDescent="0.25">
      <c r="A12" s="11">
        <v>25</v>
      </c>
      <c r="B12" s="3">
        <v>8</v>
      </c>
      <c r="C12" s="1" t="s">
        <v>266</v>
      </c>
      <c r="D12" s="1" t="s">
        <v>267</v>
      </c>
      <c r="E12" s="1" t="s">
        <v>257</v>
      </c>
      <c r="F12" s="3">
        <v>0</v>
      </c>
      <c r="G12" s="3">
        <v>10</v>
      </c>
      <c r="H12" s="3">
        <v>1</v>
      </c>
      <c r="I12" s="3">
        <v>10</v>
      </c>
      <c r="J12" s="3">
        <v>2</v>
      </c>
      <c r="K12" s="3"/>
      <c r="L12" s="3">
        <v>20</v>
      </c>
      <c r="M12" s="3"/>
      <c r="N12" s="3"/>
      <c r="O12" s="3"/>
      <c r="P12" s="3"/>
      <c r="Q12" s="3"/>
      <c r="R12" s="3"/>
      <c r="S12" s="3"/>
      <c r="T12" s="3"/>
      <c r="U12" s="3"/>
      <c r="V12" s="3">
        <v>100</v>
      </c>
      <c r="W12" s="3"/>
      <c r="X12" s="3"/>
      <c r="Y12" s="3"/>
      <c r="Z12" s="3"/>
      <c r="AA12" s="3">
        <v>200</v>
      </c>
      <c r="AB12" s="3"/>
      <c r="AC12" s="3">
        <v>100</v>
      </c>
      <c r="AD12" s="3"/>
      <c r="AE12" s="3">
        <v>15</v>
      </c>
      <c r="AF12" s="3"/>
      <c r="AG12" s="3"/>
      <c r="AH12" s="3">
        <v>25</v>
      </c>
      <c r="AI12" s="3"/>
      <c r="AJ12" s="3">
        <v>10</v>
      </c>
      <c r="AK12" s="3"/>
      <c r="AL12" s="3"/>
      <c r="AM12" s="3"/>
      <c r="AN12" s="3"/>
      <c r="AO12" s="3">
        <v>140</v>
      </c>
      <c r="AP12" s="3">
        <v>100</v>
      </c>
      <c r="AQ12" s="3">
        <v>390</v>
      </c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>
        <v>10</v>
      </c>
      <c r="BO12" s="3"/>
      <c r="BP12" s="3"/>
      <c r="BQ12" s="3">
        <v>5</v>
      </c>
      <c r="BR12" s="3">
        <v>25</v>
      </c>
      <c r="BS12" s="3"/>
      <c r="BT12" s="3">
        <v>20</v>
      </c>
      <c r="BU12" s="3">
        <v>2</v>
      </c>
      <c r="BV12" s="3">
        <v>30</v>
      </c>
      <c r="BW12" s="3"/>
      <c r="BX12" s="3"/>
      <c r="BY12" s="3"/>
      <c r="BZ12" s="3"/>
      <c r="CA12" s="3"/>
      <c r="CB12" s="3"/>
      <c r="CC12" s="3"/>
      <c r="CD12" s="3"/>
      <c r="CE12" s="3">
        <v>20</v>
      </c>
      <c r="CF12" s="3"/>
      <c r="CG12" s="3"/>
      <c r="CH12" s="3"/>
      <c r="CI12" s="3"/>
      <c r="CJ12" s="3"/>
      <c r="CK12" s="3">
        <v>2</v>
      </c>
      <c r="CL12" s="3">
        <v>3</v>
      </c>
      <c r="CM12" s="3"/>
      <c r="CN12" s="3">
        <v>5</v>
      </c>
      <c r="CO12" s="3"/>
      <c r="CP12" s="3"/>
      <c r="CQ12" s="3">
        <v>40</v>
      </c>
      <c r="CR12" s="3"/>
      <c r="CS12" s="3"/>
      <c r="CT12" s="3"/>
      <c r="CU12" s="3"/>
      <c r="CV12" s="3"/>
      <c r="CW12" s="3"/>
      <c r="CX12" s="3"/>
      <c r="CY12" s="3"/>
      <c r="CZ12" s="3"/>
      <c r="DA12" s="3"/>
      <c r="DB12" s="3"/>
      <c r="DC12" s="3">
        <v>10</v>
      </c>
      <c r="DD12" s="3">
        <v>3</v>
      </c>
      <c r="DE12" s="3"/>
      <c r="DF12" s="3"/>
      <c r="DG12" s="3"/>
      <c r="DH12" s="3"/>
      <c r="DI12" s="3"/>
      <c r="DJ12" s="3"/>
      <c r="DK12" s="3">
        <v>80</v>
      </c>
      <c r="DL12" s="3">
        <v>2</v>
      </c>
      <c r="DM12" s="3">
        <v>10</v>
      </c>
      <c r="DN12" s="3">
        <v>25</v>
      </c>
      <c r="DO12" s="3">
        <v>5</v>
      </c>
      <c r="DP12" s="3"/>
      <c r="DQ12" s="3"/>
      <c r="DR12" s="3"/>
      <c r="DS12" s="3"/>
      <c r="DT12" s="3"/>
      <c r="DU12" s="3"/>
      <c r="DV12" s="3">
        <v>10</v>
      </c>
      <c r="DW12" s="3">
        <v>10</v>
      </c>
      <c r="DX12" s="3"/>
      <c r="DY12" s="3">
        <v>20</v>
      </c>
      <c r="DZ12" s="3"/>
      <c r="EA12" s="3"/>
      <c r="EB12" s="3"/>
      <c r="EC12" s="3"/>
      <c r="ED12" s="3"/>
      <c r="EE12" s="3"/>
      <c r="EF12" s="3"/>
      <c r="EG12" s="3">
        <v>20</v>
      </c>
      <c r="EH12" s="3"/>
      <c r="EI12" s="3">
        <v>5</v>
      </c>
      <c r="EJ12" s="3"/>
      <c r="EK12" s="3"/>
      <c r="EL12" s="3"/>
      <c r="EM12" s="3"/>
      <c r="EN12" s="3"/>
      <c r="EO12" s="3"/>
      <c r="EP12" s="3"/>
      <c r="EQ12" s="3"/>
      <c r="ER12" s="3"/>
      <c r="ES12" s="3">
        <v>40</v>
      </c>
      <c r="ET12" s="3"/>
      <c r="EU12" s="3"/>
      <c r="EV12" s="3"/>
      <c r="EW12" s="3"/>
      <c r="EX12" s="3"/>
      <c r="EY12" s="3"/>
      <c r="EZ12" s="3"/>
      <c r="FA12" s="3"/>
      <c r="FB12" s="3"/>
      <c r="FC12" s="3"/>
      <c r="FD12" s="3"/>
      <c r="FE12" s="3">
        <v>20</v>
      </c>
      <c r="FF12" s="3"/>
      <c r="FG12" s="3"/>
      <c r="FH12" s="3"/>
      <c r="FI12" s="3">
        <v>5</v>
      </c>
      <c r="FJ12" s="3"/>
      <c r="FK12" s="3">
        <v>5</v>
      </c>
      <c r="FL12" s="3"/>
      <c r="FM12" s="3"/>
      <c r="FN12" s="3"/>
      <c r="FO12" s="3"/>
      <c r="FP12" s="3"/>
      <c r="FQ12" s="3"/>
      <c r="FR12" s="3">
        <v>250</v>
      </c>
      <c r="FS12" s="3"/>
      <c r="FT12" s="3"/>
      <c r="FU12" s="3">
        <v>85</v>
      </c>
      <c r="FV12" s="3"/>
      <c r="FW12" s="3">
        <v>200</v>
      </c>
      <c r="FX12" s="3"/>
      <c r="FY12" s="3">
        <v>30</v>
      </c>
      <c r="FZ12" s="3"/>
      <c r="GA12" s="3"/>
      <c r="GB12" s="3"/>
      <c r="GC12" s="3"/>
      <c r="GD12" s="3"/>
      <c r="GE12" s="3"/>
      <c r="GF12" s="3">
        <v>200</v>
      </c>
      <c r="GG12" s="3"/>
      <c r="GH12" s="3"/>
      <c r="GI12" s="3"/>
      <c r="GJ12" s="3"/>
      <c r="GK12" s="3"/>
      <c r="GL12" s="3">
        <v>300</v>
      </c>
      <c r="GM12" s="3"/>
      <c r="GN12" s="3"/>
      <c r="GO12" s="3"/>
      <c r="GP12" s="3"/>
      <c r="GQ12" s="3">
        <v>6000</v>
      </c>
      <c r="GR12" s="3">
        <v>20</v>
      </c>
      <c r="GS12" s="3"/>
      <c r="GT12" s="3"/>
      <c r="GU12" s="3"/>
      <c r="GV12" s="3"/>
      <c r="GW12" s="3"/>
      <c r="GX12" s="3"/>
      <c r="GY12" s="3"/>
      <c r="GZ12" s="3">
        <v>10</v>
      </c>
      <c r="HA12" s="3"/>
      <c r="HB12" s="3">
        <v>50</v>
      </c>
      <c r="HC12" s="3"/>
      <c r="HD12" s="3"/>
      <c r="HE12" s="3"/>
      <c r="HF12" s="3"/>
      <c r="HG12" s="3"/>
      <c r="HH12" s="3">
        <v>200</v>
      </c>
      <c r="HI12" s="3"/>
      <c r="HJ12" s="3"/>
      <c r="HK12" s="3"/>
      <c r="HL12" s="3">
        <v>1000</v>
      </c>
      <c r="HM12" s="3"/>
      <c r="HN12" s="3"/>
      <c r="HO12" s="3">
        <v>700</v>
      </c>
      <c r="HP12" s="3"/>
      <c r="HQ12" s="3"/>
      <c r="HR12" s="3">
        <v>1000</v>
      </c>
      <c r="HS12" s="3"/>
      <c r="HT12" s="3"/>
      <c r="HU12" s="3"/>
      <c r="HV12" s="3"/>
      <c r="HW12" s="3">
        <v>500</v>
      </c>
      <c r="HX12" s="3"/>
      <c r="HY12" s="3">
        <v>100</v>
      </c>
      <c r="HZ12" s="3"/>
      <c r="IA12" s="3"/>
      <c r="IB12" s="3"/>
      <c r="IC12" s="3">
        <v>50</v>
      </c>
      <c r="ID12" s="3"/>
      <c r="IE12" s="3"/>
      <c r="IF12" s="3"/>
      <c r="IG12" s="4">
        <f>SUM(F12:IF12)</f>
        <v>12250</v>
      </c>
      <c r="IH12" s="5">
        <v>10</v>
      </c>
      <c r="II12" s="12">
        <f t="shared" si="0"/>
        <v>122500</v>
      </c>
    </row>
    <row r="13" spans="1:244" ht="60" customHeight="1" x14ac:dyDescent="0.25">
      <c r="A13" s="11">
        <v>30</v>
      </c>
      <c r="B13" s="3">
        <v>9</v>
      </c>
      <c r="C13" s="1" t="s">
        <v>268</v>
      </c>
      <c r="D13" s="1" t="s">
        <v>269</v>
      </c>
      <c r="E13" s="1" t="s">
        <v>257</v>
      </c>
      <c r="F13" s="3">
        <v>0</v>
      </c>
      <c r="G13" s="3"/>
      <c r="H13" s="3"/>
      <c r="I13" s="3"/>
      <c r="J13" s="3"/>
      <c r="K13" s="3"/>
      <c r="L13" s="3"/>
      <c r="M13" s="3"/>
      <c r="N13" s="3">
        <v>54000</v>
      </c>
      <c r="O13" s="3"/>
      <c r="P13" s="3">
        <v>10000</v>
      </c>
      <c r="Q13" s="3"/>
      <c r="R13" s="3"/>
      <c r="S13" s="3">
        <v>32000</v>
      </c>
      <c r="T13" s="3">
        <v>16600</v>
      </c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>
        <v>2000</v>
      </c>
      <c r="AP13" s="3">
        <v>15000</v>
      </c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>
        <v>2000</v>
      </c>
      <c r="BP13" s="3"/>
      <c r="BQ13" s="3"/>
      <c r="BR13" s="3"/>
      <c r="BS13" s="3"/>
      <c r="BT13" s="3"/>
      <c r="BU13" s="3"/>
      <c r="BV13" s="3">
        <v>2000</v>
      </c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  <c r="CV13" s="3"/>
      <c r="CW13" s="3"/>
      <c r="CX13" s="3"/>
      <c r="CY13" s="3">
        <v>2000</v>
      </c>
      <c r="CZ13" s="3"/>
      <c r="DA13" s="3"/>
      <c r="DB13" s="3"/>
      <c r="DC13" s="3"/>
      <c r="DD13" s="3"/>
      <c r="DE13" s="3"/>
      <c r="DF13" s="3"/>
      <c r="DG13" s="3"/>
      <c r="DH13" s="3"/>
      <c r="DI13" s="3"/>
      <c r="DJ13" s="3"/>
      <c r="DK13" s="3"/>
      <c r="DL13" s="3"/>
      <c r="DM13" s="3"/>
      <c r="DN13" s="3"/>
      <c r="DO13" s="3"/>
      <c r="DP13" s="3"/>
      <c r="DQ13" s="3"/>
      <c r="DR13" s="3"/>
      <c r="DS13" s="3"/>
      <c r="DT13" s="3"/>
      <c r="DU13" s="3"/>
      <c r="DV13" s="3"/>
      <c r="DW13" s="3"/>
      <c r="DX13" s="3"/>
      <c r="DY13" s="3"/>
      <c r="DZ13" s="3"/>
      <c r="EA13" s="3"/>
      <c r="EB13" s="3"/>
      <c r="EC13" s="3">
        <v>2000</v>
      </c>
      <c r="ED13" s="3"/>
      <c r="EE13" s="3"/>
      <c r="EF13" s="3"/>
      <c r="EG13" s="3"/>
      <c r="EH13" s="3"/>
      <c r="EI13" s="3"/>
      <c r="EJ13" s="3"/>
      <c r="EK13" s="3"/>
      <c r="EL13" s="3"/>
      <c r="EM13" s="3"/>
      <c r="EN13" s="3"/>
      <c r="EO13" s="3"/>
      <c r="EP13" s="3"/>
      <c r="EQ13" s="3"/>
      <c r="ER13" s="3"/>
      <c r="ES13" s="3">
        <v>2000</v>
      </c>
      <c r="ET13" s="3"/>
      <c r="EU13" s="3"/>
      <c r="EV13" s="3"/>
      <c r="EW13" s="3"/>
      <c r="EX13" s="3"/>
      <c r="EY13" s="3"/>
      <c r="EZ13" s="3"/>
      <c r="FA13" s="3"/>
      <c r="FB13" s="3"/>
      <c r="FC13" s="3"/>
      <c r="FD13" s="3">
        <v>4000</v>
      </c>
      <c r="FE13" s="3"/>
      <c r="FF13" s="3"/>
      <c r="FG13" s="3"/>
      <c r="FH13" s="3"/>
      <c r="FI13" s="3"/>
      <c r="FJ13" s="3"/>
      <c r="FK13" s="3"/>
      <c r="FL13" s="3"/>
      <c r="FM13" s="3"/>
      <c r="FN13" s="3"/>
      <c r="FO13" s="3"/>
      <c r="FP13" s="3"/>
      <c r="FQ13" s="3"/>
      <c r="FR13" s="3"/>
      <c r="FS13" s="3"/>
      <c r="FT13" s="3"/>
      <c r="FU13" s="3"/>
      <c r="FV13" s="3"/>
      <c r="FW13" s="3"/>
      <c r="FX13" s="3">
        <v>60000</v>
      </c>
      <c r="FY13" s="3">
        <v>45000</v>
      </c>
      <c r="FZ13" s="3"/>
      <c r="GA13" s="3">
        <v>40000</v>
      </c>
      <c r="GB13" s="3"/>
      <c r="GC13" s="3">
        <v>165300</v>
      </c>
      <c r="GD13" s="3"/>
      <c r="GE13" s="3"/>
      <c r="GF13" s="3"/>
      <c r="GG13" s="3"/>
      <c r="GH13" s="3"/>
      <c r="GI13" s="3"/>
      <c r="GJ13" s="3">
        <v>6000</v>
      </c>
      <c r="GK13" s="3"/>
      <c r="GL13" s="3"/>
      <c r="GM13" s="3"/>
      <c r="GN13" s="3"/>
      <c r="GO13" s="3">
        <v>10000</v>
      </c>
      <c r="GP13" s="3"/>
      <c r="GQ13" s="3">
        <v>64000</v>
      </c>
      <c r="GR13" s="3">
        <v>2000</v>
      </c>
      <c r="GS13" s="3">
        <v>90000</v>
      </c>
      <c r="GT13" s="3">
        <v>122000</v>
      </c>
      <c r="GU13" s="3"/>
      <c r="GV13" s="3">
        <v>200000</v>
      </c>
      <c r="GW13" s="3">
        <v>200000</v>
      </c>
      <c r="GX13" s="3"/>
      <c r="GY13" s="3"/>
      <c r="GZ13" s="3">
        <v>16000</v>
      </c>
      <c r="HA13" s="3"/>
      <c r="HB13" s="3"/>
      <c r="HC13" s="3"/>
      <c r="HD13" s="3"/>
      <c r="HE13" s="3"/>
      <c r="HF13" s="3"/>
      <c r="HG13" s="3">
        <v>10000</v>
      </c>
      <c r="HH13" s="3"/>
      <c r="HI13" s="3">
        <v>60000</v>
      </c>
      <c r="HJ13" s="3">
        <v>2000</v>
      </c>
      <c r="HK13" s="3">
        <v>2000</v>
      </c>
      <c r="HL13" s="3">
        <v>10000</v>
      </c>
      <c r="HM13" s="3"/>
      <c r="HN13" s="3"/>
      <c r="HO13" s="3"/>
      <c r="HP13" s="3">
        <v>20000</v>
      </c>
      <c r="HQ13" s="3">
        <v>5000</v>
      </c>
      <c r="HR13" s="3"/>
      <c r="HS13" s="3">
        <v>20000</v>
      </c>
      <c r="HT13" s="3"/>
      <c r="HU13" s="3">
        <v>2000</v>
      </c>
      <c r="HV13" s="3"/>
      <c r="HW13" s="3">
        <v>40000</v>
      </c>
      <c r="HX13" s="3"/>
      <c r="HY13" s="3">
        <v>50000</v>
      </c>
      <c r="HZ13" s="3"/>
      <c r="IA13" s="3">
        <v>12000</v>
      </c>
      <c r="IB13" s="3">
        <v>40000</v>
      </c>
      <c r="IC13" s="3">
        <v>3000</v>
      </c>
      <c r="ID13" s="3"/>
      <c r="IE13" s="3">
        <v>2000</v>
      </c>
      <c r="IF13" s="3"/>
      <c r="IG13" s="4">
        <f>SUM(F13:IF13)</f>
        <v>1441900</v>
      </c>
      <c r="IH13" s="5">
        <v>0.61</v>
      </c>
      <c r="II13" s="12">
        <f t="shared" si="0"/>
        <v>879559</v>
      </c>
    </row>
    <row r="14" spans="1:244" ht="60" customHeight="1" x14ac:dyDescent="0.25">
      <c r="A14" s="18">
        <v>19</v>
      </c>
      <c r="B14" s="19">
        <v>10</v>
      </c>
      <c r="C14" s="20" t="s">
        <v>270</v>
      </c>
      <c r="D14" s="20" t="s">
        <v>271</v>
      </c>
      <c r="E14" s="20" t="s">
        <v>257</v>
      </c>
      <c r="F14" s="19"/>
      <c r="G14" s="19"/>
      <c r="H14" s="19"/>
      <c r="I14" s="19"/>
      <c r="J14" s="19"/>
      <c r="K14" s="19"/>
      <c r="L14" s="19"/>
      <c r="M14" s="19"/>
      <c r="N14" s="19"/>
      <c r="O14" s="19"/>
      <c r="P14" s="19"/>
      <c r="Q14" s="19"/>
      <c r="R14" s="19"/>
      <c r="S14" s="19"/>
      <c r="T14" s="19"/>
      <c r="U14" s="19"/>
      <c r="V14" s="19"/>
      <c r="W14" s="19"/>
      <c r="X14" s="19"/>
      <c r="Y14" s="19"/>
      <c r="Z14" s="19"/>
      <c r="AA14" s="19"/>
      <c r="AB14" s="19"/>
      <c r="AC14" s="19"/>
      <c r="AD14" s="19"/>
      <c r="AE14" s="19"/>
      <c r="AF14" s="19"/>
      <c r="AG14" s="19"/>
      <c r="AH14" s="19"/>
      <c r="AI14" s="19"/>
      <c r="AJ14" s="19"/>
      <c r="AK14" s="19"/>
      <c r="AL14" s="19"/>
      <c r="AM14" s="19"/>
      <c r="AN14" s="19"/>
      <c r="AO14" s="19"/>
      <c r="AP14" s="19"/>
      <c r="AQ14" s="19"/>
      <c r="AR14" s="19"/>
      <c r="AS14" s="19"/>
      <c r="AT14" s="19"/>
      <c r="AU14" s="19"/>
      <c r="AV14" s="19"/>
      <c r="AW14" s="19"/>
      <c r="AX14" s="19"/>
      <c r="AY14" s="19"/>
      <c r="AZ14" s="19"/>
      <c r="BA14" s="19"/>
      <c r="BB14" s="19"/>
      <c r="BC14" s="19"/>
      <c r="BD14" s="19"/>
      <c r="BE14" s="19"/>
      <c r="BF14" s="19"/>
      <c r="BG14" s="19"/>
      <c r="BH14" s="19"/>
      <c r="BI14" s="19"/>
      <c r="BJ14" s="19"/>
      <c r="BK14" s="19"/>
      <c r="BL14" s="19"/>
      <c r="BM14" s="19"/>
      <c r="BN14" s="19"/>
      <c r="BO14" s="19"/>
      <c r="BP14" s="19"/>
      <c r="BQ14" s="19"/>
      <c r="BR14" s="19"/>
      <c r="BS14" s="19"/>
      <c r="BT14" s="19"/>
      <c r="BU14" s="19"/>
      <c r="BV14" s="19"/>
      <c r="BW14" s="19"/>
      <c r="BX14" s="19"/>
      <c r="BY14" s="19"/>
      <c r="BZ14" s="19"/>
      <c r="CA14" s="19"/>
      <c r="CB14" s="19"/>
      <c r="CC14" s="19"/>
      <c r="CD14" s="19"/>
      <c r="CE14" s="19"/>
      <c r="CF14" s="19"/>
      <c r="CG14" s="19"/>
      <c r="CH14" s="19"/>
      <c r="CI14" s="19"/>
      <c r="CJ14" s="19"/>
      <c r="CK14" s="19"/>
      <c r="CL14" s="19"/>
      <c r="CM14" s="19"/>
      <c r="CN14" s="19"/>
      <c r="CO14" s="19"/>
      <c r="CP14" s="19"/>
      <c r="CQ14" s="19"/>
      <c r="CR14" s="19"/>
      <c r="CS14" s="19"/>
      <c r="CT14" s="19"/>
      <c r="CU14" s="19"/>
      <c r="CV14" s="19"/>
      <c r="CW14" s="19"/>
      <c r="CX14" s="19"/>
      <c r="CY14" s="19"/>
      <c r="CZ14" s="19"/>
      <c r="DA14" s="19"/>
      <c r="DB14" s="19"/>
      <c r="DC14" s="19"/>
      <c r="DD14" s="19"/>
      <c r="DE14" s="19"/>
      <c r="DF14" s="19"/>
      <c r="DG14" s="19"/>
      <c r="DH14" s="19"/>
      <c r="DI14" s="19"/>
      <c r="DJ14" s="19"/>
      <c r="DK14" s="19"/>
      <c r="DL14" s="19"/>
      <c r="DM14" s="19"/>
      <c r="DN14" s="19"/>
      <c r="DO14" s="19"/>
      <c r="DP14" s="19"/>
      <c r="DQ14" s="19"/>
      <c r="DR14" s="19"/>
      <c r="DS14" s="19"/>
      <c r="DT14" s="19"/>
      <c r="DU14" s="19"/>
      <c r="DV14" s="19"/>
      <c r="DW14" s="19"/>
      <c r="DX14" s="19"/>
      <c r="DY14" s="19"/>
      <c r="DZ14" s="19"/>
      <c r="EA14" s="19"/>
      <c r="EB14" s="19"/>
      <c r="EC14" s="19"/>
      <c r="ED14" s="19"/>
      <c r="EE14" s="19"/>
      <c r="EF14" s="19"/>
      <c r="EG14" s="19"/>
      <c r="EH14" s="19"/>
      <c r="EI14" s="19"/>
      <c r="EJ14" s="19"/>
      <c r="EK14" s="19"/>
      <c r="EL14" s="19"/>
      <c r="EM14" s="19"/>
      <c r="EN14" s="19"/>
      <c r="EO14" s="19"/>
      <c r="EP14" s="19"/>
      <c r="EQ14" s="19"/>
      <c r="ER14" s="19"/>
      <c r="ES14" s="19"/>
      <c r="ET14" s="19"/>
      <c r="EU14" s="19"/>
      <c r="EV14" s="19"/>
      <c r="EW14" s="19"/>
      <c r="EX14" s="19"/>
      <c r="EY14" s="19"/>
      <c r="EZ14" s="19"/>
      <c r="FA14" s="19"/>
      <c r="FB14" s="19"/>
      <c r="FC14" s="19"/>
      <c r="FD14" s="19"/>
      <c r="FE14" s="19"/>
      <c r="FF14" s="19"/>
      <c r="FG14" s="19"/>
      <c r="FH14" s="19"/>
      <c r="FI14" s="19"/>
      <c r="FJ14" s="19"/>
      <c r="FK14" s="19"/>
      <c r="FL14" s="19"/>
      <c r="FM14" s="19"/>
      <c r="FN14" s="19"/>
      <c r="FO14" s="19"/>
      <c r="FP14" s="19"/>
      <c r="FQ14" s="19"/>
      <c r="FR14" s="19"/>
      <c r="FS14" s="19"/>
      <c r="FT14" s="19"/>
      <c r="FU14" s="19"/>
      <c r="FV14" s="19"/>
      <c r="FW14" s="19"/>
      <c r="FX14" s="19"/>
      <c r="FY14" s="19"/>
      <c r="FZ14" s="19"/>
      <c r="GA14" s="19"/>
      <c r="GB14" s="19"/>
      <c r="GC14" s="19"/>
      <c r="GD14" s="19"/>
      <c r="GE14" s="19"/>
      <c r="GF14" s="19"/>
      <c r="GG14" s="19"/>
      <c r="GH14" s="19"/>
      <c r="GI14" s="19"/>
      <c r="GJ14" s="19"/>
      <c r="GK14" s="19"/>
      <c r="GL14" s="19"/>
      <c r="GM14" s="19"/>
      <c r="GN14" s="19"/>
      <c r="GO14" s="19"/>
      <c r="GP14" s="19"/>
      <c r="GQ14" s="19"/>
      <c r="GR14" s="19"/>
      <c r="GS14" s="19"/>
      <c r="GT14" s="19"/>
      <c r="GU14" s="19"/>
      <c r="GV14" s="19"/>
      <c r="GW14" s="19"/>
      <c r="GX14" s="19"/>
      <c r="GY14" s="19"/>
      <c r="GZ14" s="19"/>
      <c r="HA14" s="19"/>
      <c r="HB14" s="19"/>
      <c r="HC14" s="19"/>
      <c r="HD14" s="19"/>
      <c r="HE14" s="19"/>
      <c r="HF14" s="19"/>
      <c r="HG14" s="19"/>
      <c r="HH14" s="19"/>
      <c r="HI14" s="19"/>
      <c r="HJ14" s="19"/>
      <c r="HK14" s="19"/>
      <c r="HL14" s="19"/>
      <c r="HM14" s="19"/>
      <c r="HN14" s="19"/>
      <c r="HO14" s="19"/>
      <c r="HP14" s="19"/>
      <c r="HQ14" s="19"/>
      <c r="HR14" s="19"/>
      <c r="HS14" s="19"/>
      <c r="HT14" s="19"/>
      <c r="HU14" s="19"/>
      <c r="HV14" s="19"/>
      <c r="HW14" s="19"/>
      <c r="HX14" s="19"/>
      <c r="HY14" s="19"/>
      <c r="HZ14" s="19"/>
      <c r="IA14" s="19"/>
      <c r="IB14" s="19">
        <v>128</v>
      </c>
      <c r="IC14" s="19"/>
      <c r="ID14" s="19"/>
      <c r="IE14" s="19"/>
      <c r="IF14" s="19"/>
      <c r="IG14" s="21">
        <f>SUM(F14:IF14)</f>
        <v>128</v>
      </c>
      <c r="IH14" s="22" t="s">
        <v>272</v>
      </c>
      <c r="II14" s="23">
        <f t="shared" si="0"/>
        <v>5866.24</v>
      </c>
    </row>
    <row r="15" spans="1:244" ht="60" customHeight="1" x14ac:dyDescent="0.25">
      <c r="F15" s="6">
        <f>SUBTOTAL(109,Table1[ADMINISTRATIA NATIONALA A PENITENCIARELOR])</f>
        <v>7800</v>
      </c>
      <c r="G15" s="6">
        <f>SUBTOTAL(109,Table1[CABINETUL INDIVIDUAL AL MEDICULUI DE FAMILIE CORCODEL GEORGETA])</f>
        <v>2160</v>
      </c>
      <c r="H15" s="6">
        <f>SUBTOTAL(109,Table1[CABINETUL INDIVIDUAL AL MEDICULUI DE FAMILIE CORJAN VIORICA])</f>
        <v>4601</v>
      </c>
      <c r="I15" s="6">
        <f>SUBTOTAL(109,Table1[CABINETUL INDIVIDUAL AL MEDICULUI DE FAMILIE PLESCA ELENA])</f>
        <v>2010</v>
      </c>
      <c r="J15" s="6">
        <f>SUBTOTAL(109,Table1[CABINETUL INDIVIDUAL AL MEDICULUI DE FAMILIE SAPTEFRATI LUDMILA])</f>
        <v>577</v>
      </c>
      <c r="K15" s="6">
        <f>SUBTOTAL(109,Table1[CENTRUL DE MEDICINA LEGALA])</f>
        <v>125</v>
      </c>
      <c r="L15" s="6">
        <f>SUBTOTAL(109,Table1[CENTRUL DE PLASAMENT PENTRU PERSOANE VIRSTNICE SI PERSOANE CU DIZABILITATI COM COCIERI])</f>
        <v>20</v>
      </c>
      <c r="M15" s="6">
        <f>SUBTOTAL(109,Table1[CENTRUL DE PLASAMENT SI REABILITARE PENTRU COPII DE VARSTA FRAGEDA MUN CHISINAU])</f>
        <v>20</v>
      </c>
      <c r="N15" s="6">
        <f>SUBTOTAL(109,Table1[CENTRUL DE PLASAMENT TEMPORAR PENTRU PERSOANE CU DIZABILITATI (ADULTE) BADICENI])</f>
        <v>505025</v>
      </c>
      <c r="O15" s="6">
        <f>SUBTOTAL(109,Table1[CENTRUL DE PLASAMENT TEMPORAR PENTRU PERSOANE CU DIZABILITATI (ADULTE) BALTI])</f>
        <v>400</v>
      </c>
      <c r="P15" s="6">
        <f>SUBTOTAL(109,Table1[CENTRUL DE PLASAMENT TEMPORAR PENTRU PERSOANE CU DIZABILITATI (ADULTE) BRINZENI])</f>
        <v>10500</v>
      </c>
      <c r="Q15" s="6">
        <f>SUBTOTAL(109,Table1[CENTRUL DE PLASAMENT TEMPORAR PENTRU PERSOANE CU DIZABILITATI MUN HANCESTI])</f>
        <v>4000</v>
      </c>
      <c r="R15" s="6">
        <f>SUBTOTAL(109,Table1[CENTRUL DE PLASAMENT TEMPORAR PENTRU PERSOANE CU DIZABILITATI MUN ORHEI])</f>
        <v>24000</v>
      </c>
      <c r="S15" s="6">
        <f>SUBTOTAL(109,Table1[CENTRUL DE PLASAMENT TEMPORAR SI REABILITARE PENTRU COPII MUN BALTI])</f>
        <v>64025</v>
      </c>
      <c r="T15" s="6">
        <f>SUBTOTAL(109,Table1[CENTRUL DE REABILITARE A PERSOANELOR VIRSTNICE SI PERSOANELOR CU DIZABILITATI (ADULTE) “SPERANTA])</f>
        <v>30020</v>
      </c>
      <c r="U15" s="6">
        <f>SUBTOTAL(109,Table1[CENTRUL DE REABILITARE SI PROTECTIE SOCIAL A COPIILOR IN SITUATIE DE RISC “ПЛАМЪЧЕ OR TARACLIA])</f>
        <v>2425</v>
      </c>
      <c r="V15" s="6">
        <f>SUBTOTAL(109,Table1[CENTRUL DE RECUPERARE PENTRU COPII CEADIR-LUNGA])</f>
        <v>125</v>
      </c>
      <c r="W15" s="6">
        <f>SUBTOTAL(109,Table1[CENTRUL NATIONAL DE TRANSFUZIE A SANGELUI])</f>
        <v>49950</v>
      </c>
      <c r="X15" s="6">
        <f>SUBTOTAL(109,Table1[CMF ZIMATI-MED])</f>
        <v>8000</v>
      </c>
      <c r="Y15" s="6">
        <f>SUBTOTAL(109,Table1[CMF ZUBCOV&amp;PETRACHI])</f>
        <v>2000</v>
      </c>
      <c r="Z15" s="6">
        <f>SUBTOTAL(109,Table1[IM CENTRUL STOMATOLOGIC MUNICIPAL CHISINAU])</f>
        <v>40500</v>
      </c>
      <c r="AA15" s="6">
        <f>SUBTOTAL(109,Table1[IM CENTRUL STOMATOLOGIC RAIONAL ANENII NOI])</f>
        <v>2250</v>
      </c>
      <c r="AB15" s="6">
        <f>SUBTOTAL(109,Table1[IM CENTRUL STOMATOLOGIC RAIONAL CALARASI])</f>
        <v>400</v>
      </c>
      <c r="AC15" s="6">
        <f>SUBTOTAL(109,Table1[IM CENTRUL STOMATOLOGIC RAIONAL CAUSENI])</f>
        <v>100</v>
      </c>
      <c r="AD15" s="6">
        <f>SUBTOTAL(109,Table1[IM CENTRUL STOMATOLOGIC RAIONAL CIMISLIA])</f>
        <v>6500</v>
      </c>
      <c r="AE15" s="6">
        <f>SUBTOTAL(109,Table1[IM CENTRUL STOMATOLOGIC RAIONAL CRIULENI])</f>
        <v>20</v>
      </c>
      <c r="AF15" s="6">
        <f>SUBTOTAL(109,Table1[IM CENTRUL STOMATOLOGIC RAIONAL HANCESTI])</f>
        <v>14100</v>
      </c>
      <c r="AG15" s="6">
        <f>SUBTOTAL(109,Table1[IM CENTRUL STOMATOLOGIC RAIONAL IALOVENI])</f>
        <v>44000</v>
      </c>
      <c r="AH15" s="6">
        <f>SUBTOTAL(109,Table1[IM CENTRUL STOMATOLOGIC RAIONAL LEOVA])</f>
        <v>1525</v>
      </c>
      <c r="AI15" s="6">
        <f>SUBTOTAL(109,Table1[IM CENTRUL STOMATOLOGIC RAIONAL SOROCA])</f>
        <v>50</v>
      </c>
      <c r="AJ15" s="6">
        <f>SUBTOTAL(109,Table1[IM CENTRUL STOMATOLOGIC RAIONAL STEFAN VODA])</f>
        <v>4810</v>
      </c>
      <c r="AK15" s="6">
        <f>SUBTOTAL(109,Table1[IM CENTRUL STOMATOLOGIC RAIONAL TELENESTI])</f>
        <v>425</v>
      </c>
      <c r="AL15" s="6">
        <f>SUBTOTAL(109,Table1[IM CLINICA STOMATOLOGICA DIN ORHEI])</f>
        <v>3020</v>
      </c>
      <c r="AM15" s="6">
        <f>SUBTOTAL(109,Table1[IMSP ASOCIATIA MEDICALA TERITORIALA BOTANICA])</f>
        <v>3000</v>
      </c>
      <c r="AN15" s="6">
        <f>SUBTOTAL(109,Table1[IMSP ASOCIATIA MEDICALA TERITORIALA BUIUCANI])</f>
        <v>330</v>
      </c>
      <c r="AO15" s="6">
        <f>SUBTOTAL(109,Table1[IMSP ASOCIATIA MEDICALA TERITORIALA CENTRU])</f>
        <v>9172</v>
      </c>
      <c r="AP15" s="6">
        <f>SUBTOTAL(109,Table1[IMSP ASOCIATIA MEDICALA TERITORIALA CIOCANA])</f>
        <v>20220</v>
      </c>
      <c r="AQ15" s="6">
        <f>SUBTOTAL(109,Table1[IMSP ASOCIATIA MEDICALA TERITORIALA RASCANI])</f>
        <v>30590</v>
      </c>
      <c r="AR15" s="6">
        <f>SUBTOTAL(109,Table1[IMSP CENTRUL DE SANATATE BACIOI])</f>
        <v>400</v>
      </c>
      <c r="AS15" s="6">
        <f>SUBTOTAL(109,Table1[IMSP CENTRUL DE SANATATE BAIMACLIA])</f>
        <v>50</v>
      </c>
      <c r="AT15" s="6">
        <f>SUBTOTAL(109,Table1[IMSP CENTRUL DE SANATATE BARDAR])</f>
        <v>3300</v>
      </c>
      <c r="AU15" s="6">
        <f>SUBTOTAL(109,Table1[IMSP CENTRUL DE SANATATE BIRUINTA])</f>
        <v>7300</v>
      </c>
      <c r="AV15" s="6">
        <f>SUBTOTAL(109,Table1[IMSP CENTRUL DE SANATATE BOBEICA])</f>
        <v>725</v>
      </c>
      <c r="AW15" s="6">
        <f>SUBTOTAL(109,Table1[IMSP CENTRUL DE SANATATE BOCSA])</f>
        <v>50</v>
      </c>
      <c r="AX15" s="6">
        <f>SUBTOTAL(109,Table1[IMSP CENTRUL DE SANATATE BRAVICEA])</f>
        <v>2000</v>
      </c>
      <c r="AY15" s="6">
        <f>SUBTOTAL(109,Table1[IMSP CENTRUL DE SANATATE BRAVICENI])</f>
        <v>5000</v>
      </c>
      <c r="AZ15" s="6">
        <f>SUBTOTAL(109,Table1[IMSP CENTRUL DE SANATATE BRICENI])</f>
        <v>2240</v>
      </c>
      <c r="BA15" s="6">
        <f>SUBTOTAL(109,Table1[IMSP CENTRUL DE SANATATE BUDESTI])</f>
        <v>4000</v>
      </c>
      <c r="BB15" s="6">
        <f>SUBTOTAL(109,Table1[IMSP CENTRUL DE SANATATE CAHUL])</f>
        <v>58400</v>
      </c>
      <c r="BC15" s="6">
        <f>SUBTOTAL(109,Table1[IMSP CENTRUL DE SANATATE CALARASI])</f>
        <v>5000</v>
      </c>
      <c r="BD15" s="6">
        <f>SUBTOTAL(109,Table1[IMSP CENTRUL DE SANATATE CANTEMIR])</f>
        <v>20400</v>
      </c>
      <c r="BE15" s="6">
        <f>SUBTOTAL(109,Table1[IMSP CENTRUL DE SANATATE CAUSENI])</f>
        <v>100</v>
      </c>
      <c r="BF15" s="6">
        <f>SUBTOTAL(109,Table1[IMSP CENTRUL DE SANATATE CAZANESTI])</f>
        <v>5025</v>
      </c>
      <c r="BG15" s="6">
        <f>SUBTOTAL(109,Table1[IMSP CENTRUL DE SANATATE CEADIR-LUNGA])</f>
        <v>14800</v>
      </c>
      <c r="BH15" s="6">
        <f>SUBTOTAL(109,Table1[IMSP CENTRUL DE SANATATE CHIRSOVA])</f>
        <v>2525</v>
      </c>
      <c r="BI15" s="6">
        <f>SUBTOTAL(109,Table1[IMSP CENTRUL DE SANATATE CIMISLIA])</f>
        <v>400</v>
      </c>
      <c r="BJ15" s="6">
        <f>SUBTOTAL(109,Table1[IMSP CENTRUL DE SANATATE CIOBALACCIA])</f>
        <v>4025</v>
      </c>
      <c r="BK15" s="6">
        <f>SUBTOTAL(109,Table1[IMSP CENTRUL DE SANATATE CIOC MAIDAN])</f>
        <v>10</v>
      </c>
      <c r="BL15" s="6">
        <f>SUBTOTAL(109,Table1[IMSP CENTRUL DE SANATATE CIOCALTENI])</f>
        <v>25</v>
      </c>
      <c r="BM15" s="6">
        <f>SUBTOTAL(109,Table1[IMSP CENTRUL DE SANATATE CIORESCU])</f>
        <v>4000</v>
      </c>
      <c r="BN15" s="6">
        <f>SUBTOTAL(109,Table1[IMSP CENTRUL DE SANATATE CIUCIULEA])</f>
        <v>10</v>
      </c>
      <c r="BO15" s="6">
        <f>SUBTOTAL(109,Table1[IMSP CENTRUL DE SANATATE CIUCIULENI])</f>
        <v>2025</v>
      </c>
      <c r="BP15" s="6">
        <f>SUBTOTAL(109,Table1[IMSP CENTRUL DE SANATATE COLIBAS])</f>
        <v>20000</v>
      </c>
      <c r="BQ15" s="6">
        <f>SUBTOTAL(109,Table1[IMSP CENTRUL DE SANATATE COLONITA])</f>
        <v>413</v>
      </c>
      <c r="BR15" s="6">
        <f>SUBTOTAL(109,Table1[IMSP CENTRUL DE SANATATE COMRAT])</f>
        <v>6165</v>
      </c>
      <c r="BS15" s="6">
        <f>SUBTOTAL(109,Table1[IMSP CENTRUL DE SANATATE COPANCA])</f>
        <v>6030</v>
      </c>
      <c r="BT15" s="6">
        <f>SUBTOTAL(109,Table1[IMSP CENTRUL DE SANATATE CORNESTI])</f>
        <v>420</v>
      </c>
      <c r="BU15" s="6">
        <f>SUBTOTAL(109,Table1[IMSP CENTRUL DE SANATATE COSAUTI])</f>
        <v>12</v>
      </c>
      <c r="BV15" s="6">
        <f>SUBTOTAL(109,Table1[IMSP CENTRUL DE SANATATE COSTESTI RASCANI])</f>
        <v>2430</v>
      </c>
      <c r="BW15" s="6">
        <f>SUBTOTAL(109,Table1[IMSP CENTRUL DE SANATATE COTIUJENII MARI])</f>
        <v>25</v>
      </c>
      <c r="BX15" s="6">
        <f>SUBTOTAL(109,Table1[IMSP CENTRUL DE SANATATE COTIUJENII MICI])</f>
        <v>1025</v>
      </c>
      <c r="BY15" s="6">
        <f>SUBTOTAL(109,Table1[IMSP CENTRUL DE SANATATE CRIULENI])</f>
        <v>34000</v>
      </c>
      <c r="BZ15" s="6">
        <f>SUBTOTAL(109,Table1[IMSP CENTRUL DE SANATATE CROCMAZ])</f>
        <v>20000</v>
      </c>
      <c r="CA15" s="6">
        <f>SUBTOTAL(109,Table1[IMSP CENTRUL DE SANATATE CUCURUZENI])</f>
        <v>200</v>
      </c>
      <c r="CB15" s="6">
        <f>SUBTOTAL(109,Table1[IMSP CENTRUL DE SANATATE CUPCINI])</f>
        <v>3000</v>
      </c>
      <c r="CC15" s="6">
        <f>SUBTOTAL(109,Table1[IMSP CENTRUL DE SANATATE DANUTENI])</f>
        <v>6000</v>
      </c>
      <c r="CD15" s="6">
        <f>SUBTOTAL(109,Table1[IMSP CENTRUL DE SANATATE DEZGHINGEA])</f>
        <v>10</v>
      </c>
      <c r="CE15" s="6">
        <f>SUBTOTAL(109,Table1[IMSP CENTRUL DE SANATATE DONDUSENI])</f>
        <v>1020</v>
      </c>
      <c r="CF15" s="6">
        <f>SUBTOTAL(109,Table1[IMSP CENTRUL DE SANATATE DRAGANESTI])</f>
        <v>1000</v>
      </c>
      <c r="CG15" s="6">
        <f>SUBTOTAL(109,Table1[IMSP CENTRUL DE SANATATE DROCHIA A MANZIUC])</f>
        <v>45000</v>
      </c>
      <c r="CH15" s="6">
        <f>SUBTOTAL(109,Table1[IMSP CENTRUL DE SANATATE DUBASARI])</f>
        <v>4600</v>
      </c>
      <c r="CI15" s="6">
        <f>SUBTOTAL(109,Table1[IMSP CENTRUL DE SANATATE DURLESTI])</f>
        <v>5000</v>
      </c>
      <c r="CJ15" s="6">
        <f>SUBTOTAL(109,Table1[IMSP CENTRUL DE SANATATE FALESTI])</f>
        <v>3000</v>
      </c>
      <c r="CK15" s="6">
        <f>SUBTOTAL(109,Table1[IMSP CENTRUL DE SANATATE FILIPENI])</f>
        <v>209</v>
      </c>
      <c r="CL15" s="6">
        <f>SUBTOTAL(109,Table1[IMSP CENTRUL DE SANATATE FLAMINZENI COSCODENI])</f>
        <v>13</v>
      </c>
      <c r="CM15" s="6">
        <f>SUBTOTAL(109,Table1[IMSP CENTRUL DE SANATATE FLORENI])</f>
        <v>2025</v>
      </c>
      <c r="CN15" s="6">
        <f>SUBTOTAL(109,Table1[IMSP CENTRUL DE SANATATE FRUNZA])</f>
        <v>5</v>
      </c>
      <c r="CO15" s="6">
        <f>SUBTOTAL(109,Table1[IMSP CENTRUL DE SANATATE FUNDURII VECHI])</f>
        <v>5280</v>
      </c>
      <c r="CP15" s="6">
        <f>SUBTOTAL(109,Table1[IMSP CENTRUL DE SANATATE GAVANOASA])</f>
        <v>400</v>
      </c>
      <c r="CQ15" s="6">
        <f>SUBTOTAL(109,Table1[IMSP CENTRUL DE SANATATE GHINDESTI])</f>
        <v>40</v>
      </c>
      <c r="CR15" s="6">
        <f>SUBTOTAL(109,Table1[IMSP CENTRUL DE SANATATE GRATIESTI])</f>
        <v>10</v>
      </c>
      <c r="CS15" s="6">
        <f>SUBTOTAL(109,Table1[IMSP CENTRUL DE SANATATE GRIBOVA])</f>
        <v>6400</v>
      </c>
      <c r="CT15" s="6">
        <f>SUBTOTAL(109,Table1[IMSP CENTRUL DE SANATATE HANCESTI])</f>
        <v>5000</v>
      </c>
      <c r="CU15" s="6">
        <f>SUBTOTAL(109,Table1[IMSP CENTRUL DE SANATATE HARBOVAT])</f>
        <v>10</v>
      </c>
      <c r="CV15" s="6">
        <f>SUBTOTAL(109,Table1[IMSP CENTRUL DE SANATATE HORESTI])</f>
        <v>5000</v>
      </c>
      <c r="CW15" s="6">
        <f>SUBTOTAL(109,Table1[IMSP CENTRUL DE SANATATE IABLOANA])</f>
        <v>4175</v>
      </c>
      <c r="CX15" s="6">
        <f>SUBTOTAL(109,Table1[IMSP CENTRUL DE SANATATE IALOVENI])</f>
        <v>8000</v>
      </c>
      <c r="CY15" s="6">
        <f>SUBTOTAL(109,Table1[IMSP CENTRUL DE SANATATE IARGARA])</f>
        <v>4175</v>
      </c>
      <c r="CZ15" s="6">
        <f>SUBTOTAL(109,Table1[IMSP CENTRUL DE SANATATE IVANCEA])</f>
        <v>2000</v>
      </c>
      <c r="DA15" s="6">
        <f>SUBTOTAL(109,Table1[IMSP CENTRUL DE SANATATE LAPUSNA PASCANI])</f>
        <v>1000</v>
      </c>
      <c r="DB15" s="6">
        <f>SUBTOTAL(109,Table1[IMSP CENTRUL DE SANATATE LARGA])</f>
        <v>39150</v>
      </c>
      <c r="DC15" s="6">
        <f>SUBTOTAL(109,Table1[IMSP CENTRUL DE SANATATE LIMBENII VECHI])</f>
        <v>10</v>
      </c>
      <c r="DD15" s="6">
        <f>SUBTOTAL(109,Table1[IMSP CENTRUL DE SANATATE LIPCANI])</f>
        <v>8</v>
      </c>
      <c r="DE15" s="6">
        <f>SUBTOTAL(109,Table1[IMSP CENTRUL DE SANATATE LOZOVA])</f>
        <v>2430</v>
      </c>
      <c r="DF15" s="6">
        <f>SUBTOTAL(109,Table1[IMSP CENTRUL DE SANATATE MAGDACESTI])</f>
        <v>10080</v>
      </c>
      <c r="DG15" s="6">
        <f>SUBTOTAL(109,Table1[IMSP CENTRUL DE SANATATE MANOILESTI])</f>
        <v>2455</v>
      </c>
      <c r="DH15" s="6">
        <f>SUBTOTAL(109,Table1[IMSP CENTRUL DE SANATATE MARAMONOVCA])</f>
        <v>2430</v>
      </c>
      <c r="DI15" s="6">
        <f>SUBTOTAL(109,Table1[IMSP CENTRUL DE SANATATE MARANDENI])</f>
        <v>20000</v>
      </c>
      <c r="DJ15" s="6">
        <f>SUBTOTAL(109,Table1[IMSP CENTRUL DE SANATATE MINDIC])</f>
        <v>8400</v>
      </c>
      <c r="DK15" s="6">
        <f>SUBTOTAL(109,Table1[IMSP CENTRUL DE SANATATE NISPORENI])</f>
        <v>2080</v>
      </c>
      <c r="DL15" s="6">
        <f>SUBTOTAL(109,Table1[IMSP CENTRUL DE SANATATE OCNITA])</f>
        <v>52</v>
      </c>
      <c r="DM15" s="6">
        <f>SUBTOTAL(109,Table1[IMSP CENTRUL DE SANATATE OLANESTI])</f>
        <v>1010</v>
      </c>
      <c r="DN15" s="6">
        <f>SUBTOTAL(109,Table1[IMSP CENTRUL DE SANATATE ORHEI NR 1])</f>
        <v>25</v>
      </c>
      <c r="DO15" s="6">
        <f>SUBTOTAL(109,Table1[IMSP CENTRUL DE SANATATE ORHEI NR 2])</f>
        <v>1505</v>
      </c>
      <c r="DP15" s="6">
        <f>SUBTOTAL(109,Table1[IMSP CENTRUL DE SANATATE OTACI])</f>
        <v>60</v>
      </c>
      <c r="DQ15" s="6">
        <f>SUBTOTAL(109,Table1[IMSP CENTRUL DE SANATATE PANASESTI])</f>
        <v>10</v>
      </c>
      <c r="DR15" s="6">
        <f>SUBTOTAL(109,Table1[IMSP CENTRUL DE SANATATE PARCANI])</f>
        <v>5000</v>
      </c>
      <c r="DS15" s="6">
        <f>SUBTOTAL(109,Table1[IMSP CENTRUL DE SANATATE PARJOLTENI])</f>
        <v>3925</v>
      </c>
      <c r="DT15" s="6">
        <f>SUBTOTAL(109,Table1[IMSP CENTRUL DE SANATATE PELINIA])</f>
        <v>4000</v>
      </c>
      <c r="DU15" s="6">
        <f>SUBTOTAL(109,Table1[IMSP CENTRUL DE SANATATE PEPENI])</f>
        <v>400</v>
      </c>
      <c r="DV15" s="6">
        <f>SUBTOTAL(109,Table1[IMSP CENTRUL DE SANATATE PERESECINA])</f>
        <v>6525</v>
      </c>
      <c r="DW15" s="6">
        <f>SUBTOTAL(109,Table1[IMSP CENTRUL DE SANATATE PUHOI])</f>
        <v>10</v>
      </c>
      <c r="DX15" s="6">
        <f>SUBTOTAL(109,Table1[IMSP CENTRUL DE SANATATE RADOAIA])</f>
        <v>10</v>
      </c>
      <c r="DY15" s="6">
        <f>SUBTOTAL(109,Table1[IMSP CENTRUL DE SANATATE RASCANI])</f>
        <v>10020</v>
      </c>
      <c r="DZ15" s="6">
        <f>SUBTOTAL(109,Table1[IMSP CENTRUL DE SANATATE RECEA])</f>
        <v>1355</v>
      </c>
      <c r="EA15" s="6">
        <f>SUBTOTAL(109,Table1[IMSP CENTRUL DE SANATATE REZINA])</f>
        <v>30000</v>
      </c>
      <c r="EB15" s="6">
        <f>SUBTOTAL(109,Table1[IMSP CENTRUL DE SANATATE ROSCANI])</f>
        <v>25</v>
      </c>
      <c r="EC15" s="6">
        <f>SUBTOTAL(109,Table1[IMSP CENTRUL DE SANATATE SADACLIA])</f>
        <v>4000</v>
      </c>
      <c r="ED15" s="6">
        <f>SUBTOTAL(109,Table1[IMSP CENTRUL DE SANATATE SALCUTA])</f>
        <v>2425</v>
      </c>
      <c r="EE15" s="6">
        <f>SUBTOTAL(109,Table1[IMSP CENTRUL DE SANATATE SANATAUCA])</f>
        <v>25000</v>
      </c>
      <c r="EF15" s="6">
        <f>SUBTOTAL(109,Table1[IMSP CENTRUL DE SANATATE SANGEREI])</f>
        <v>3000</v>
      </c>
      <c r="EG15" s="6">
        <f>SUBTOTAL(109,Table1[IMSP CENTRUL DE SANATATE SANGEREII NOI])</f>
        <v>5570</v>
      </c>
      <c r="EH15" s="6">
        <f>SUBTOTAL(109,Table1[IMSP CENTRUL DE SANATATE SARATENII VECHI])</f>
        <v>6000</v>
      </c>
      <c r="EI15" s="6">
        <f>SUBTOTAL(109,Table1[IMSP CENTRUL DE SANATATE SIPOTENI])</f>
        <v>5</v>
      </c>
      <c r="EJ15" s="6">
        <f>SUBTOTAL(109,Table1[IMSP CENTRUL DE SANATATE SLOBOZIA CREMENE])</f>
        <v>2000</v>
      </c>
      <c r="EK15" s="6">
        <f>SUBTOTAL(109,Table1[IMSP CENTRUL DE SANATATE SOFIA])</f>
        <v>3180</v>
      </c>
      <c r="EL15" s="6">
        <f>SUBTOTAL(109,Table1[IMSP CENTRUL DE SANATATE SOLDANESTI])</f>
        <v>10200</v>
      </c>
      <c r="EM15" s="6">
        <f>SUBTOTAL(109,Table1[IMSP CENTRUL DE SANATATE SOROCA])</f>
        <v>40000</v>
      </c>
      <c r="EN15" s="6">
        <f>SUBTOTAL(109,Table1[IMSP CENTRUL DE SANATATE SOROCA-NOUA])</f>
        <v>8000</v>
      </c>
      <c r="EO15" s="6">
        <f>SUBTOTAL(109,Table1[IMSP CENTRUL DE SANATATE SPEIA])</f>
        <v>5000</v>
      </c>
      <c r="EP15" s="6">
        <f>SUBTOTAL(109,Table1[IMSP CENTRUL DE SANATATE STAUCENI])</f>
        <v>2075</v>
      </c>
      <c r="EQ15" s="6">
        <f>SUBTOTAL(109,Table1[IMSP CENTRUL DE SANATATE STEFAN VODA])</f>
        <v>30000</v>
      </c>
      <c r="ER15" s="6">
        <f>SUBTOTAL(109,Table1[IMSP CENTRUL DE SANATATE STRASENI])</f>
        <v>50000</v>
      </c>
      <c r="ES15" s="6">
        <f>SUBTOTAL(109,Table1[IMSP CENTRUL DE SANATATE STURZOVCA])</f>
        <v>8265</v>
      </c>
      <c r="ET15" s="6">
        <f>SUBTOTAL(109,Table1[IMSP CENTRUL DE SANATATE SURI])</f>
        <v>425</v>
      </c>
      <c r="EU15" s="6">
        <f>SUBTOTAL(109,Table1[IMSP CENTRUL DE SANATATE SUSLENI])</f>
        <v>9000</v>
      </c>
      <c r="EV15" s="6">
        <f>SUBTOTAL(109,Table1[IMSP CENTRUL DE SANATATE TALMAZA])</f>
        <v>25</v>
      </c>
      <c r="EW15" s="6">
        <f>SUBTOTAL(109,Table1[IMSP CENTRUL DE SANATATE TANATARI])</f>
        <v>25</v>
      </c>
      <c r="EX15" s="6">
        <f>SUBTOTAL(109,Table1[IMSP CENTRUL DE SANATATE TARACLIA])</f>
        <v>40500</v>
      </c>
      <c r="EY15" s="6">
        <f>SUBTOTAL(109,Table1[IMSP CENTRUL DE SANATATE TARACLIA CAUSENI])</f>
        <v>2050</v>
      </c>
      <c r="EZ15" s="6">
        <f>SUBTOTAL(109,Table1[IMSP CENTRUL DE SANATATE TARIGRAD])</f>
        <v>6000</v>
      </c>
      <c r="FA15" s="6">
        <f>SUBTOTAL(109,Table1[IMSP CENTRUL DE SANATATE TELENESTI])</f>
        <v>3475</v>
      </c>
      <c r="FB15" s="6">
        <f>SUBTOTAL(109,Table1[IMSP CENTRUL DE SANATATE TIPALA])</f>
        <v>400</v>
      </c>
      <c r="FC15" s="6">
        <f>SUBTOTAL(109,Table1[IMSP CENTRUL DE SANATATE TOCUZ])</f>
        <v>2550</v>
      </c>
      <c r="FD15" s="6">
        <f>SUBTOTAL(109,Table1[IMSP CENTRUL DE SANATATE TRUSENI])</f>
        <v>21200</v>
      </c>
      <c r="FE15" s="6">
        <f>SUBTOTAL(109,Table1[IMSP CENTRUL DE SANATATE UNGHENI])</f>
        <v>420</v>
      </c>
      <c r="FF15" s="6">
        <f>SUBTOTAL(109,Table1[IMSP CENTRUL DE SANATATE VADUL RASCOV])</f>
        <v>8000</v>
      </c>
      <c r="FG15" s="6">
        <f>SUBTOTAL(109,Table1[IMSP CENTRUL DE SANATATE VALEA MARE])</f>
        <v>4035</v>
      </c>
      <c r="FH15" s="6">
        <f>SUBTOTAL(109,Table1[IMSP CENTRUL DE SANATATE VARATIC])</f>
        <v>6000</v>
      </c>
      <c r="FI15" s="6">
        <f>SUBTOTAL(109,Table1[IMSP CENTRUL DE SANATATE VASILEUTI])</f>
        <v>30</v>
      </c>
      <c r="FJ15" s="6">
        <f>SUBTOTAL(109,Table1[IMSP CENTRUL DE SANATATE VATRA])</f>
        <v>2025</v>
      </c>
      <c r="FK15" s="6">
        <f>SUBTOTAL(109,Table1[IMSP CENTRUL DE SANATATE VISOCA])</f>
        <v>740</v>
      </c>
      <c r="FL15" s="6">
        <f>SUBTOTAL(109,Table1[IMSP CENTRUL DE SANATATE VORNICENI])</f>
        <v>5030</v>
      </c>
      <c r="FM15" s="6">
        <f>SUBTOTAL(109,Table1[IMSP CENTRUL DE SANATATE ZARNESTI])</f>
        <v>5000</v>
      </c>
      <c r="FN15" s="6">
        <f>SUBTOTAL(109,Table1[IMSP CENTRUL DE SANATATE ZGURITA])</f>
        <v>400</v>
      </c>
      <c r="FO15" s="6">
        <f>SUBTOTAL(109,Table1[IMSP CENTRUL MEDICILOR DE FAMILIE FLORESTI])</f>
        <v>67200</v>
      </c>
      <c r="FP15" s="6">
        <f>SUBTOTAL(109,Table1[IMSP CENTRUL MEDICILOR DE FAMILIE MUNICIPAL BALTI])</f>
        <v>45000</v>
      </c>
      <c r="FQ15" s="6">
        <f>SUBTOTAL(109,Table1[IMSP CENTRUL NATIONAL DE ASISTENTA MEDICALA URGENTA PRESPITALICEASCA])</f>
        <v>200000</v>
      </c>
      <c r="FR15" s="6">
        <f>SUBTOTAL(109,Table1[IMSP CENTRUL REPUBLICAN DE DIAGNOSTICARE MEDICALA])</f>
        <v>40112</v>
      </c>
      <c r="FS15" s="6">
        <f>SUBTOTAL(109,Table1[IMSP CENTRUL REPUBLICAN DE REABILITARE PENTRU COPII])</f>
        <v>30000</v>
      </c>
      <c r="FT15" s="6">
        <f>SUBTOTAL(109,Table1[IMSP CENTRUL STOMATOLOGIC MUNICIPAL BALTI])</f>
        <v>2025</v>
      </c>
      <c r="FU15" s="6">
        <f>SUBTOTAL(109,Table1[IMSP CENTRUL STOMATOLOGIC MUNICIPAL DE COPII])</f>
        <v>113585</v>
      </c>
      <c r="FV15" s="6">
        <f>SUBTOTAL(109,Table1[IMSP CLINICA UNIVERSITARA DE ASISTENTA MEDICALA PRIMARA A USMF N TESTIMITANU])</f>
        <v>36300</v>
      </c>
      <c r="FW15" s="6">
        <f>SUBTOTAL(109,Table1[IMSP DISPENSARUL MUNICIPAL DERMATO‐VENEROLOGIC])</f>
        <v>200</v>
      </c>
      <c r="FX15" s="6">
        <f>SUBTOTAL(109,Table1[IMSP DISPENSARUL REPUBLICAN DE NARCOLOGIE])</f>
        <v>60000</v>
      </c>
      <c r="FY15" s="6">
        <f>SUBTOTAL(109,Table1[IMSP INSTITUTUL DE CARDIOLOGIE])</f>
        <v>726370</v>
      </c>
      <c r="FZ15" s="6">
        <f>SUBTOTAL(109,Table1[IMSP INSTITUTUL DE FTIZIOPNEUMOLOGIE CHIRIL DRAGANIUC])</f>
        <v>93400</v>
      </c>
      <c r="GA15" s="6">
        <f>SUBTOTAL(109,Table1[IMSP INSTITUTUL DE MEDICINA URGENTA])</f>
        <v>764015</v>
      </c>
      <c r="GB15" s="6">
        <f>SUBTOTAL(109,Table1[IMSP INSTITUTUL DE NEUROLOGIE SI NEUROCHIRURGIE DIOMID GHERMAN])</f>
        <v>54000</v>
      </c>
      <c r="GC15" s="6">
        <f>SUBTOTAL(109,Table1[IMSP INSTITUTUL MAMEI SI COPILULUI])</f>
        <v>530930</v>
      </c>
      <c r="GD15" s="6">
        <f>SUBTOTAL(109,Table1[IMSP INSTITUTUL ONCOLOGIC])</f>
        <v>1381293</v>
      </c>
      <c r="GE15" s="6">
        <f>SUBTOTAL(109,Table1[IMSP POLICLINICA DE STAT])</f>
        <v>51</v>
      </c>
      <c r="GF15" s="6">
        <f>SUBTOTAL(109,Table1[IMSP POLICLINICA STOMATOLOGICA REPUBLICANA])</f>
        <v>90500</v>
      </c>
      <c r="GG15" s="6">
        <f>SUBTOTAL(109,Table1[IMSP SPITALUL CARPINENI])</f>
        <v>100</v>
      </c>
      <c r="GH15" s="6">
        <f>SUBTOTAL(109,Table1[IMSP SPITALUL CLINIC AL MINISTERULUI SANATATII])</f>
        <v>101000</v>
      </c>
      <c r="GI15" s="6">
        <f>SUBTOTAL(109,Table1[IMSP SPITALUL CLINIC BALTI])</f>
        <v>106000</v>
      </c>
      <c r="GJ15" s="6">
        <f>SUBTOTAL(109,Table1[IMSP SPITALUL CLINIC DE BOLI INFECTIOASE T CIORBA, locația de pe bd.Ștefan cel Mare și Sfânt, 163, mun.Chișinău])</f>
        <v>7000</v>
      </c>
      <c r="GK15" s="6">
        <f>SUBTOTAL(109,Table1[IMSP SPITALUL CLINIC DE BOLI INFECTIOASE T CIORBA, locația de pe str.Costiujeni 51, or.Codru, mun.Chișinău])</f>
        <v>250150</v>
      </c>
      <c r="GL15" s="6">
        <f>SUBTOTAL(109,Table1[IMSP SPITALUL CLINIC DE PSIHIATRIE])</f>
        <v>60550</v>
      </c>
      <c r="GM15" s="6">
        <f>SUBTOTAL(109,Table1[IMSP SPITALUL CLINIC DE TRAUMATOLOGIE SI ORTOPEDIE])</f>
        <v>58150</v>
      </c>
      <c r="GN15" s="6">
        <f>SUBTOTAL(109,Table1[IMSP SPITALUL CLINIC MUNICIPAL DE BOLI CONTAGIOASE DE COPII])</f>
        <v>13120</v>
      </c>
      <c r="GO15" s="6">
        <f>SUBTOTAL(109,Table1[IMSP SPITALUL CLINIC MUNICIPAL DE COPII NR 1])</f>
        <v>162500</v>
      </c>
      <c r="GP15" s="6">
        <f>SUBTOTAL(109,Table1[IMSP SPITALUL CLINIC MUNICIPAL DE COPII V IGNATENCO])</f>
        <v>251000</v>
      </c>
      <c r="GQ15" s="6">
        <f>SUBTOTAL(109,Table1[IMSP SPITALUL CLINIC MUNICIPAL GHEORGHE PALADI])</f>
        <v>340112</v>
      </c>
      <c r="GR15" s="6">
        <f>SUBTOTAL(109,Table1[IMSP SPITALUL CLINIC MUNICIPAL NR 4])</f>
        <v>2120</v>
      </c>
      <c r="GS15" s="6">
        <f>SUBTOTAL(109,Table1[IMSP SPITALUL CLINIC MUNICIPAL SFANTA TREIME])</f>
        <v>185003</v>
      </c>
      <c r="GT15" s="6">
        <f>SUBTOTAL(109,Table1[IMSP SPITALUL CLINIC MUNICIPAL SFANTUL ARHANGHEL MIHAIL])</f>
        <v>197000</v>
      </c>
      <c r="GU15" s="6">
        <f>SUBTOTAL(109,Table1[IMSP SPITALUL CLINIC REPUBLICAN TIMOFEI MOSNEAGA])</f>
        <v>502000</v>
      </c>
      <c r="GV15" s="6">
        <f>SUBTOTAL(109,Table1[IMSP SPITALUL DE PSIHIATRIE BALTI])</f>
        <v>400500</v>
      </c>
      <c r="GW15" s="6">
        <f>SUBTOTAL(109,Table1[IMSP SPITALUL DE STAT])</f>
        <v>248030</v>
      </c>
      <c r="GX15" s="6">
        <f>SUBTOTAL(109,Table1[IMSP SPITALUL RAIONAL ANENII NOI])</f>
        <v>3612</v>
      </c>
      <c r="GY15" s="6">
        <f>SUBTOTAL(109,Table1[IMSP SPITALUL RAIONAL BASARABEASCA])</f>
        <v>50</v>
      </c>
      <c r="GZ15" s="6">
        <f>SUBTOTAL(109,Table1[IMSP SPITALUL RAIONAL BRICENI])</f>
        <v>40110</v>
      </c>
      <c r="HA15" s="6">
        <f>SUBTOTAL(109,Table1[IMSP SPITALUL RAIONAL CAHUL])</f>
        <v>171264</v>
      </c>
      <c r="HB15" s="6">
        <f>SUBTOTAL(109,Table1[IMSP SPITALUL RAIONAL CANTEMIR])</f>
        <v>650</v>
      </c>
      <c r="HC15" s="6">
        <f>SUBTOTAL(109,Table1[IMSP SPITALUL RAIONAL CAUSENI ANA SI ALEXANDRU])</f>
        <v>40200</v>
      </c>
      <c r="HD15" s="6">
        <f>SUBTOTAL(109,Table1[IMSP SPITALUL RAIONAL CEADIR-LUNGA])</f>
        <v>54700</v>
      </c>
      <c r="HE15" s="6">
        <f>SUBTOTAL(109,Table1[IMSP SPITALUL RAIONAL CIMISLIA])</f>
        <v>9650</v>
      </c>
      <c r="HF15" s="6">
        <f>SUBTOTAL(109,Table1[IMSP SPITALUL RAIONAL COMRAT ISAAC GURFINCHEL])</f>
        <v>50050</v>
      </c>
      <c r="HG15" s="6">
        <f>SUBTOTAL(109,Table1[IMSP SPITALUL RAIONAL CRIULENI])</f>
        <v>50300</v>
      </c>
      <c r="HH15" s="6">
        <f>SUBTOTAL(109,Table1[IMSP SPITALUL RAIONAL DONDUSENI])</f>
        <v>2200</v>
      </c>
      <c r="HI15" s="6">
        <f>SUBTOTAL(109,Table1[IMSP SPITALUL RAIONAL DROCHIA NICOLAE TESTEMITANU])</f>
        <v>255780</v>
      </c>
      <c r="HJ15" s="6">
        <f>SUBTOTAL(109,Table1[IMSP SPITALUL RAIONAL EDINET])</f>
        <v>780050</v>
      </c>
      <c r="HK15" s="6">
        <f>SUBTOTAL(109,Table1[IMSP SPITALUL RAIONAL FALESTI])</f>
        <v>42800</v>
      </c>
      <c r="HL15" s="6">
        <f>SUBTOTAL(109,Table1[IMSP SPITALUL RAIONAL FLORESTI])</f>
        <v>112050</v>
      </c>
      <c r="HM15" s="6">
        <f>SUBTOTAL(109,Table1[IMSP SPITALUL RAIONAL GLODENI])</f>
        <v>50</v>
      </c>
      <c r="HN15" s="6">
        <f>SUBTOTAL(109,Table1[IMSP SPITALUL RAIONAL HANCESTI])</f>
        <v>34000</v>
      </c>
      <c r="HO15" s="6">
        <f>SUBTOTAL(109,Table1[IMSP SPITALUL RAIONAL IALOVENI])</f>
        <v>81550</v>
      </c>
      <c r="HP15" s="6">
        <f>SUBTOTAL(109,Table1[IMSP SPITALUL RAIONAL NISPORENI])</f>
        <v>30600</v>
      </c>
      <c r="HQ15" s="6">
        <f>SUBTOTAL(109,Table1[IMSP SPITALUL RAIONAL OCNITA])</f>
        <v>80800</v>
      </c>
      <c r="HR15" s="6">
        <f>SUBTOTAL(109,Table1[IMSP SPITALUL RAIONAL ORHEI])</f>
        <v>21300</v>
      </c>
      <c r="HS15" s="6">
        <f>SUBTOTAL(109,Table1[IMSP SPITALUL RAIONAL RASCANI])</f>
        <v>162100</v>
      </c>
      <c r="HT15" s="6">
        <f>SUBTOTAL(109,Table1[IMSP SPITALUL RAIONAL REZINA])</f>
        <v>300100</v>
      </c>
      <c r="HU15" s="6">
        <f>SUBTOTAL(109,Table1[IMSP SPITALUL RAIONAL SANGEREI])</f>
        <v>2200</v>
      </c>
      <c r="HV15" s="6">
        <f>SUBTOTAL(109,Table1[IMSP SPITALUL RAIONAL SOLDANESTI])</f>
        <v>15075</v>
      </c>
      <c r="HW15" s="6">
        <f>SUBTOTAL(109,Table1[IMSP SPITALUL RAIONAL SOROCA A PRISACARI])</f>
        <v>130800</v>
      </c>
      <c r="HX15" s="6">
        <f>SUBTOTAL(109,Table1[IMSP SPITALUL RAIONAL STEFAN VODA])</f>
        <v>45000</v>
      </c>
      <c r="HY15" s="6">
        <f>SUBTOTAL(109,Table1[IMSP SPITALUL RAIONAL STRASENI])</f>
        <v>178550</v>
      </c>
      <c r="HZ15" s="6">
        <f>SUBTOTAL(109,Table1[IMSP SPITALUL RAIONAL TARACLIA])</f>
        <v>100500</v>
      </c>
      <c r="IA15" s="6">
        <f>SUBTOTAL(109,Table1[IMSP SPITALUL RAIONAL TELENESTI])</f>
        <v>92205</v>
      </c>
      <c r="IB15" s="6">
        <f>SUBTOTAL(109,Table1[IMSP SPITALUL RAIONAL UNGHENI])</f>
        <v>111328</v>
      </c>
      <c r="IC15" s="6">
        <f>SUBTOTAL(109,Table1[IMSP SPITALUL RAIONAL VULCANESTI])</f>
        <v>53300</v>
      </c>
      <c r="ID15" s="6">
        <f>SUBTOTAL(109,Table1[IP STOMATOLOGIE COMRAT])</f>
        <v>60</v>
      </c>
      <c r="IE15" s="6">
        <f>SUBTOTAL(109,Table1[SERVICIUL DE INFORMATII SI SECURITATE AL REPUBLICII MOLDOVA])</f>
        <v>2000</v>
      </c>
      <c r="IF15" s="6">
        <f>SUBTOTAL(109,Table1[IMSP CENTRUL DE SANATATE RUSESTII NOI])</f>
        <v>2600</v>
      </c>
      <c r="II15" s="10">
        <f>SUM(II2:II14)</f>
        <v>8862287.6249999981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Sheet2</vt:lpstr>
      <vt:lpstr>LIsta de distribuție 05.06.2025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Jantuan Mariana</dc:creator>
  <cp:lastModifiedBy>Jantuan Mariana</cp:lastModifiedBy>
  <dcterms:created xsi:type="dcterms:W3CDTF">2025-06-05T11:02:46Z</dcterms:created>
  <dcterms:modified xsi:type="dcterms:W3CDTF">2025-06-05T11:16:58Z</dcterms:modified>
</cp:coreProperties>
</file>