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3120" yWindow="1725" windowWidth="17145" windowHeight="12885" activeTab="0"/>
  </bookViews>
  <sheets>
    <sheet name="Specificații tehnice " sheetId="4" r:id="rId1"/>
    <sheet name="Specificații de preț" sheetId="5" r:id="rId2"/>
    <sheet name="Sheet2" sheetId="7" r:id="rId3"/>
  </sheets>
  <definedNames>
    <definedName name="_xlnm._FilterDatabase" localSheetId="1" hidden="1">'Specificații de preț'!$A$6:$L$132</definedName>
    <definedName name="_xlnm._FilterDatabase" localSheetId="0" hidden="1">'Specificații tehnice '!$A$6:$K$193</definedName>
  </definedNames>
  <calcPr calcId="191029"/>
  <extLst/>
</workbook>
</file>

<file path=xl/sharedStrings.xml><?xml version="1.0" encoding="utf-8"?>
<sst xmlns="http://schemas.openxmlformats.org/spreadsheetml/2006/main" count="2236" uniqueCount="484">
  <si>
    <t>Nr. Lot</t>
  </si>
  <si>
    <t>Denumire Lot</t>
  </si>
  <si>
    <t>33100000-1</t>
  </si>
  <si>
    <t>Cod CPV</t>
  </si>
  <si>
    <t>Denumirea poziției</t>
  </si>
  <si>
    <t>Produ-cătorul</t>
  </si>
  <si>
    <t>Specificarea tehnică deplină solicitată de către autoritatea contractantă</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</si>
  <si>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</si>
  <si>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</si>
  <si>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</si>
  <si>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</si>
  <si>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</si>
  <si>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</si>
  <si>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</si>
  <si>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</si>
  <si>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</si>
  <si>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</si>
  <si>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</si>
  <si>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</si>
  <si>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</si>
  <si>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</si>
  <si>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</si>
  <si>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</si>
  <si>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</si>
  <si>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</si>
  <si>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</si>
  <si>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</si>
  <si>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Model</t>
  </si>
  <si>
    <t>Țara</t>
  </si>
  <si>
    <t>Specificaţii tehnice</t>
  </si>
  <si>
    <t>Specificaţii de preț</t>
  </si>
  <si>
    <t>Valoarea estimativă fără TVA</t>
  </si>
  <si>
    <t>Specificarea tehnică depliă ofertată</t>
  </si>
  <si>
    <t>Bucată</t>
  </si>
  <si>
    <t>Pereche</t>
  </si>
  <si>
    <t xml:space="preserve">În conformitate cu cerințele/ condițiile de livrare stipulate la pct.11 din anunțul de participare
</t>
  </si>
  <si>
    <t xml:space="preserve">Ac chirurgical B 502-1   </t>
  </si>
  <si>
    <t xml:space="preserve">Ac chirurgical B 502-4   </t>
  </si>
  <si>
    <t xml:space="preserve">Ac chirurgical B 502-5   </t>
  </si>
  <si>
    <t xml:space="preserve">Ac chirurgical BE 560-10   </t>
  </si>
  <si>
    <t xml:space="preserve">Ac chirurgical BE 560-12   </t>
  </si>
  <si>
    <t xml:space="preserve">Ac chirurgical BE 560-13   </t>
  </si>
  <si>
    <t xml:space="preserve">Ac chirurgical BE 560-4   </t>
  </si>
  <si>
    <t xml:space="preserve">Ac chirurgical G 504-4  </t>
  </si>
  <si>
    <t xml:space="preserve">Ac chirurgical GER 566-12  </t>
  </si>
  <si>
    <t xml:space="preserve">Ac chirurgical GER 566-14 </t>
  </si>
  <si>
    <t xml:space="preserve">Ac chirurgical GER 566-7  </t>
  </si>
  <si>
    <t xml:space="preserve">Ac chirurgical GER 566-8 </t>
  </si>
  <si>
    <t>Ac chirurgical PB-538-9</t>
  </si>
  <si>
    <t xml:space="preserve">Ac chirurgical PH 544-1  </t>
  </si>
  <si>
    <t xml:space="preserve">Ac chirurgical PH 544-2  </t>
  </si>
  <si>
    <t>Ac chirurgical rotund 3/8  17 mm</t>
  </si>
  <si>
    <t>Ac de tip Luer Lock Hub</t>
  </si>
  <si>
    <t>Ac de unică folosință pentru seringi 18G</t>
  </si>
  <si>
    <t>Ac de unică folosință pentru seringi 25G</t>
  </si>
  <si>
    <t>Ac epidural 18G</t>
  </si>
  <si>
    <t>Ac pentru punctie si aspiratie din crista iliaca 18G</t>
  </si>
  <si>
    <t xml:space="preserve">Burete (filtre) pentru casete biopsie </t>
  </si>
  <si>
    <t>Canulă ginecologică pentru vacum aspiratie  la  seringa  Karman</t>
  </si>
  <si>
    <t>Cateter de prelevare a aspiratului  bronhoalveolar</t>
  </si>
  <si>
    <t>Cateter pentru alimetatie enterala</t>
  </si>
  <si>
    <t>Cateter Pezzer Fr - 24</t>
  </si>
  <si>
    <t>Cateter Pezzer Fr - 26</t>
  </si>
  <si>
    <t>Cateter Pezzer Fr - 28</t>
  </si>
  <si>
    <t>Cateter Pezzer Fr - 30</t>
  </si>
  <si>
    <t>Cateter Pezzer Fr - 32</t>
  </si>
  <si>
    <t>Cateter subclaviar</t>
  </si>
  <si>
    <t>Cateter toracic cu trocar 18 FR</t>
  </si>
  <si>
    <t>Cateter toracic cu trocar 26 FR</t>
  </si>
  <si>
    <t>Cearșaf cu gaură</t>
  </si>
  <si>
    <t>Cearșaf medical 200*150 cm (material nețesut, laminat (cu peliculă) prelucrabil)</t>
  </si>
  <si>
    <t>Cuva dreptunghiulara, 30cmx25cmx5cm, inox</t>
  </si>
  <si>
    <t>Drenuri</t>
  </si>
  <si>
    <t>Fir-ghid hidrofil Nitinol 0,035" 150cm Amplatz Stiff</t>
  </si>
  <si>
    <t>Pompa pentru administararea medicamentului (MultiRates CBI PCA CP Pump)</t>
  </si>
  <si>
    <t>Prezervative, pentru  USG</t>
  </si>
  <si>
    <t xml:space="preserve">Pungi pentru colectarea singelui dublu </t>
  </si>
  <si>
    <t>Rolă de bandă indicator chimic sterilizare cu plazmă</t>
  </si>
  <si>
    <t>Scutece (pelinci)</t>
  </si>
  <si>
    <t>Set canule pentru irigatii</t>
  </si>
  <si>
    <t>Set cateterizarea spatiului spinal</t>
  </si>
  <si>
    <t>Set de extensie cu diametrul mic cu supapa Safeflow</t>
  </si>
  <si>
    <t xml:space="preserve">Set de extensie Y fara supapa </t>
  </si>
  <si>
    <t>Set de tuburi pentru ventilatoare (contururi) - reutilizabil</t>
  </si>
  <si>
    <t>Set pentru cateterizarea vaselor centrale quadrolumenal   16-18G l=30cm</t>
  </si>
  <si>
    <t>Set pentru cateterizarea vaselor centrale trilumenal  (pediatrice), l=13 cm</t>
  </si>
  <si>
    <t>Set pentru cateterizarea vaselor centrale trilumenal (pediatrice), l= 8 cm</t>
  </si>
  <si>
    <t>Set pentru cateterizarea venoasa centrala percutana</t>
  </si>
  <si>
    <t>Set pentru traheostomie (conicotomie)</t>
  </si>
  <si>
    <t>Silo Bag silicon</t>
  </si>
  <si>
    <t>Sonda  pentru alimentare 8Fr</t>
  </si>
  <si>
    <t>Sonda nazo-gastrica (tip Levin) CH 26</t>
  </si>
  <si>
    <t>Sonda pentru alimentare 4 Fr</t>
  </si>
  <si>
    <t>Sonda pentru alimentare 6 Fr</t>
  </si>
  <si>
    <t>Stent ureteral mono J CH8</t>
  </si>
  <si>
    <t>Stent ureteral mono J CH9</t>
  </si>
  <si>
    <t>Stent ureteral Pigtail cu ghid bilateral X-RAY 3 Fr, pentru copii</t>
  </si>
  <si>
    <t>Stilet de intubaţie cu lubrifiant 16Fr</t>
  </si>
  <si>
    <t>Tub de conexiune la sacul pentru aparatele de intubare 24Fr-28Fr</t>
  </si>
  <si>
    <t>Tub de intubare 8.0 cu orificiu pentru aspiratie supraglotic</t>
  </si>
  <si>
    <t>Tub de intubare 8.5 cu orificiu pentru aspiratie supraglotic</t>
  </si>
  <si>
    <t>Tub de intubare 9.0 cu orificiu pentru aspiratie supraglotic</t>
  </si>
  <si>
    <t>Tub traheostomatic cu manșetă Nr. 4,5</t>
  </si>
  <si>
    <t xml:space="preserve">Tub traheostomatic cu manșetă Nr. 5,5 </t>
  </si>
  <si>
    <t xml:space="preserve">Tub traheostomatic cu manșetă Nr. 6,5 </t>
  </si>
  <si>
    <t>Vacuum-chiureta pentru biopsie endometrială tip Pipelle</t>
  </si>
  <si>
    <t>Canula mare pentru clistere, adulți</t>
  </si>
  <si>
    <t>Cu canule și irigator, 2500ml - 3000ml</t>
  </si>
  <si>
    <t>B 502-1   1.40*80mm</t>
  </si>
  <si>
    <t>B 502-4   1.30*65mm</t>
  </si>
  <si>
    <t>B 502-5   1.20*60mm</t>
  </si>
  <si>
    <t>BE 560-10   1.00*45mm</t>
  </si>
  <si>
    <t>BE 560-12   0.90*36mm</t>
  </si>
  <si>
    <t>BE 560-13   0.90*30mm</t>
  </si>
  <si>
    <t>BE 560-4   1.30*65mm</t>
  </si>
  <si>
    <t>G 504-4  1.30*65mm</t>
  </si>
  <si>
    <t>GER 566-12  0.90*36mm</t>
  </si>
  <si>
    <t>GER 566-14  0.80*34mm</t>
  </si>
  <si>
    <t>GER 566-7  1.10*52mm</t>
  </si>
  <si>
    <t>GER 566-8  1.10*50mm</t>
  </si>
  <si>
    <t>PH 544-1  0.70*55mm</t>
  </si>
  <si>
    <t>PH 544-2  0.70*45mm</t>
  </si>
  <si>
    <t>Ac de tip Luer Lock Hub, din oţel inoxidabil, de dimensiune 1,4x50mm, în set a cîte 6 bucăţi.</t>
  </si>
  <si>
    <t>Ace hipodermice pentru seringa, sterile, de unica folosinta, ambalate individual,18G, 1,2x40mm</t>
  </si>
  <si>
    <t>Ace pentru seringa, sterile, de unica folosinta, ambalate individual. Dimensiunea acului 25G5/3 lungimea acului 0,5x16 milimertri</t>
  </si>
  <si>
    <t>Ac pentru punctia meduvei oaselor 
18 G x 10- 44 mm,   
- steril de unica folosinta, cap cu suport si prelungitor pentru stilet, dispozitiv de limitare si fixare a adancimii de penetrare,orificii distale laterale,
maner ergonomic, manevrare usoara, canula lunga,</t>
  </si>
  <si>
    <t>Burete (filtre) pentru casete biopsie. Certificat CE sau declaratie de conformitate în functie  de evaloarea conformitatii cu anexele corespunzatoare pentru produsul dat.Certificat ISO13485 si /sau ISO9001(în dependenta de categorie produsului)</t>
  </si>
  <si>
    <t>Canula la seringa  Karman pentru VAM                   marimea N6, N7, N10</t>
  </si>
  <si>
    <t>Cateter de prelevare a aspiratului bronhoalveolar selectiv cu robinet, non-bronhoscopic, la patul pacientului, cu gradație numerică pentru controlul adîncimii avansării, cu vîrf radioopac, atraumatic, în formă de "ciupearcă", direcționat pentru inserarea în bronșia dreaptă/stîngă, cu port suplimentar pentru oxigen, permite menținerea PEEP-ului și ventilarea pacientului în timpul procedurii,1 adaptor pentru tubul aspiratorului, 1 adaptor "cot pivot dublu" cu clamă de fixare, 2 conectoare pentru sistemul cu mai multe accese</t>
  </si>
  <si>
    <t>Fr10-18; L 100-120cm, stomacal/duodenal, poliuretan biocompatibil, cu mandren, conector Y</t>
  </si>
  <si>
    <t>Cateter Pezzer FR 24, L-400mm, virf de ciuperca, cu 2-3 orificii distale</t>
  </si>
  <si>
    <t>Cateter Pezzer FR 26, L-400mm, virf de ciuperca, cu 2-3 orificii distale</t>
  </si>
  <si>
    <t>Cateter Pezzer FR 28, L-400mm, virf de ciuperca, cu 2-3 orificii distale</t>
  </si>
  <si>
    <t>Fr - 30   L-400mm, virf de ciuperca, cu 2-3 orificii distale</t>
  </si>
  <si>
    <t>Fr - 32   L-400mm, virf de ciuperca, cu 2-3 orificii distale</t>
  </si>
  <si>
    <t xml:space="preserve">Cateter subclaviar d 0,6 mm </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</si>
  <si>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permite o conectare simpla la orice sistem de drenaj toracic,  
 Diametru 18 FR</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</si>
  <si>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permite o conectare simpla la orice sistem de drenaj toracic,  
Diametru 26 FR</t>
  </si>
  <si>
    <t xml:space="preserve">Țesătură bumbac 160cmx200cm (+-10 cm) ,gaura10x30cm (+-1 cm) </t>
  </si>
  <si>
    <t xml:space="preserve">1) material nețesut, laminat (cu peliculă) prelucrabil, SPP 90g/m.p
2) dimensiune: 200*150 cm (+/- 5cm )
Forma de ambalare: livrat în ambalaj, marcat şi etichetat de producător cu menţionarea datelor de identitate  </t>
  </si>
  <si>
    <t>Drenuri tubucare din latex,sterile.  Lățimea 5cm - lungimea 30 cm (pentru drenarea cavității abdominale)</t>
  </si>
  <si>
    <t>Fir-ghid hidrofil Nitinol 0,035" 150cm Amplatz Stiff, urologic</t>
  </si>
  <si>
    <t>Garou pentru hemostață tip ”Martensa” ortopedic cu diam.-1,5mm lăț.-7cm lung.-3m, fabricat din cauciuc</t>
  </si>
  <si>
    <t>Garou pentru hemostață tip ”Martensa” ortopedic cu diam.-1,5mm lăț.-5cm lung.-3m, fabricat din cauciuc</t>
  </si>
  <si>
    <t>Volum 275 ml. Viteza 2-8 ml/ora. Administarea in bolus-0,5/1 ml. Timpul de blocare 10/15 min. Pentru analgezia multimodală.</t>
  </si>
  <si>
    <t>Prezervative, p/u  USG lungimea prezervativului 210 mm, latex, non-alergic, ambalaj individual cu indicarea termenului de valabilitate.</t>
  </si>
  <si>
    <t>Materiale de bază ale plasticului – polivinilhlorid și dietilftalat; Containerul pentru recoltarea sîngelui – volum de 450 ml asigurat cu soluţie anticoagulantă;
Containerul pentru transferul componentului sanguin – volum de 400 ml; 
Containerele vor fi asigurate cu:
a) două orificii, în partea superioara, pentru fixarea acestuia în presele de separare a dispozitivului de separare în componente sanguine;
b) două racorduri, în partea superioară pentru conexiunea la sistemul de transfuzie;
c) fante pe părțile laterale, bine stanate și decupate, pentru fixarea tubulaturei pilot a acestuia;
d) fantă pe partea inferioară, pentru suspendarea containerului în suportul de transfuzie.
Soluţia anticoagulantă –  va conţine citrat de natriu, fosfat, adenină şi dextroză în volum de 63ml;
Etichetele de fond şi marcajul  - inviolabile şi rezistente la T minus 80°C şi umiditate sporită, asugurate cu cod-bare pentru identificare serie/lor;
Sistemul  de recoltare a probei sanguine de laborator:
a) pentru eprubetă vacum;
b) dotată cu holder şi ac;
c) integrat în sistemul închis şi steril al tubulaturii de recoltare; 
d) asigurate cu clame;
e) amplasat pe tubulatura de recoltare pînă la ramificarea racordului Y care va  conține :
Tubulatura de prelevare a sîngelui de donator cu 10 segmente aliatorii  și cod numeric de  identificare a acestora ; 
Tubulaturile de transfer a componentelor sanguine asigurat cu lungimea tubulaturii de transfer nu mai mică de 40 cm,  prezența codului numeric de  identificare a acestora și asigurat cu clamă.
f) utilizare ulterioară inofensivă – obligatoriu prezent.
Forma de ambalare: fiecare unitate ambalată separat, livrate în ambalaj securizat, marcat şi etichetat de producător cu menţionarea datelor de identitate (denumire, număr lot/serie, inclusiv identificare prin cod bare, termenii de valabilitate, condiţii de păstrare) şi prezenţa notificărilor „DE UZ UNIC”, „STERIL”. Datele de identitate expuse pe ambalaj vor coincide în mod obligator cu cele de pe eticheta containerului.</t>
  </si>
  <si>
    <t xml:space="preserve">Rolă lăţimea 70 cm lungimea 200 m, pentru sterilizare cu plazmă 54 grade C, pretăiate, să fie asigurată desprinderea ușoară
</t>
  </si>
  <si>
    <t>Țesătură bumbac, 70cmx70cm</t>
  </si>
  <si>
    <t xml:space="preserve">Set canule irigatie conector Jane,  1canulă -  18Fr (6,0 mm), 1canulă - 24 Fr (8,0 mm), steril </t>
  </si>
  <si>
    <t>Ac G19 cu bizou transparent, aripi emovabile, L-90 mm; catater G 22, material PUR, linie Xray opaca, L- 90 cm, diametrul intern 0,3 mm, diametrul extern 0,7 mm, cu ghid pentru cateter.</t>
  </si>
  <si>
    <t xml:space="preserve">Pentru adulti –reutilizabile, rezistent la autoclavare, gofrat, tip “inspire-expire”, cu captatori de vapori expirati.
Completare:1) Sac de rezerva 2l, 
2) Conector unghiular, rotativ, biaxial. Lungime 180 cm (+-10 cm)
</t>
  </si>
  <si>
    <t xml:space="preserve">Componenta:
1. Ac de puncționare - 0,8mm x 38mm-50mm. Ambou ergonomic, pentru mănuirea ușoară, cu semn, ce indică poziția bizoului;
2. Ghidul metalic J (0,46-0,56 mm x 50 cm) „kink proof”, cu flexibilitate crescută:
-Cu cap flexibil în forma de J, plasat într-un dispozitiv ergonomic de ghidare ce permite introducerea cu o singură mână a ghidului fară risc de contaminare sau îndoire;
- Marcaje din 10 în 10 cm pe ghid;
3. Cateter 5F ( lungime 13-15 cm), 
- Fabricat din PUR (poliuretan);
-Vârful cateterului atraumatic (soft type);
-Radioopac, detectabil la raze X;
-Are marcaje pe lungimea cateterului din cm în cm pentru o pozitionare precisă;                                                                                                                                -Are marcaje dimensiunelor în Gauge (G) pe cateter;                                                                                                                                                                                 4. Aripioare moi de fixare cateterului, mobile și detașabile, pentru o fixare corectă a cateterului pe suprafața pielii. 
5. Dilatator  6F; 6. Bisturiu
7. Seringa de 5-10 ml din 3 piese, latex free;
  8. Cablu de conectare pentru poziționarea simultană cu ajutorul ECG (integrat în set) - steril;     9. Toate accesoriile setului sterile, de unica folosinta, incluse în set.                                                                                                                                                     
</t>
  </si>
  <si>
    <t xml:space="preserve">Componenta:
1. Ac de puncționare - 0,8mm x 38mm-50mm. Ambou ergonomic, pentru mănuirea ușoară, cu semn, ce indică poziția bizoului;
2. Ghidul metalic J (0,46-0,56 mm x 50 cm) „kink proof”, cu flexibilitate crescută:
-Cu cap flexibil în forma de J, plasat într-un dispozitiv ergonomic de ghidare ce permite introducerea cu o singură mână a ghidului fară risc de contaminare sau îndoire;
- Marcaje din 10 în 10 cm pe ghid;
3. Cateter 5F ( lungime 8-10 cm), 
- Fabricat din PUR (poliuretan);
-Vârful cateterului atraumatic (soft type);
-Radioopac, detectabil la raze X;
-Are marcaje pe lungimea cateterului din cm în cm pentru o pozitionare precisă;                                                                                                                                -Are marcaje dimensiunelor în Gauge (G) pe cateter;                                                                                                                                                                                 4. Aripioare moi de fixare cateterului, mobile și detașabile, pentru o fixare corectă a cateterului pe suprafața pielii. 
5. Dilatator  6F; 6. Bisturiu
7. Seringa de 5-10 ml din 3 piese, latex free;
  8. Cablu de conectare pentru poziționarea simultană cu ajutorul ECG (integrat în set) - steril;     9. Toate accesoriile setului sterile, de unica folosinta, incluse în set.                                                                                                                                                     
</t>
  </si>
  <si>
    <t>Set pentru cateterizarea venoasa centrala percutana (PICC lines) pentru nou-nascuti cu GEMN diametrul 1,9 FR cu un lumen, impregnate cu vancomicina. Material: silicon sau polyurietan)</t>
  </si>
  <si>
    <t>Să încludă: un bisturiu, un ac de perforare cu diametru mare cu o seringa sau un ac cu ghidaj și un cateter care se plasează în trahee după ce ligamentul cricoid a fost perforat</t>
  </si>
  <si>
    <t>Container de sigelare cavitate abdominal din silicon</t>
  </si>
  <si>
    <t>8 Fr, Transparent Cu linie Rg-contrast, Extremitatea distala inchisa Orificii laterale (8-12) Fr Marcaj in cm (5-35 cm  sonde 8-10Fr) Sonde (8-12Fr) strict pentru alimentare Steril</t>
  </si>
  <si>
    <t xml:space="preserve">Sonda gastrica nr.4 pentru alimentarea nou-nascutului </t>
  </si>
  <si>
    <t xml:space="preserve">Sonda gastrica nr.6 pentru alimentarea nou-nascutului </t>
  </si>
  <si>
    <t xml:space="preserve">1.dimensiuni: CH26, lungime:100 - 120 cm 2.radioopac 3.atraumatic 4.cu orificii laterale 5.tub simplu 6.material: PVC 7.marcaj de măsurare a adîncimii (cm) 8.steril 9.ambalat individual </t>
  </si>
  <si>
    <t>1 dimenisuni: CH8, lungime 80-90 cm, în set cu conductor</t>
  </si>
  <si>
    <t>1 dimenisuni: CH9, lungime 80-90 cm, în set cu conductor</t>
  </si>
  <si>
    <t>Cateter ureteral dublu J, 3 Fr, material- 100% silicon, lungime 20cm, vîrf deschis  fir ghidare Fix  0.021"-0.035", 110cm; dispozitiv pentru a împinge cateterul de la endoscop în ureter și bazinet  70 cm</t>
  </si>
  <si>
    <t>16 FR, Fără latex. Confecţionat din aluminiu maleabil, acoperit cu plastic medical lubricat. Steril. Ambalat individual.</t>
  </si>
  <si>
    <t>Tub de conexiune la sacul pentru aparatele de intubare 24Fr-28Fr. Siliconat, Bucată - 1 metru</t>
  </si>
  <si>
    <t>Tub traheostomic cu manșetă, mărimea Nr. 4,5, steril, PVC Canulă cu conector 15mm, cu manșetă de presiune joasa. Obturator perforat si curea de gat larg, siliconizat, netoxic, cu linia Rg – contrast. Presiunea adminitrata in manșetă pina la 20 mm H2O</t>
  </si>
  <si>
    <t>Tub traheostomic cu manșetă, mărimea Nr. 5,5, steril, PVC Canulă cu conector 15mm, cu manșetă de presiune joasa. Obturator perforat si curea de gat larg, siliconizat, netoxic, cu linia Rg – contrast. Presiunea adminitrata in manșetă pina la 20 mm H2O</t>
  </si>
  <si>
    <t>Tub traheostomic cu manșetă, mărimea Nr. 6,5, steril, PVC Canulă cu conector 15mm, cu manșetă de presiune joasa. Obturator perforat si curea de gat larg, siliconizat, netoxic, cu linia Rg – contrast. Presiunea adminitrata in manșetă pina la 20 mm H2O</t>
  </si>
  <si>
    <t>Din plastic, lungimea 270-280 mm, diametru 2 mm, spațiu pentru piston 220 mm, cu marcajul adîncimii introducerii 20-120 mm cu valoarea diviziunii 10 mm,  cu 4 orificii laterale la capăt, steril, de unica folosință.</t>
  </si>
  <si>
    <t>Achiziționarea centralizată a consumabilelor medicale conform necesităților instituțiilor medico-sanitare publice pentru anul 2024 REPETAT 2</t>
  </si>
  <si>
    <t>Ac chirurgical BE-560-6</t>
  </si>
  <si>
    <t>Ac chirurgical BE-560-8</t>
  </si>
  <si>
    <t>Ac chirurgical BR-510-10</t>
  </si>
  <si>
    <t>Ac chirurgical BT-512-15</t>
  </si>
  <si>
    <t>Ac chirurgical E-530-00</t>
  </si>
  <si>
    <t>Ac chirurgical G-504-12</t>
  </si>
  <si>
    <t>Ac chirurgical GAR-498-6</t>
  </si>
  <si>
    <t>Ac chirurgical GAR-498-7</t>
  </si>
  <si>
    <t>Ac chirurgical GE-548-10</t>
  </si>
  <si>
    <t>Ac chirurgical GE-548-12</t>
  </si>
  <si>
    <t>Ac chirurgical GR-514-10</t>
  </si>
  <si>
    <t>Ac chirurgical GR-514-11</t>
  </si>
  <si>
    <t>Ac chirurgical GR-514-5</t>
  </si>
  <si>
    <t>Ac chirurgical GR-514-7</t>
  </si>
  <si>
    <t>Ac chirurgical GR-514-8</t>
  </si>
  <si>
    <t>Ac chirurgical GR-514-9</t>
  </si>
  <si>
    <t>Ac chirurgical GT-516-10</t>
  </si>
  <si>
    <t>Ac chirurgical GT-516-12</t>
  </si>
  <si>
    <t>Ac chirurgical PB-538-0</t>
  </si>
  <si>
    <t>Ac chirurgical PB-538-1</t>
  </si>
  <si>
    <t>Ac chirurgical PB-538-2</t>
  </si>
  <si>
    <t>Ac chirurgical PB-538-4</t>
  </si>
  <si>
    <t>Ac chirurgical PB-538-6</t>
  </si>
  <si>
    <t>Ac chirurgical PB-538-8</t>
  </si>
  <si>
    <t>Ac chirurgical PD-534-2</t>
  </si>
  <si>
    <t>Ac chirurgical PD-534-4</t>
  </si>
  <si>
    <t>Ac de unică folosință pentru seringi 21G 1 1/2</t>
  </si>
  <si>
    <r>
      <t>Ace de unică folosință pentru seringi. Dimensiune ac: 21G 1 1/2, lungimea acului 0,8x</t>
    </r>
    <r>
      <rPr>
        <b/>
        <sz val="12"/>
        <rFont val="Times New Roman"/>
        <family val="1"/>
      </rPr>
      <t>(38 -40) mm</t>
    </r>
  </si>
  <si>
    <t>Ac de unică folosință pentru seringi 22G 1 1/2</t>
  </si>
  <si>
    <r>
      <t>Ace de unică folosință pentru seringi Dimensiune ac: 22G 1 1/2, lungimea acului 0,7x(</t>
    </r>
    <r>
      <rPr>
        <b/>
        <sz val="12"/>
        <rFont val="Times New Roman"/>
        <family val="1"/>
      </rPr>
      <t>38 -40)</t>
    </r>
    <r>
      <rPr>
        <sz val="12"/>
        <rFont val="Times New Roman"/>
        <family val="1"/>
      </rPr>
      <t xml:space="preserve"> mm</t>
    </r>
  </si>
  <si>
    <t xml:space="preserve">Ac pentru prelevarea țesuturilor moi, pentru pistol automat </t>
  </si>
  <si>
    <t>Ac pentru prelevarea țesuturilor moi, pentru pistol automat, 16Gx1,55 mm, lungimea 240 mm (+-10mm), steril, de unică folosință, în cazul în care acele nu sunt compatibile cu pistolul din dotare, operatorul economic va oferi 2 pistoale în custodie, pentru perioada valabilă a contractului</t>
  </si>
  <si>
    <t>Ac Spinale tip Quincke G25</t>
  </si>
  <si>
    <t xml:space="preserve">G25 120 mm (+- 2 mm)), 1.de unică folosință 2.ambou transparent 3.Mandren metalic fixat pe amboul acului printr-un sistem tip lacat-cheie care previne rotirea accidentala  4.steril 5. ambalat individual, să permită o trauma minima a tesuturilor - acul să fie confectionat din otel inox rezistent,  să nu se indoaie, varful acului să fie ascutit si taiat in 3 planuri, acul să fie insotit si de introductor din acelasi material - stiletul acului să fie fabricat din otel inox ca si acul si introductorul, varful să fie pozitionat in ac si să fie tăiat în in aceleasi 3 planuri, capatul distal să se imbine in ac intr-un locas special, prevazut cu conector din plastic cu cod al culorii - conectorul de pe ac transparent pentru a permite vizualizarea refluxul LCR, design ergonomic pentru manuirea usoara. </t>
  </si>
  <si>
    <t>Aleze de unica folosinta 90x90 cm</t>
  </si>
  <si>
    <t>Cu stratul superior  moale si delicat cu pielea, iar partea inferioara este protejata de o folie impermeabila si anti-alunecare.Cu miez  absorbant din pulpa de celuloza. Protejeaza lenjeria si patul impotriva scurgerilor.- Dimensiune: 90 x 90 cm. Indicator umiditate (picaturi). Utilizare Zi/Noapte. Conținut pachet 10 buc-30 buc</t>
  </si>
  <si>
    <t>Ansa pentru polipectomie</t>
  </si>
  <si>
    <t>Utilizare medicală: EGDS, Lungimea cateter - 1650mm ,canal endoscop 2,8mm, diametre obligatorii: 15 mm, 20 mm, 25 mm</t>
  </si>
  <si>
    <t>Bahile (de unica folosinta)</t>
  </si>
  <si>
    <t xml:space="preserve">1. Impermiabil (HDPE, LDPE, CPE)  ≥ 15 µm 2.mărime: 41*15cm (devierea admisă 2 cm) 3.dotate cu bandă elastică 4.de unică folosință  </t>
  </si>
  <si>
    <t>Balon extractor de calculi</t>
  </si>
  <si>
    <t>Balon extractor de calculi. Lungimea minim 1950cm, diametru balon -20mm, canal - 3,2mm</t>
  </si>
  <si>
    <t xml:space="preserve">Balon pentru pneumodilatare a căilor biliare </t>
  </si>
  <si>
    <t>Balon pentru pneumodilatare a căilor biliare 
Lungimea caterer-2200 mm.Canal endoscop. - 2,8 mm, diametru balon  6-8 mm</t>
  </si>
  <si>
    <t xml:space="preserve">Balon pentru pneumodilatare a structurilor tractului digestiv </t>
  </si>
  <si>
    <t>Lungimea cateter - 2200mm , canal endoscop 2,8mm , diametru balon 15-20mm</t>
  </si>
  <si>
    <t xml:space="preserve">Bandaj tubular elastic N6 (polisomnografie) </t>
  </si>
  <si>
    <t>Grupa-bint elastic, denumirea-bandaj Ultratub elastic tubular N6</t>
  </si>
  <si>
    <t>Bisturiu steril de unică folosință cu lamă nr.10</t>
  </si>
  <si>
    <t>Bisturiu steril de unică folosință cu lamă nr. 10</t>
  </si>
  <si>
    <t>Bisturiu steril de unică folosință nr.22</t>
  </si>
  <si>
    <t>Bisturiu steril de unică folosință cu lamă nr. 22</t>
  </si>
  <si>
    <t>Bonetă chirurgicală bărbaţi</t>
  </si>
  <si>
    <t xml:space="preserve">Bonetă chirurgicală bărbaţi 1.Unică folosință cu marcaj catalog și ambalaj: uz medical pentru sala de operatii.
2.Material neţesut polistratificat (minim trei straturi) densitatea minim 25g/m2 pe laterală, spunbond pe partea superioară, cu legare la spate
3. Mărimea universală
4. Ambalate câte 100 buc.
5. Ne sterile
Nu se admit bonete pentru uz industrial sau vizitatori. </t>
  </si>
  <si>
    <t>Bonetă chirurgicală bărbaţi cu banda absorbanta</t>
  </si>
  <si>
    <t xml:space="preserve">1.Unică folosință cu marcaj catalog și ambalaj uz medical pentru sala de operatii.
2.Material neţesut polistratificat (minim trei straturi) densitatea minim 25g/m2, zona absorbantă din celuloză pe toată suprafaţa laterală, spunbond pe partea superioară, cu legare la spate
3. Mărimea universală
4. Ambalate câte 100 buc.
5. Ne sterile
Nu se admit bonete pentru uz industrial sau vizitatori. </t>
  </si>
  <si>
    <t>Brățară de identificare (baieti)</t>
  </si>
  <si>
    <t xml:space="preserve">Bratari identificare NOU NASCUTI - BĂIEȚI - ALBASTRU (BLEU)
Bratari de identificare pentru copii, confectionate din PVC moale, prevazut pentru insertia datelor de identificare </t>
  </si>
  <si>
    <t>Brățară de identificare (fete)</t>
  </si>
  <si>
    <t xml:space="preserve">Bratari identificare NOU NASCUTI - FETE - ROZ/ALB
Bratari de identificare pentru copii, confectionate din PVC moale, prevazut pentru insertia datelor de identificare </t>
  </si>
  <si>
    <t>Canula mare pentru clistere</t>
  </si>
  <si>
    <t>Cateter de aspiratie CH 10</t>
  </si>
  <si>
    <t xml:space="preserve">1.Marimea: CH 10; (F), lungimea 50 cm (± 2 cm)
2.Material: PVC (Polyvinyl chloride), transparent cu linie XRO
3.Perforat ~ 7cm
4.Marcat la ~ 10cm de la capatul distal
5.Marcare în cm, intervalul 1cm
6.Atraumatic
7.Ambalare individuală, 8. Pe ambalajul produsului sa fie indicat,ca cateterul este pentru aspiratie traheala; 9. cu vacuum control; </t>
  </si>
  <si>
    <t>Cateter de aspiratie CH 12</t>
  </si>
  <si>
    <t xml:space="preserve">1.Marimea: CH 12; (F), lungimea (50 cm ± 2 cm)
2.Material: PVC (Polyvinyl chloride), transparent cu linie XRO
3.Perforat ~ 7cm
4.Marcat la ~ 10cm de la capatul distal
5.Marcare în cm, intervalul 1cm
6.Atraumatic
7.Ambalare individuală, 8. Pe ambalajul produsului sa fie indicat,ca cateterul este pentru aspiratie traheala; 9. cu vacuum control; </t>
  </si>
  <si>
    <t>Cateter de aspiratie CH 6</t>
  </si>
  <si>
    <t xml:space="preserve">1.Marimea: CH 6; (F), lungimea 40cm (+-1 cm)
2.Material: PVC (Polyvinyl chloride), transparent cu linie XRO
3.Perforat ~ 7cm
4.Marcat la ~ 10cm de la capatul distal
5.Marcare în cm, intervalul 1cm
6.Atraumatic
7.Ambalare individuală, 8. Pe ambalajul produsului sa fie indicat,ca cateterul este pentru aspiratie traheala; 9. cu vacuum control; </t>
  </si>
  <si>
    <t>Cateter de aspiratie CH 8</t>
  </si>
  <si>
    <t xml:space="preserve">1.Marimea: CH 8; (F), lungimea - 40cm (+-1 cm)
2.Material: PVC (Polyvinyl chloride), transparent cu linie XRO
3.Perforat ~ 7cm
4.Marcat la ~ 10cm de la capatul distal
5.Marcare în cm, intervalul 1cm
6.Atraumatic
7.Ambalare individuală, 8. Pe ambalajul produsului sa fie indicat,ca cateterul este pentru aspiratie traheala; 9. cu vacuum control; </t>
  </si>
  <si>
    <t>Cateter de aspiratie si drenaj Redon 14 Fr</t>
  </si>
  <si>
    <t>Cateter de aspiratie si drenaj Redon 16 Fr</t>
  </si>
  <si>
    <t>Cateter de aspiratie si drenaj Redon 18 Fr</t>
  </si>
  <si>
    <t>Cateter de aspiratie si drenaj Redon 20 Fr</t>
  </si>
  <si>
    <t>Cateter de aspiratie si drenaj Redon 22 Fr</t>
  </si>
  <si>
    <t>Cateter de aspiratie si drenaj Redon 24 Fr</t>
  </si>
  <si>
    <t>Cateter de aspiratie si drenaj Redon 26 Fr</t>
  </si>
  <si>
    <t>Cateter de aspiratie si drenaj Redon 28 Fr</t>
  </si>
  <si>
    <t>Cateter de aspiratie si drenaj Redon 30 Fr</t>
  </si>
  <si>
    <t>Cateter Foley uretro-vezical CH 26</t>
  </si>
  <si>
    <t xml:space="preserve">1.dimensiuni: CH 26, lungimea 40 - 45 cm 2. balon simetric, rotund 3.cu 2 canale 4.material: latex siliconat sau silicon 5.orificii amplasate lateral 6.vîrf atraumatic, cilindric 7.steril 8.radiopac 9.valvă Luer - Lock tip seringă 10.ambalat individual </t>
  </si>
  <si>
    <t>Cateter Foley uretro-vezical CH 28</t>
  </si>
  <si>
    <t xml:space="preserve">1.dimensiuni: CH 28, lungimea 40 - 45 cm 2. balon simetric, rotund 3.cu 2 canale 4.material: latex siliconat sau silicon 5.orificii amplasate lateral 6.vîrf atraumatic, cilindric 7.steril 8.radioopac 9.valvă Luer - Lock tip seringă 10.ambalat individual </t>
  </si>
  <si>
    <t>Cateter Foley uretro-vezical CH 30</t>
  </si>
  <si>
    <t xml:space="preserve">1.dimensiuni: CH 30, lungimea 40 - 45 cm 2. balon simetric, rotund 3.cu 2 canale 4.material: latex siliconat sau silicon 5.orificii amplasate lateral 6.vîrf atraumatic, cilindric 7.steril 8.radioopac 9.valvă Luer - Lock tip seringă 10.ambalat individual </t>
  </si>
  <si>
    <t>Cateter toracic cu trocar 16FR</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</si>
  <si>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permite o conectare simpla la orice sistem de drenaj toracic,  
diametru 16 Fr.</t>
  </si>
  <si>
    <t>Cateter toracic cu trocar 20FR</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</si>
  <si>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permite o conectare simpla la orice sistem de drenaj toracic, diametru 20 Fr.</t>
  </si>
  <si>
    <t>Cateter toracic cu trocar 24 CH</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</si>
  <si>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in forma de palnie permite o conectare simpla la orice sistem de drenaj toracic, mărimea 24 CH</t>
  </si>
  <si>
    <t>Cearșaf jetabil pentru investigatii (rulou igienic)</t>
  </si>
  <si>
    <t xml:space="preserve">Cearsaf jetabil pentru investigatii (rulou igienic), latime minimă 80 cm * lungime minimă 200 m (rulou), nesteril </t>
  </si>
  <si>
    <t xml:space="preserve">Cearșaf medical 50*40 cm absorbant </t>
  </si>
  <si>
    <t xml:space="preserve">Material absorbabil 90/100g/mp </t>
  </si>
  <si>
    <t>Clipse LT-100</t>
  </si>
  <si>
    <t xml:space="preserve">Clipse LT-100, în bloc cîte 6 clipse,  7 clipaplicatoare (lungimea 200 mm)  pentru clipse LT-100, cu titlu gratuit </t>
  </si>
  <si>
    <t>Clipse LT-200</t>
  </si>
  <si>
    <t xml:space="preserve">Clipse LT-200 În bloc cîte 6 clipse,  8 clipaplicatoare (lungimea 200 mm)  pentru clipse LT-200, cu titlu gratuit </t>
  </si>
  <si>
    <t xml:space="preserve">Medium Large 10 mm.; Suprafata interna cu canale transversale ,pentru fixarea sigura şi atraumatica în aplicator. Firul din titan de forma inimii  în secţiune . Aplicator cu şanturi pentru fixarea sigură a clipului, fără zimţi de fixare. </t>
  </si>
  <si>
    <t>Container anatomo-patmorfologic 1000 ml</t>
  </si>
  <si>
    <t xml:space="preserve">1.Volum Total: 1000 ml (+-50ml) 2.cu etichetă pentru marcare 3.cu capac cu înfiletare maximă ce împiedică scurgerea lichidelor  </t>
  </si>
  <si>
    <t>Container anatomo-patmorfologic 200 ml</t>
  </si>
  <si>
    <t xml:space="preserve">1.Volum Total: 200 ml (+-10ml) 2.cu etichetă pentru marcare 3.cu capac cu înfiletare maximă ce împiedică scurgerea lichidelor  </t>
  </si>
  <si>
    <t>Container anatomo-patmorfologic 30 ml</t>
  </si>
  <si>
    <t xml:space="preserve">1.Volum Total: 30 ml (+-2ml) 2.cu etichetă pentru marcare 3.cu capac cu înfiletare maximă ce împiedică scurgerea lichidelor  </t>
  </si>
  <si>
    <t>Container anatomo-patmorfologic 500 ml</t>
  </si>
  <si>
    <t xml:space="preserve">1.Volum Total: 500 ml (+-25ml) 2.cu etichetă pentru marcare 3.cu capac cu înfiletare maximă ce împiedică scurgerea lichidelor  </t>
  </si>
  <si>
    <t>Container anatomo-patmorfologic 60 ml</t>
  </si>
  <si>
    <t xml:space="preserve">1.Volum Total: 60 ml (+-5ml)2.cu etichetă pentru marcare 3.cu capac cu înfiletare maximă ce împiedică scurgerea lichidelor  </t>
  </si>
  <si>
    <t>Container pentru drenaje toracice (container universal pentru aspiraţie)1000-2000ml,</t>
  </si>
  <si>
    <t>Rezervor-borcan : - borcan din  PVC; - Marcajul cu pasul -100ml; - Volumul borcanului  1500-2000ml ; - Reutilizabil, nesteril;
Capacul cu garnitură se inchide ermetic pentru a mentine vacuum; - Conector pentru vacuum; - Conector tub de aspirație; - Valvă de control de umplere a vasului.</t>
  </si>
  <si>
    <t>Cuva reniforma metalica, inox</t>
  </si>
  <si>
    <t>DRENAJE PLEURALE TORACICE CU STILET Fr18</t>
  </si>
  <si>
    <t xml:space="preserve">DRENAJE PLEURALE TORACICE CU STILET Fr18, d=6,0 mm,  d=350  mm (+-10mm), rosu </t>
  </si>
  <si>
    <t xml:space="preserve">DRENAJE PLEURALE TORACICE CU STILET Fr20 </t>
  </si>
  <si>
    <t xml:space="preserve">DRENAJE PLEURALE TORACICE CU STILET Fr20 , d=6,6 mm,  d=350 mm (+-10mm), galben </t>
  </si>
  <si>
    <t>Emplastru - 2.5cmx500cm, Mătase</t>
  </si>
  <si>
    <t>1.Adeziv
2.Material - matase
3.Neiritant, nonalergic, testat dermatologic
4.Dimensiuni - 2.5x500cm (+-0,5cm)</t>
  </si>
  <si>
    <t>Emplastru 2,5cm x 7,2cm, transparent</t>
  </si>
  <si>
    <t>Pflaster steril, 2,5cm x 7,2cm (+-0,5cm), bactericid, adesiv transparent, fară barieră la transpirația pielii.</t>
  </si>
  <si>
    <t>Filtre pentru circuite de respirație antiviral antibacterian</t>
  </si>
  <si>
    <t>Filtre pentru circuite de respirație antiviral antibacterian electrostatic pentru protectia pacienților cu mecanism antiocluzional, cu lame interne difuzoare pentru distribuirea fluxului 22F/15M-2M/15F eficacitatea filtrării cel pțin 99.99% rezistența la flux 30l/min nu mai puțin de 0.9cm H20. volumul compresibil nu mai mult de 60 ml, greutatea nu mai mult de 28g.timp efectiv de utilizare 24 ore.material polipropilen, acril, ceramică. Ambalaj individual</t>
  </si>
  <si>
    <t>Garou hemostatic  7cm</t>
  </si>
  <si>
    <t>Garou hemostatic 5cm</t>
  </si>
  <si>
    <t>Garou hemostatic din latex</t>
  </si>
  <si>
    <t>Garou hemostatic din latex, tub</t>
  </si>
  <si>
    <t>Garou hemostatic fără latex</t>
  </si>
  <si>
    <t>1. dimensiuni: lungime ~ 40 cm X Iățime ~ 2.5 cm 2.fixator din plastic 3.cu sistem de siguranță închidere/deschidere rapidă, dotat cu un dispozitiv de închidere sigur și ușor de folosit cu o singură mână 4.material: țesut,  nu conţine latex și Garoul medical este hipoalergenic și poate fi utilizat în cazul persoanelor cu pielea sensibilă;</t>
  </si>
  <si>
    <t xml:space="preserve">Învelis plagial </t>
  </si>
  <si>
    <t>Collahit FA sau echivalent , steril, dimensiune 60 x 100 mm</t>
  </si>
  <si>
    <t>Kit cateter tempoar pentru hemodializa cu 2 lumene 14 Fr x 15 cm</t>
  </si>
  <si>
    <t>Kit cateter tempoar pentru hemodializa , cu lumen dublu, radiopac, din poliuretan, steril, prevazut cu mansoane implantabile, conectoare Luer - Lock și cleme, 15 cm lungime.</t>
  </si>
  <si>
    <t xml:space="preserve">Lame pentru bisturiu </t>
  </si>
  <si>
    <t xml:space="preserve">1.Sterile (Metoda de sterilizare: radiatii Gamma)
2.Ascuțite 
3.Material: oțel-carbon
4.Dimensiune lamă: nr.10; 11; 12; 15 - (compatibil cu mâner bisturiu nr.3)
și 20; 21; 22; 23 - (compatibil cu mâner bisturiu nr.4)
5.Mod de ambalare: ambalate individual in folie de aluminiu
6.Ambalate în cutii până la 100 buc.
</t>
  </si>
  <si>
    <t>Lame pentru bisturiu Nr. 20</t>
  </si>
  <si>
    <t xml:space="preserve">1.Sterile (Metoda de sterilizare: radiatii Gamma)
2.Ascuțite 
3.Material: oțel-carbon
4.Dimensiune lamă: nr. 20 (compatibil cu mâner bisturiu nr.4)
5.Mod de ambalare: ambalate individual in folie de aluminiu
6.Ambalate în cutii până la 100 buc.
</t>
  </si>
  <si>
    <t>Lingurița Folkman</t>
  </si>
  <si>
    <t>Lingurița Folkman,sterilă, in ambalaj individual</t>
  </si>
  <si>
    <t>Mască facială cu protector</t>
  </si>
  <si>
    <t>Plastic străveziu (incolor)</t>
  </si>
  <si>
    <t>Mușama medicală în rulou</t>
  </si>
  <si>
    <t>Muşama medicală, tip-A în rulou, lăţime 85cm±5cm, rulou nu mai mic de 10 metri, fabricată din cauciuc pe bază de ţesătură din bumbac, densit. - 650 g / m² (+-50g), Rezistența la rupere - 3,8-6,0 kN /m. Elastică, non-lipicioasă, impermeabilă, netedă, fără cute. Rezistentă la dezinfectarea repetată a unei soluții de 1% cloramină și la sterilizarea la abur cu curățare pre-sterilizare.</t>
  </si>
  <si>
    <t>Ochelari de protectie</t>
  </si>
  <si>
    <t>Vizualizare panoramică; Lentile tratate p/u a nu se aburi și oferă prin forma panoramică un câmp vizual mare</t>
  </si>
  <si>
    <t xml:space="preserve">Periuța citologică Cervex Brush </t>
  </si>
  <si>
    <t>Periuța citologică Cervex Brush , plastic și partea superioară cu periuta din silicon p-u citologie, cu vârful moale (tip bradut) pentru a fi mai usor de suportat de catre pacient. 
Sterilizat cu oxid de etilena.
Ambalate individual. În cutii de până la 200 bucăti.</t>
  </si>
  <si>
    <t xml:space="preserve">Periuța citologică sterilă </t>
  </si>
  <si>
    <t>Periuța pentru prelevarea citologiei cervicale Cap tip Perie: lungimea 20 mm (+/- 0,5 mm), fir de nailon + fir inoxidabil ; Mâner diametru 3 mm, lungimea 175 mm (+/- 10mm), din polipropilena, lungimea totală a dispozitivului 195 mm (+/- 10 mm), sterilizate cu oxid de etilenă, ambalate individual. În cutii de până la 200 bucăti.</t>
  </si>
  <si>
    <t>Piesa bucala p-u spirograf d= 30 mm</t>
  </si>
  <si>
    <t>Piesa bucala p-u spirograf d= 30 mm,  getabil, ambalat separat</t>
  </si>
  <si>
    <t>Pipa tip Robertazzi</t>
  </si>
  <si>
    <t>Nazofaringian, tip Robertazzi</t>
  </si>
  <si>
    <t>Plasa (implant ) pentru hernioplastie Siliconata (bifaţetată)</t>
  </si>
  <si>
    <t>Plasă dual mesh (dublu strat / neaderentă /IPOM).                                                                                                                             - plasă chirurgicală compozită pentru hernie sau eventrație 
- stratul 1:   » polipropilenă (PP) - aderent 
       » macroporos (porozitate: 2,76 mm sau 91%) 
       » diametrul monofilamentului: 0,12 mm 
       » stimulează un răspuns fibroblastic rapid 
- stratul 2:    ⋄ film transparent - neaderent 
        ⋄ grosime: 0,05 mm 
        ⋄ conceput pt. contactul cu viscerele   - grosimea totală a plasei: 0,6 mm 
- gramaj mediu (ambele straturi): 93 g/m² 
- ideală pentru laparoscopic 
- transparentă (facilitează poziționarea corectă a plasei) 
- în cazul operației laparoscopice, este indicat ca firele 
   de ancorare să fie atașate doar de stratul macroporos, 
   fără a perfora stratul neaderent 
- sterilizare: oxid de etilenă (în ambalaj dublu securizat) 
- valabilitatea sterilizării plasei - 5 ani de la fabricație 
- valabilitatea plasei - pe viață 
-dimensiuni- 20x20 cm.</t>
  </si>
  <si>
    <t>Plasă (implant) pentru hernioplastie 10x20 cm pentru hernioplastii</t>
  </si>
  <si>
    <t xml:space="preserve">Plasa (proteza sintetica)20x10cm de polipropilen pentru hernioplastii, monofilament Ø 0,15 mm, porozitate 1,3x1,0 mm, grosime 0,59 mm, Plasa să poată fi tăiată în funcție de mărimea și forma necesară, fără a se destrăma </t>
  </si>
  <si>
    <t>Ploscă urinară pentru femei</t>
  </si>
  <si>
    <t>Ploșcă pentru femei Capacitate: 2 litri, material - masă plastică; cu mâner și capac</t>
  </si>
  <si>
    <t>Ploscă urinară, din inox, pentru femei</t>
  </si>
  <si>
    <t>Plosca din inox, masuri minime  355х290х50 mm, cu mâner și capac</t>
  </si>
  <si>
    <t>Pungi evacuatoare urostomie</t>
  </si>
  <si>
    <t>Sistem stomic unitar cu evacuare pentru urostomii, 30x15 cm, flansa adeziva din hidrocoloid, liner material netesut, gura de taiere 57 mm. Compus din 3 straturi de inalta rezistenta. Antialergic</t>
  </si>
  <si>
    <t xml:space="preserve">Recipient plastic pentru deșeuri infecțioase, 50l </t>
  </si>
  <si>
    <t xml:space="preserve">Recipient pentru deșeuri infecțioase din material plastic rigid rezistent la acțiuni mecanice, ușor lavabile și rezistente la acțiunea soluțiilor dezinfectante, dotata cu sistem de închidere.                                                                                          - Volumul 50l (devierea admisilă doar în creștere până la 20 % );                                                                                                                                                                       - Capacul trebuie să permită deschiderea și închiderea temporară cu ușurință și să împedice scurgerea conținutului când este închis;
- Dotat cu pedală;                                                                                     
- Culoare: galben                                                                                          - Marcaj pictograma”Pericol Biologic”;                                                                            - Calitatea conform standardelor ISO 9001, ISO 13485.                             </t>
  </si>
  <si>
    <t>Recipient plastic pentru deșeuri tăietor-înțepătoare,  0,75 litri</t>
  </si>
  <si>
    <t>Recipient din material plastic rigid (polipropilenă) cu posibilitate de închidere temporară și definitivă, impermiabil, rezistent la acțiuni mecanice.                                                                                              - Capacitate 0,75 litri (devierea admisilă doar în creștere până la 20 % ) ; H: 12-15 cm
- Capacul recipientelor să prezinte orificii speciale pentru detașarea acelor de seringă, a lamelor de bisturiu și a altor deșeuri tăietor- înteptoare de dimensiuni mai mari;                                                            - Dotat cu mâner;
- Culoare galbenă;                                                                                                                                       - Marcaj pictograma”Pericol Biologic”;                                                                                                         - Calitatea conform standardelor ISO 9001, ISO 13485.</t>
  </si>
  <si>
    <t>Saci pentru vomă</t>
  </si>
  <si>
    <t>Punga igienica pentru voma cu banda absorbanta si snur ce transformă voma în gel, minim 450 ml.</t>
  </si>
  <si>
    <t>Seringă transparenta  50ml</t>
  </si>
  <si>
    <t>Seringă transparentă pentru infuzomat cu piston de cauciuc 50 ml ,  sterile,  metodă de conectare: luer-lock</t>
  </si>
  <si>
    <t xml:space="preserve">Set de aspiraţie cu mîner Yankauer </t>
  </si>
  <si>
    <t xml:space="preserve">Set aspirație Yankauer :
1.Tub PVC moale, transparent, steril, cu striații longitudinale, rezistent la torsiuni diametrul intern 7-8mm, conectorul proximal tip pâlnie cu posibilitatea tăierii pentru conectare la diferite tipuri de aspiratoare, conectorul distal tip pâlnie standard pentru unirea la minerul Yankauer din set, lungime 300cm (+-10cm).
2.Minerul Yankauer, L-26 cm (+-1cm),  transparent, steril, cu orificiu pentru vacuum control digital, cap distal tip tubular cu diametrul intern 4mm.
3. Un set per ambalaj steril.
                                                     </t>
  </si>
  <si>
    <t>Set de aspiraţie cu mîner Yankauer CH12</t>
  </si>
  <si>
    <t xml:space="preserve">Set aspirație Yankauer CH12:
1.Tub PVC moale, transparent, steril, cu striații longitudinale, rezistent la torsiuni diametrul intern 7-8mm, conectorul proximal tip pâlnie cu posibilitatea tăierii pentru conectare la diferite tipuri de aspiratoare, conectorul distal tip pâlnie standard pentru unirea la minerul Yankauer din set, lungime 300cm (+-10cm).
2.Minerul Yankauer, L-26 cm (+-1cm) ,12 CH,  transparent, steril, cu orificiu pentru vacuum control digital, cap distal tip tubular cu diametrul extern 4mm,  conector proximal standard pentru unirea prin conector tip pâlnie la tubul de aspiarație.
3. Un set per ambalaj steril.
                                                     </t>
  </si>
  <si>
    <t xml:space="preserve">Set de perfuzie cu filtru </t>
  </si>
  <si>
    <t>Rezistentă la perfuzii sub presiune (max 4,5 bar) diametru tub 3mm x 4,1 mm, lungime 180 cm; canulă de plastic pentru introducerea în flacon prevăzută cu doua orificii;dispozitiv de aerisire manual cu filtru antibacterian de 0,2 µm și căpăcel de protecție; cameră de picurare cu două corpuri (cel superior transparent rigid cu formator de picături performant - 20 picături ≅1 ml; cel inferior flexibil) și cu filtru hidrofil pentru întreruperea automată a perfuziei după golirea flaconului;filtru de 15 µm în camera de picurare; dispozitiv de reglare a ritmului de picurare cu șanț în formă de V pentru posibilitatea de reglare la ritmuri mici de picurare, element de fixare / parcare a tubului de perfuzie, canal de introducere a vârfului canulei de plastic; conexiunea la cateter de tip luer-lock cu căpăcel de plastic ce prezintă o membrană hidrofoba ce asigură umplerea trusei fără aer și fără pierdere de substanță; fără LATEX, fără PVC.</t>
  </si>
  <si>
    <t>Set de tuburi endotraheale bilumen drept, nr.35</t>
  </si>
  <si>
    <t xml:space="preserve">Bilumen drept nr.35.  
Sonda sterila pentru intubatia selectiva pe dreapta, varf usor curbat, material atraumatic, termosensibil transparent,balanos traheal si bronsic de joasa presiune, cu set conector bronsic, dublu marcaj radioopac la nivel bronsic si traheal
-Tranzitie libera intre lumen simplu si dublu
-Asigura trecerea eficienta a bronhoscopului
-Relatie eficienta intre interiorul si exteriorul sectiunii transversale
-Balonas bronsic in forma de S.
-Ambalare: individual, steril </t>
  </si>
  <si>
    <t>Set de tuburi endotraheale bilumen drept, nr.37</t>
  </si>
  <si>
    <t xml:space="preserve">Bilumen drept nr.37. 
 Sonda sterila pentru intubatia selectiva pe dreapta, varf usor curbat, material atraumatic, termosensibil transparent,balanos traheal si bronsic de joasa presiune, cu set conector bronsic, dublu marcaj radioopac la nivel bronsic si traheal
-Tranzitie libera intre lumen simplu si dublu
-Asigura trecerea eficienta a bronhoscopului
-Relatie eficienta intre interiorul si exteriorul sectiunii transversale
-Balonas bronsic in forma de S.
-Ambalare: individual, steril </t>
  </si>
  <si>
    <t>Set de tuburi endotraheale bilumen drept, nr.39</t>
  </si>
  <si>
    <t xml:space="preserve">Bilumen drept nr.39 
Sonda sterila pentru intubatia selectiva pe dreapta, varf usor curbat, material atraumatic, termosensibil transparent,balanos traheal si bronsic de joasa presiune, cu set conector bronsic, dublu marcaj radioopac la nivel bronsic si traheal
-Tranzitie libera intre lumen simplu si dublu
-Asigura trecerea eficienta a bronhoscopului
-Relatie eficienta intre interiorul si exteriorul sectiunii transversale
-Balonas bronsic in forma de S.
-Ambalare: individual, steril </t>
  </si>
  <si>
    <t>Set de tuburi endotraheale bilumen sting, nr.35</t>
  </si>
  <si>
    <t xml:space="preserve">Bilumen sting nr.35.  
Sonda sterila pentru intubatia selectiva pe stinga, varf usor curbat, material atraumatic, termosensibil transparent,balanos traheal si bronsic de joasa presiune, cu set conector bronsic, dublu marcaj radioopac la nivel bronsic si traheal
-Tranzitie libera intre lumen simplu si dublu
-Asigura trecerea eficienta a bronhoscopului
-Relatie eficienta intre interiorul si exteriorul sectiunii transversale
-Balonas bronsic in forma de S.
-Ambalare: individual, steril </t>
  </si>
  <si>
    <t>Set de tuburi endotraheale bilumen sting, nr.37</t>
  </si>
  <si>
    <t xml:space="preserve">Bilumen sting nr.37. 
 Sonda sterila pentru intubatia selectiva pe stinga, varf usor curbat, material atraumatic, termosensibil transparent,balanos traheal si bronsic de joasa presiune, cu set conector bronsic, dublu marcaj radioopac la nivel bronsic si traheal
-Tranzitie libera intre lumen simplu si dublu
-Asigura trecerea eficienta a bronhoscopului
-Relatie eficienta intre interiorul si exteriorul sectiunii transversale
-Balonas bronsic in forma de S.
-Ambalare: individual, steril </t>
  </si>
  <si>
    <t>Set de tuburi endotraheale bilumen sting, nr.39</t>
  </si>
  <si>
    <t xml:space="preserve">Bilumen sting nr.39 
Sonda sterila pentru intubatia selectiva pe stinga, varf usor curbat, material atraumatic, termosensibil transparent,balanos traheal si bronsic de joasa presiune, cu set conector bronsic, dublu marcaj radioopac la nivel bronsic si traheal
-Tranzitie libera intre lumen simplu si dublu
-Asigura trecerea eficienta a bronhoscopului
-Relatie eficienta intre interiorul si exteriorul sectiunii transversale
-Balonas bronsic in forma de S.
-Ambalare: individual, steril </t>
  </si>
  <si>
    <t>Set de tuburi pentru ventilatoare (contururi), pediatrice</t>
  </si>
  <si>
    <t xml:space="preserve">Pediatrice, circuite cu inspiratie de aer incalzit si fluxbidirectional  cu d = 15 mm; Calitati:Transparent, gofrat, tip”inspir-expir”, Completarea cu: 1) sac de rezerva 0,5-1,0 l, 2)cu conector ungiular, rotatie biaxiala,  Lungime 150-180 cm, Cu fir/sensor de temperatura in tubul de inspir:Steril </t>
  </si>
  <si>
    <t>Set drenaj toracic</t>
  </si>
  <si>
    <t xml:space="preserve">Cu trocar drenaj toracic, valve unidirectionale HEIMLICH uni/bicamerale si truse complete pentru drenaj toracic si peritoneal 10-12 Fr </t>
  </si>
  <si>
    <t>Set gastrostomă 10 Fr</t>
  </si>
  <si>
    <t>Cu manșetă circulară silicon cu diametru 10 Fr</t>
  </si>
  <si>
    <t>Set gastrostomă 14 Fr</t>
  </si>
  <si>
    <t>Cu manșetă circulară silicon cu diametru 14 Fr</t>
  </si>
  <si>
    <t>Set gastrostomă 16 Fr</t>
  </si>
  <si>
    <t>Cu manșetă circulară silicon cu diametru 16 Fr</t>
  </si>
  <si>
    <t>Set gastrostomă 24 Fr</t>
  </si>
  <si>
    <t>Cu manșetă circulară silicon cu diametru 24 Fr</t>
  </si>
  <si>
    <t>Set ORL pentru 5 operaţii, jetabil</t>
  </si>
  <si>
    <t>1. cîmp steril cu bord adeziv 130x190 cm (+/-10cm ), gaură 7x45 cm) -5 buc. Polistratificat, minim 3 straturi: impermeabil, absorbant, strat confort pe interior. Pictograme pentru ghidare. Zona adezivă aplicată nemijlocit pe marginea câmpului, impregnată în ţesătură, fără cute, capacitate de aderenţă 100%. Nu se va admite lipici cu faţa dublă. Fără latex, fără colofoniu. 2. cimp de masa 210x100cm (+/-10cm ) - 5 buc. 3. servetele absorbante (20x20 cm) - 20 buc. 4. cerasaf combinat pentru masa de instrumente 140x80 cm (+/-10cm ) (Mayo) - 1 buc.- impermiabil, absorbant, zona abserbanta minim 65x85 cm (+/-5cm ). Pictograma pentru ghidare.</t>
  </si>
  <si>
    <t>Set pentru anestezie epidurala, cu filtru, ac G18</t>
  </si>
  <si>
    <t>Set pentru cateterizarea vaselor centrale biluminal  13G</t>
  </si>
  <si>
    <t>Set pentru cateterizarea vaselor centrale biluminal  (7Fr), L=20-30 cm, Material: a.Poliuretan, b. Rentghencontrast, c.Cu marcaj al lungimii cateterului, d.Cu conductor metalic tip “J”, e.Cu valva de siguranta care protejeaza de embolie gazoasa sau hemoragie in caz de deconectare accidentala a perfuziei. Obligatoriu diametrul unui lumen trebuie să fie nu mai mic de 13G</t>
  </si>
  <si>
    <t>Set pentru cateterizarea vaselor centrale biluminal 11G</t>
  </si>
  <si>
    <t>Set pentru cateterizarea vaselor centrale biluminal (9Fr), L=20-30 cm, Material: a.Poliuretan, b. Rentghencontrast, c.Cu marcaj al lungimii cateterului, d.Cu conductor metalic tip “J”, e.Cu valva de siguranta care protejeaza de embolie gazoasa sau hemoragie in caz de deconectare accidentala a perfuziei. Obligatoriu diametrul unui lumen trebuie să fie nu mai mic de 11G</t>
  </si>
  <si>
    <t>Set pentru cateterizarea vaselor centrale biluminal 12G</t>
  </si>
  <si>
    <t>Set pentru cateterizarea vaselor centrale biluminal (8Fr), L=20-30 cm, Material: a.Poliuretan, b. Rentghencontrast, c.Cu marcaj al lungimii cateterului, d.Cu valva de siguranta care protejeaza de embolie gazoasa sau hemoragie in caz de deconectare accidentala a perfuziei. Obligatoriu diametrul unui lumen trebuie să fie nu mai mic de 12G</t>
  </si>
  <si>
    <t>Set pentru drenajul cavității pleurale (setul de ambulatoriu Portex)</t>
  </si>
  <si>
    <t>SET: un cateter toracic cu un conductor (standardul trocar 28Fr,).un sac de 1700 ml. cu o supapă de scurgere și antireflux, o seringă cu un blocaj Luerlock de 20 ml, un bisturiu nr. 10,Aţa sterila cu ac taietor pentru fixare drenajul spre pielea.</t>
  </si>
  <si>
    <t>Set pentru drenarea vezicii urinare</t>
  </si>
  <si>
    <t xml:space="preserve">Diametrul acului 5,6 mm , L – 12 cm , diametrul cateterului CH 12, Lungimea cateterului 65 cm , steril </t>
  </si>
  <si>
    <t>Set pentru drenarea vezicii urinare 12 Fr cu balon SUPRA-KATH</t>
  </si>
  <si>
    <t>1.Cateter  cu balon SUPRA-KATH ,, INTEGRAL,, SILIKON, L-43 cm                                                                                                                                                   2.Kanula L- 12 cm, diametru 4,6 mm</t>
  </si>
  <si>
    <t>Set pentru drenarea vezicii urinare 14 Fr cu balon SUPRA-KATH</t>
  </si>
  <si>
    <t>1.Cateter  cu balon SUPRA-KATH ,, INTEGRAL,, SILIKON, L-43 cm                                                                                                                                                     2.Kanula L- 14 cm, diametru 4,6 mm</t>
  </si>
  <si>
    <t>Set pentru traheostomie percutană (metoda Seldinger)</t>
  </si>
  <si>
    <t xml:space="preserve">Trusa de traheostomie percutana care permite inserarea canulei de traheostomie prin metoda Seldinger , compusa din: • Bisturiu, • Seringa de 10ml,• Ansamblu canula IV 14G 
• Forceps dilatator tip „Griggs”
• Fir ghid cu varf in “J” si aplicator cu varf detasabil 
• Dilatator
• Canula de traheostomie cu balonas care trebuie sa intruneasca urmatoarele caracteristici: , termosensibil ce asigura o rigiditate initiala suficienta in momentul inserarii, pentru a deveni flexibila la temperatura corpului ,cu varf conic rotunjit.
- Obturator cu varf conic rotunjit atraumatic, prevazut la capatul proximal cu cleme de fixare pentru a inlatura miscarea varfului obturatorului in momentul inserarii canulei, cu canal central pentru inserarea ghidului.• Balonasul trebuie sa fie: impermeabil la gaze, cu volum redus,   sa fie fabricat dintr-un material moale, sa se muleze pe canula la insertie sau suprimare. • Banda de fixare.
Mărimea canulei traheostomice 7.5-9.0 (cu specificarea în solicitare)
</t>
  </si>
  <si>
    <t>Set pentru traheostomie percutana dilatationala nefenestrata, armata, cu presiune scazuta si atraumatic la inserare</t>
  </si>
  <si>
    <t>Set pentru dilatare (scalpel,seringa,ac pentru punctie,cateter din teflon,ghid metalic cu inserter,dilatator scurt,cateter de ghidare,dilatator). Set pentru insertie atraumatica (Tub de reinsertie atraumatic. Canula exterioara, nefenestrata, armata, cu manseta de presiunea scazuta, cu conector de 15 mm. Canula interioara nefenestrată radiopacă, canula interioara nefenestrata. Gel lubrefiant steril. Obturator perforat si curea de git larg).Diametrul exterior 8.0-9.0mm.</t>
  </si>
  <si>
    <t>Set Yankauer de aspiratie,auricular</t>
  </si>
  <si>
    <t xml:space="preserve">Set aspirație Yankauer :
1.Tub PVC moale, transparent, steril, cu striații longitudinale, rezistent la torsiuni diametrul intern 4-5mm, conectorul proximal tip pâlnie cu posibilitatea tăierii pentru conectare la diferite tipuri de aspiratoare, conectorul distal tip pâlnie standard pentru unirea la minerul Yankauer din set, lungime 300cm (+-10cm).
2. Un set per ambalaj steril. Minerul Yankauer, L-26 cm (+-1cm),  transparent, steril, cu orificiu pentru vacuum control digital, cap distal tip tubular cu diametrul intern 4mm.
                                                     </t>
  </si>
  <si>
    <t>Sistem de perfuzie cu dozator  de debit integrat, Sistema Intrafix</t>
  </si>
  <si>
    <t xml:space="preserve">Sistem pentru respiratie artificiala manuala sac Ambu </t>
  </si>
  <si>
    <t>Transparent, steril, material polietilen, luer-loch, Adult, volumul sacului 2500ml; volumul aerului pompat 1500ml</t>
  </si>
  <si>
    <t>Sonda Blackmore maturi</t>
  </si>
  <si>
    <t>Sonda Blackmore maturi Nr. 18-23</t>
  </si>
  <si>
    <t>Sonda nazogastrala pentru intubarea intestinului 18 G</t>
  </si>
  <si>
    <t>Sonda nazogastrala pentru intubarea intestinului 18 G, l=300  cm</t>
  </si>
  <si>
    <t>Șorț protector nesteril din polietilenă</t>
  </si>
  <si>
    <t>De unică folosință, cu suprafață protectoare impermialila pentru murdarii (lichide și a.), lungimea 140 cm (+-10 cm), latime 80 cm (+-5 cm), densitatea 40 g/m2, din polipropilenă laminată rezistentă la umiditate, hidrofobă, fără scame</t>
  </si>
  <si>
    <t>Splinturi nazale interne din silicon cu tub de aerisire</t>
  </si>
  <si>
    <t>Tubul de aerisire permite respirația nazală post-operatorie . Siliconul previne aderența. Steril, gata de utilizare. Material moale pentru inserare și îndepărtare ușoară. Găuri de sutură perforate. Suprafața în formă de frunză de Lotus, pentru adult.</t>
  </si>
  <si>
    <t>Stent traheal TD-14mm/8cm</t>
  </si>
  <si>
    <t>Confectionate din silicon de uz medical transparent sau radioopac.Este stentul clasic și drept pentru afecțiunile traheale. Are o structură tubulară, cu știfturi de ancorare pe suprafața plană pe peretele exterior pentru a preveni migrarea stentului.</t>
  </si>
  <si>
    <t>Stent traheal TD-15mm/8cm</t>
  </si>
  <si>
    <t>Sterifix 0,2 infusion filter</t>
  </si>
  <si>
    <t>Sterilete</t>
  </si>
  <si>
    <t>TCU380. Ambalate și etichetate conform HG 702 din 11 iulie 2018</t>
  </si>
  <si>
    <t>Stickere pentru marcajul medicamentelor</t>
  </si>
  <si>
    <t>Stickere p/u marcajele seringelor din hîrtie adezivă. Dimensiuni - 1x4cm. De culori diferite</t>
  </si>
  <si>
    <t>Stilet / bujii pentru intubaţie dificilă. Adulţi</t>
  </si>
  <si>
    <t>Ghid flexibil pentru tub endotraheal. Adult. Lungimea 65-75cm, 15Fr, gradat la fiecare 10 cm. Vîrf în unghi 30-40 grade, cu lumen intern care să permită fluxul oxigenului pînă la 15 l/min. Fără latex. Reutilizabil</t>
  </si>
  <si>
    <t>Stilet / bujii pentru intubaţie dificilă. Neonatal</t>
  </si>
  <si>
    <t>Ghid flexibil pentru tub endotraheal. Neonatal. Lungimea 45-55cm, Fr, gradat. Vîrf în unghi 30-40 grade, cu lumen intern care să permită fluxul oxigenului pînă la 5 l/min. Fără latex. Reutilizabil</t>
  </si>
  <si>
    <t>Stilet / bujii pentru intubaţie dificilă. Pediatric</t>
  </si>
  <si>
    <t>Ghid flexibil pentru tub endotraheal. Pediatric. Lungimea 55-65cm, Fr, gradat. Vîrf în unghi 30-40 grade, cu lumen intern care să permită fluxul oxigenului pînă la 10 l/min. Fără latex. Reutilizabil</t>
  </si>
  <si>
    <t>Stilet de intubaţie cu lubrifiant 10Fr</t>
  </si>
  <si>
    <t xml:space="preserve">10 Fr Miez din aluminiu, cu lubrifiant. Steril </t>
  </si>
  <si>
    <t>Stilet de intubaţie cu lubrifiant 12Fr</t>
  </si>
  <si>
    <t>Stilet de intubaţie cu lubrifiant 14Fr</t>
  </si>
  <si>
    <t xml:space="preserve">14 FR Miez din aluminiu, cu lubrifiant. Steril </t>
  </si>
  <si>
    <t xml:space="preserve">Tampoane sterile fără alcool,  p/u aplicarea după procedura (large size) </t>
  </si>
  <si>
    <t xml:space="preserve">1.dimensiuni:  60 x 60 mm (±5 mm) 2.fără alcool 2.ambalat individual în cutii de cîte 100 bucăți  </t>
  </si>
  <si>
    <t>Tampoane sterile fără alcool,  p/u aplicarea după procedura (standard size)</t>
  </si>
  <si>
    <t xml:space="preserve">1.dimensiuni:  65 x 35 mm (±5 mm) 2.fără alcool 2.ambalat individual în cutii de cîte 100 bucăți  </t>
  </si>
  <si>
    <t xml:space="preserve">Termofor combinat  </t>
  </si>
  <si>
    <t>Trusa toracocenteza (Pneumocath set)</t>
  </si>
  <si>
    <t>Ac conductor  pentru puncţie 110/85mm cu cateter 10F 500mm , sac de collecţie cu supapă antireflux 2000ml, seringa 50 ml,  Clapan lui Heimlih. Adapter cu rubinet tridirecţional</t>
  </si>
  <si>
    <t>Tub conector pentru seringa compatibil cu angiomatul  Stellant Dual  CT</t>
  </si>
  <si>
    <t>1 buc tub conector pacient spiralat în T cu următoarele caracteristici :lungimea 152cm cu conectoare tip Luer-Lok , rezistentă la presiuni de minim 400psi , permite conectarea la seringile injectorului prin intermediul conectorului T</t>
  </si>
  <si>
    <t>Tub conector pentru seringa compatibil cu angiomatul Vistron CT</t>
  </si>
  <si>
    <t>Tub dren T- Kher  CH 10</t>
  </si>
  <si>
    <t>Tub dren T- Kher CH 8</t>
  </si>
  <si>
    <t>Tub pentru drenaj tip "Redon" nr.20, silicon</t>
  </si>
  <si>
    <t>Tub p-u drenaj tip "Redon" nr.20, silicon</t>
  </si>
  <si>
    <t>Tub pentru drenaj tip "Redon" nr.22 silicon</t>
  </si>
  <si>
    <t>Tub p-u drenaj tip "Redon" nr.22 silicon</t>
  </si>
  <si>
    <t>Tub pentru drenaj tip "Redon" nr.24, silicon</t>
  </si>
  <si>
    <t>Tub p-u drenaj tip "Redon" nr.24, silicon</t>
  </si>
  <si>
    <t>Tub pentru drenaj tip "Redon" nr.26, silicon</t>
  </si>
  <si>
    <t>Tub p-u drenaj tip "Redon" nr.26, silicon</t>
  </si>
  <si>
    <t>Tub pentru drenaj tip "Redon" nr.28, silicon</t>
  </si>
  <si>
    <t>Tub p-u drenaj tip "Redon" nr.28, silicon</t>
  </si>
  <si>
    <t>Tub pentru drenaj tip "Redon" nr.30, silicon</t>
  </si>
  <si>
    <t>Tub p-u drenaj tip "Redon" nr.30, silicon</t>
  </si>
  <si>
    <t>Tub pentru drenaj toracic</t>
  </si>
  <si>
    <t>Tub drenaj toracic, CH16,tromborezistent,rezistența la creșterea microorganizmelor,cu semne distinctive la 1-2 cm , drepte,transparent,cu rezistența mărită,cu coeficent de frecare mic,cu găuri de drenare conice,din silicon,ambalaj steril,lungimea 520mm (+-20mm)</t>
  </si>
  <si>
    <t>Tub pentru drenaj toracic. CH 10</t>
  </si>
  <si>
    <t>10ch, biocompatibil,tromborezistent,rezistența la creșterea microorganizmelor,cu semne distinctive la 1-2 cm,drepte,transporent,cu rezistența mărită,cu coeficent de frecare mic,cu găuri de drenare conice,din silicon,ambalaj steril, lungimea 520mm (+-20mm)</t>
  </si>
  <si>
    <t>Tub pentru drenaj toracic. CH 14</t>
  </si>
  <si>
    <t>14ch, biocompatibil,tromborezistent,rezistența la creșterea microorganizmelor,cu semne distinctive la 1-2 cm,drepte,transporent,cu rezistența mărită,cu coeficent de frecare mic,cu găuri de drenare conice,din silicon,ambalaj steril, lungimea 520mm (+-20mm)</t>
  </si>
  <si>
    <t>Tub pentru drenaj toracic. CH 18</t>
  </si>
  <si>
    <t>18ch, biocompatibil,tromborezistent,rezistența la creșterea microorganizmelor,cu semne distinctive la 1-2 cm,drepte,transporent,cu rezistența mărită,cu coeficent de frecare mic,cu găuri de drenare conice,din silicon,ambalaj steril, lungimea 520mm (+-20mm)</t>
  </si>
  <si>
    <t>Tub pentru traheostomie bilumen tip Shiley 10</t>
  </si>
  <si>
    <t>Tub pentru traheostomie cu balon si cu canula interna (tip Shiley) 10 material polivinilclorid, termoplastic, linie radiopacă.</t>
  </si>
  <si>
    <t>Tub pentru traheostomie bilumen tip Shiley 8.0</t>
  </si>
  <si>
    <t>Tub pentru traheostomie cu balon si cu canula interna (tip Shiley) 8.0material polivinilclorid, termoplastic, linie radiopacă.</t>
  </si>
  <si>
    <t>Tub pentru traheostomie bilumen tip Shiley 8.5</t>
  </si>
  <si>
    <t>Tub pentru traheostomie cu balon si cu canula interna (tip Shiley) 8.5material polivinilclorid, termoplastic, linie radiopacă.</t>
  </si>
  <si>
    <t>Metru</t>
  </si>
  <si>
    <r>
      <t xml:space="preserve">Sonda </t>
    </r>
    <r>
      <rPr>
        <sz val="12"/>
        <color rgb="FF000000"/>
        <rFont val="Times New Roman"/>
        <family val="1"/>
      </rPr>
      <t>pentru alimentare nr 4</t>
    </r>
  </si>
  <si>
    <t>Sonda pentru alimentare nr 6</t>
  </si>
  <si>
    <r>
      <t xml:space="preserve">Forma de ambalare: fiecare unitate ambalată separat, livrate în ambalaj securizat, marcat şi etichetat de producător cu menţionarea datelor de identitate </t>
    </r>
    <r>
      <rPr>
        <sz val="12"/>
        <color rgb="FF000000"/>
        <rFont val="Times New Roman"/>
        <family val="1"/>
      </rPr>
      <t xml:space="preserve">(denumire, număr lot/serie, inclusiv identificare prin cod bare, termenii de valabilitate, condiţii de păstrare) şi prezenţa notificărilor „DE UZ UNIC”, „STERIL”. Datele de identitate expuse pe ambalaj vor coincide în mod obligator cu cele de pe eticheta containerului. </t>
    </r>
    <r>
      <rPr>
        <b/>
        <sz val="12"/>
        <color rgb="FF000000"/>
        <rFont val="Times New Roman"/>
        <family val="1"/>
      </rPr>
      <t>Se acceptă și produs nesteril.</t>
    </r>
  </si>
  <si>
    <t xml:space="preserve">Sârma “GIGLI” </t>
  </si>
  <si>
    <t>Clipuri din titan sterile medium large cu 11 clipaplicatoare laparoscopice  33cm.Medium Large (LOT ANULAT)</t>
  </si>
  <si>
    <t>Filtru antibacterial, pentru infuziile cu infuzomat FMS de 24 de ore, 0,2 µm cu membrană pozitiv, suprafaţă de filtrare 10 cm2, volum de umplere 2,4 ml, debit minim 30 ml/minut rezistent la presiuni de max. 3,1 bar, conexiune luer-lock la ambele capete de conectare, sterilizare EO. ambalare şi etichetare conform EU-MDD (EU Medical Device Directive), (numele produsului, descriere, cod, valabilitate, lot, mod de sterilizare, dimensiuni, adresă producator etc).</t>
  </si>
  <si>
    <t>Cu filtru, cu reglator al vitezei de perfuzie de la 3 pina la -250 ml/ora, Material: poliuretan Cu scară fină de reglare al vitezei de perfuzie: Cu viteză constantă de perfuzare, Steril Transparenta, lungimea minim 150cm</t>
  </si>
  <si>
    <t>Set pentru cateterizarea venei subclave, l=20-30cm, ac 16-18G 8cm, quadrolumenal, din poliuretan (densitatea nu mai puțin de 1) rentghencontrast cu lungimea cateterului 30 cm., cu conductor metalic tip J rezistent la indoiere si fixator de securitate, ac cu valva 14G/16G/16G/18G/18G, ceea ce va preveni contactul cu sîngele și tromboembolia) lungimea acului 7-9cm. Seringa, cablu pentru ECG control (compatibil cu adaptorul existent în secție)al poziției cateterului în vasul magistral, cu marcaj al lungimii cateterului. Conductorul la flexie să nu formeze unghuri.(e de dorit sa fie din material nitinol). Diametrul cateterului 8F (2,8 mm).</t>
  </si>
  <si>
    <t>I. 1.ac tip Tuohy 2. mărime: 18 G, 8cm 3. marcat la fiecare 10 mm 
II. 1. cateter mărime 19G-20G, 2. Lungimea 85 cm-100cm 3. radiopac 
III.  Adaptor Tuohy Borst (TBA) sau  Conector (cum ar fi NRFit) pentru fixarea cateterului
IV.Filtru hidrofilic antibacterial - 0.2 µm
V. 1.seringă de plastic LOR (Loos of Resistance)- 8-20 ml- sterilă, Latex Free</t>
  </si>
  <si>
    <t>100% silicon biocompatibil și transparent; un capăt atraumatic, moale al scurgerii; bara de contrast RTG pe toată lungimea canalului de scurgere; lungimea brațelor 450-480 mm x 180 mm (+-10mm). Dimensiunea: CH 10</t>
  </si>
  <si>
    <t>100% silicon biocompatibil și transparent; un capăt atraumatic, moale al scurgerii; bara de contrast RTG pe toată lungimea canalului de scurgere; lungimea brațelor 450-480 mm x 180 mm (+-10mm). Dimensiunea: CH 8</t>
  </si>
  <si>
    <t>12 FR, Fără latex. Confecţionat din aluminiu maleabil, acoperit cu plastic medical lubricat. Steril. Ambalat individual.</t>
  </si>
  <si>
    <r>
      <t xml:space="preserve">1.diametru  14 (Fr) 2. lungime: 70-80 cm 3.material: PVC (Polyvinyl chloride) 4.transparent cu linie XRO 5. marcaj de </t>
    </r>
    <r>
      <rPr>
        <sz val="12"/>
        <color rgb="FF000000"/>
        <rFont val="Times New Roman"/>
        <family val="1"/>
      </rPr>
      <t>intervale. 6. atraumatic cu minim 7 orificii laterale (la nivele diferite distanta 1 cm ) 7.Ambalare individuală, 8. Pe ambalajul produsului sa fie indicat,ca cateterul este pentru aspiratie de tip Redon; . cu vacuum control;</t>
    </r>
  </si>
  <si>
    <t>1.diametru  16 (Fr) 2. lungime: 70-80 cm 3.material: PVC (Polyvinyl chloride) 4.transparent cu linie XRO 5. marcare in cm, interval de 1cm. 6. atraumatic cu minim 7 orificii laterale (la nivele diferite distanta 1 cm ) 7.Ambalare individuală, 8. Pe ambalajul produsului sa fie indicat,ca cateterul este pentru aspiratie  de tip Redon; . cu vacuum control;</t>
  </si>
  <si>
    <t>1.diametru  18 (Fr) 2. lungime: 70-80 cm 3.material: PVC (Polyvinyl chloride) 4.transparent cu linie XRO 5. marcare in cm, interval de 1cm. 6. atraumatic cu minim 7 orificii laterale (la nivele diferite distanta 1 cm ) 7.Ambalare individuală, 8. Pe ambalajul produsului sa fie indicat,ca cateterul este pentru aspiratie  de tip Redon; . cu vacuum control;</t>
  </si>
  <si>
    <t>1.diametru  20 (Fr) 2. lungime: 70-80 cm 3.material: PVC (Polyvinyl chloride) 4.transparent cu linie XRO 5. marcare in cm, interval de 1cm. 6. atraumatic cu minim 7 orificii laterale (la nivele diferite distanta 1 cm ) 7.Ambalare individuală, 8. Pe ambalajul produsului sa fie indicat,ca cateterul este pentru aspiratie  de tip Redon;</t>
  </si>
  <si>
    <t>1.diametru  22 (Fr) 2. lungime: 70-80 cm 3.material: PVC (Polyvinyl chloride) 4.transparent cu linie XRO 5. marcare in cm, interval de 1cm. 6. atraumatic cu minim 7 orificii laterale (la nivele diferite distanta 1 cm ) 7.Ambalare individuală, 8. Pe ambalajul produsului sa fie indicat,ca cateterul este pentru aspiratie  de tip Redon;</t>
  </si>
  <si>
    <t>1.diametru  24 (Fr) 2. lungime: 70-80 cm 3.material: PVC (Polyvinyl chloride) 4.transparent cu linie XRO 5. marcare in cm, interval de 1cm. 6. atraumatic cu minim 7 orificii laterale (la nivele diferite distanta 1 cm ) 7.Ambalare individuală, 8. Pe ambalajul produsului sa fie indicat,ca cateterul este pentru aspiratie  de tip Redon;</t>
  </si>
  <si>
    <t>1.diametru  26 (Fr) 2. lungime: 70-80 cm 3.material: PVC (Polyvinyl chloride) 4.transparent cu linie XRO 5. marcare in cm, interval de 1cm. 6. atraumatic cu minim 7 orificii laterale (la nivele diferite distanta 1 cm ) 7.Ambalare individuală, 8. Pe ambalajul produsului sa fie indicat,ca cateterul este pentru aspiratie de tip Redon;</t>
  </si>
  <si>
    <t>1.diametru  28 (Fr) 2. lungime: 70-80+ cm 3.material: PVC (Polyvinyl chloride) 4.transparent cu linie XRO 5. marcare in cm, interval de 1cm. 6. atraumatic cu minim 7 orificii laterale (la nivele diferite distanta 1 cm )c 7.Ambalare individuală, 8. Pe ambalajul produsului sa fie indicat,ca cateterul este pentru aspiratie de tip Redon;</t>
  </si>
  <si>
    <t>1.diametru  30 (Fr) 2. lungime: 70-80 cm 3.material: PVC (Polyvinyl chloride) 4.transparent cu linie XRO 5. marcare in cm, interval de 1cm. 6. atraumatic cu minim 7 orificii laterale (la nivele diferite distanta 1 cm )c 7.Ambalare individuală, 8. Pe ambalajul produsului sa fie indicat,ca cateterul este pentru aspiratie  de tip Redon;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</si>
</sst>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000"/>
    <numFmt numFmtId="166" formatCode="_(* #,##0.00_);_(* \(#,##0.00\);_(* &quot;-&quot;??_);_(@_)"/>
    <numFmt numFmtId="167" formatCode="0.0000"/>
  </numFmts>
  <fonts count="25">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1"/>
      <color indexed="8"/>
      <name val="Times New Roman"/>
      <family val="1"/>
    </font>
    <font>
      <sz val="10"/>
      <name val="Arial Cyr"/>
      <family val="2"/>
    </font>
    <font>
      <sz val="10"/>
      <color rgb="FF000000"/>
      <name val="Times New Roman"/>
      <family val="1"/>
    </font>
    <font>
      <sz val="10"/>
      <color indexed="8"/>
      <name val="Arial1"/>
      <family val="2"/>
    </font>
    <font>
      <sz val="11"/>
      <color rgb="FF9C6500"/>
      <name val="Calibri"/>
      <family val="2"/>
      <scheme val="minor"/>
    </font>
    <font>
      <sz val="9"/>
      <color theme="1"/>
      <name val="Times New Roman"/>
      <family val="1"/>
    </font>
    <font>
      <sz val="11"/>
      <color theme="1"/>
      <name val="Times New Roman"/>
      <family val="1"/>
    </font>
    <font>
      <sz val="12"/>
      <color rgb="FF000000"/>
      <name val="Times New Roman"/>
      <family val="1"/>
    </font>
    <font>
      <sz val="12"/>
      <color theme="1"/>
      <name val="Times New Roman"/>
      <family val="1"/>
    </font>
    <font>
      <sz val="11"/>
      <color rgb="FFFF0000"/>
      <name val="Times New Roman"/>
      <family val="1"/>
    </font>
    <font>
      <sz val="11"/>
      <color rgb="FFFF0000"/>
      <name val="Arial"/>
      <family val="2"/>
    </font>
    <font>
      <b/>
      <sz val="10"/>
      <name val="Times New Roman"/>
      <family val="1"/>
    </font>
    <font>
      <sz val="9"/>
      <name val="Times New Roman"/>
      <family val="1"/>
    </font>
    <font>
      <b/>
      <sz val="12"/>
      <color rgb="FF000000"/>
      <name val="Times New Roman"/>
      <family val="1"/>
    </font>
  </fonts>
  <fills count="7">
    <fill>
      <patternFill/>
    </fill>
    <fill>
      <patternFill patternType="gray125"/>
    </fill>
    <fill>
      <patternFill patternType="solid">
        <fgColor rgb="FFFFEB9C"/>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
      <patternFill patternType="solid">
        <fgColor rgb="FFFFC000"/>
        <bgColor indexed="64"/>
      </patternFill>
    </fill>
  </fills>
  <borders count="7">
    <border>
      <left/>
      <right/>
      <top/>
      <bottom/>
      <diagonal/>
    </border>
    <border>
      <left style="thin"/>
      <right style="thin"/>
      <top style="thin"/>
      <bottom style="thin"/>
    </border>
    <border>
      <left/>
      <right style="thin"/>
      <top style="thin"/>
      <bottom style="thin"/>
    </border>
    <border>
      <left style="thin"/>
      <right style="thin"/>
      <top style="thin"/>
      <bottom/>
    </border>
    <border>
      <left style="thin"/>
      <right/>
      <top style="thin"/>
      <bottom style="thin"/>
    </border>
    <border>
      <left/>
      <right style="medium"/>
      <top style="medium"/>
      <bottom style="medium"/>
    </border>
    <border>
      <left style="thin"/>
      <right style="thin"/>
      <top/>
      <bottom style="thin"/>
    </border>
  </borders>
  <cellStyleXfs count="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2" fillId="0" borderId="0">
      <alignment/>
      <protection/>
    </xf>
    <xf numFmtId="0" fontId="0" fillId="0" borderId="0">
      <alignment/>
      <protection/>
    </xf>
    <xf numFmtId="0" fontId="14" fillId="0" borderId="0" applyBorder="0" applyProtection="0">
      <alignment/>
    </xf>
    <xf numFmtId="0" fontId="15" fillId="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166" fontId="1" fillId="0" borderId="0" applyFont="0" applyFill="0" applyBorder="0" applyAlignment="0" applyProtection="0"/>
    <xf numFmtId="0" fontId="0" fillId="0" borderId="0">
      <alignment/>
      <protection/>
    </xf>
    <xf numFmtId="0" fontId="1" fillId="0" borderId="0">
      <alignment/>
      <protection/>
    </xf>
    <xf numFmtId="0" fontId="0" fillId="0" borderId="0">
      <alignment/>
      <protection/>
    </xf>
    <xf numFmtId="0" fontId="1" fillId="0" borderId="0">
      <alignment/>
      <protection/>
    </xf>
  </cellStyleXfs>
  <cellXfs count="159">
    <xf numFmtId="0" fontId="0" fillId="0" borderId="0" xfId="0"/>
    <xf numFmtId="0" fontId="3" fillId="0" borderId="0" xfId="20" applyFont="1" applyProtection="1">
      <alignment/>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0" borderId="1" xfId="0" applyFont="1" applyBorder="1" applyProtection="1">
      <protection locked="0"/>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10" fillId="0" borderId="1" xfId="0" applyFont="1" applyBorder="1" applyAlignment="1" applyProtection="1">
      <alignment vertical="top"/>
      <protection locked="0"/>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3" fillId="0" borderId="1" xfId="0" applyFont="1" applyFill="1" applyBorder="1" applyAlignment="1" applyProtection="1">
      <alignment vertical="top"/>
      <protection locked="0"/>
    </xf>
    <xf numFmtId="0" fontId="10" fillId="0" borderId="1" xfId="0" applyFont="1" applyFill="1" applyBorder="1" applyAlignment="1" applyProtection="1">
      <alignment vertical="top"/>
      <protection locked="0"/>
    </xf>
    <xf numFmtId="0" fontId="4" fillId="3" borderId="1" xfId="0" applyFont="1" applyFill="1" applyBorder="1" applyAlignment="1" applyProtection="1">
      <alignment horizontal="center" vertical="center" wrapText="1"/>
      <protection/>
    </xf>
    <xf numFmtId="0" fontId="0" fillId="0" borderId="0" xfId="0"/>
    <xf numFmtId="0" fontId="3" fillId="0" borderId="2" xfId="0" applyFont="1" applyBorder="1" applyProtection="1">
      <protection locked="0"/>
    </xf>
    <xf numFmtId="0" fontId="5" fillId="0" borderId="2" xfId="0" applyFont="1" applyFill="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4" fillId="3" borderId="1" xfId="0" applyFont="1" applyFill="1" applyBorder="1" applyAlignment="1" applyProtection="1">
      <alignment horizontal="center" vertical="center" wrapText="1"/>
      <protection/>
    </xf>
    <xf numFmtId="0" fontId="4" fillId="3" borderId="1" xfId="0" applyFont="1" applyFill="1" applyBorder="1" applyAlignment="1" applyProtection="1">
      <alignment horizontal="left" vertical="top" wrapText="1"/>
      <protection/>
    </xf>
    <xf numFmtId="0" fontId="5" fillId="3" borderId="1" xfId="20" applyFont="1" applyFill="1" applyBorder="1" applyAlignment="1" applyProtection="1">
      <alignment horizontal="left" vertical="top" wrapText="1"/>
      <protection/>
    </xf>
    <xf numFmtId="0" fontId="13" fillId="0" borderId="1" xfId="0" applyFont="1" applyBorder="1" applyAlignment="1">
      <alignment horizontal="left" vertical="top" wrapText="1"/>
    </xf>
    <xf numFmtId="0" fontId="13" fillId="0" borderId="3" xfId="0" applyFont="1" applyBorder="1" applyAlignment="1">
      <alignment horizontal="left" vertical="top" wrapText="1"/>
    </xf>
    <xf numFmtId="165" fontId="3" fillId="0" borderId="4" xfId="0" applyNumberFormat="1" applyFont="1" applyBorder="1" applyAlignment="1" applyProtection="1">
      <alignment horizontal="center" vertical="center" wrapText="1"/>
      <protection locked="0"/>
    </xf>
    <xf numFmtId="165" fontId="4" fillId="3" borderId="4" xfId="0" applyNumberFormat="1" applyFont="1" applyFill="1" applyBorder="1" applyAlignment="1" applyProtection="1">
      <alignment horizontal="left" vertical="top" wrapText="1"/>
      <protection/>
    </xf>
    <xf numFmtId="0" fontId="10" fillId="4" borderId="1" xfId="0" applyFont="1" applyFill="1" applyBorder="1" applyAlignment="1">
      <alignment horizontal="center" vertical="center" wrapText="1"/>
    </xf>
    <xf numFmtId="0" fontId="13" fillId="0" borderId="1" xfId="0" applyFont="1" applyBorder="1" applyAlignment="1">
      <alignment horizontal="center" wrapText="1"/>
    </xf>
    <xf numFmtId="0" fontId="10" fillId="4" borderId="1" xfId="0" applyFont="1" applyFill="1" applyBorder="1" applyAlignment="1">
      <alignment vertical="center" wrapText="1"/>
    </xf>
    <xf numFmtId="0" fontId="4" fillId="3" borderId="1" xfId="0" applyFont="1" applyFill="1" applyBorder="1" applyAlignment="1" applyProtection="1">
      <alignment horizontal="left" vertical="top" wrapText="1"/>
      <protection/>
    </xf>
    <xf numFmtId="0" fontId="3" fillId="0" borderId="0" xfId="20" applyFont="1" applyBorder="1" applyAlignment="1" applyProtection="1">
      <alignment horizontal="center"/>
      <protection/>
    </xf>
    <xf numFmtId="1" fontId="5" fillId="4" borderId="1" xfId="20" applyNumberFormat="1" applyFont="1" applyFill="1" applyBorder="1" applyAlignment="1" applyProtection="1">
      <alignment horizontal="center" vertical="center" wrapText="1"/>
      <protection/>
    </xf>
    <xf numFmtId="0" fontId="5" fillId="4" borderId="1" xfId="20" applyFont="1" applyFill="1" applyBorder="1" applyAlignment="1" applyProtection="1">
      <alignment horizontal="center" vertical="center"/>
      <protection/>
    </xf>
    <xf numFmtId="0" fontId="5" fillId="4" borderId="1" xfId="20" applyFont="1" applyFill="1" applyBorder="1" applyAlignment="1" applyProtection="1">
      <alignment horizontal="center" vertical="center" wrapText="1"/>
      <protection/>
    </xf>
    <xf numFmtId="0" fontId="16" fillId="4" borderId="1" xfId="0" applyFont="1" applyFill="1" applyBorder="1" applyAlignment="1">
      <alignment horizontal="center" vertical="center" wrapText="1"/>
    </xf>
    <xf numFmtId="0" fontId="17" fillId="4" borderId="1" xfId="32" applyFont="1" applyFill="1" applyBorder="1" applyAlignment="1">
      <alignment horizontal="center" vertical="center" wrapText="1"/>
      <protection/>
    </xf>
    <xf numFmtId="4" fontId="17" fillId="4" borderId="1" xfId="20" applyNumberFormat="1" applyFont="1" applyFill="1" applyBorder="1" applyAlignment="1" applyProtection="1">
      <alignment horizontal="center" vertical="center"/>
      <protection locked="0"/>
    </xf>
    <xf numFmtId="0" fontId="17" fillId="4" borderId="1" xfId="20" applyFont="1" applyFill="1" applyBorder="1" applyAlignment="1" applyProtection="1">
      <alignment horizontal="center" vertical="center"/>
      <protection locked="0"/>
    </xf>
    <xf numFmtId="4" fontId="17" fillId="4" borderId="1" xfId="32" applyNumberFormat="1" applyFont="1" applyFill="1" applyBorder="1" applyAlignment="1" applyProtection="1">
      <alignment horizontal="center" vertical="center"/>
      <protection locked="0"/>
    </xf>
    <xf numFmtId="4" fontId="17" fillId="4" borderId="1" xfId="32" applyNumberFormat="1" applyFont="1" applyFill="1" applyBorder="1" applyAlignment="1">
      <alignment horizontal="center" vertical="center" wrapText="1" shrinkToFit="1"/>
      <protection/>
    </xf>
    <xf numFmtId="4" fontId="17" fillId="4" borderId="1" xfId="32" applyNumberFormat="1" applyFont="1" applyFill="1" applyBorder="1" applyAlignment="1">
      <alignment horizontal="center" vertical="center" shrinkToFit="1"/>
      <protection/>
    </xf>
    <xf numFmtId="0" fontId="17" fillId="4" borderId="1" xfId="32" applyFont="1" applyFill="1" applyBorder="1" applyAlignment="1">
      <alignment horizontal="center" vertical="center"/>
      <protection/>
    </xf>
    <xf numFmtId="4" fontId="17" fillId="4" borderId="1" xfId="32" applyNumberFormat="1" applyFont="1" applyFill="1" applyBorder="1" applyAlignment="1">
      <alignment horizontal="center" vertical="center"/>
      <protection/>
    </xf>
    <xf numFmtId="4" fontId="17" fillId="4" borderId="1" xfId="32" applyNumberFormat="1" applyFont="1" applyFill="1" applyBorder="1" applyAlignment="1">
      <alignment horizontal="center" vertical="center" wrapText="1"/>
      <protection/>
    </xf>
    <xf numFmtId="0" fontId="17" fillId="4" borderId="1" xfId="33" applyFont="1" applyFill="1" applyBorder="1" applyAlignment="1">
      <alignment horizontal="center" vertical="center" wrapText="1"/>
      <protection/>
    </xf>
    <xf numFmtId="0" fontId="17" fillId="4" borderId="1" xfId="21" applyFont="1" applyFill="1" applyBorder="1" applyAlignment="1">
      <alignment horizontal="center" vertical="center" wrapText="1"/>
      <protection/>
    </xf>
    <xf numFmtId="4" fontId="17" fillId="4" borderId="1" xfId="33" applyNumberFormat="1" applyFont="1" applyFill="1" applyBorder="1" applyAlignment="1" applyProtection="1">
      <alignment horizontal="center" vertical="center" wrapText="1"/>
      <protection hidden="1"/>
    </xf>
    <xf numFmtId="0" fontId="3" fillId="4" borderId="1" xfId="0" applyFont="1" applyFill="1" applyBorder="1" applyAlignment="1" applyProtection="1">
      <alignment horizontal="center" wrapText="1"/>
      <protection locked="0"/>
    </xf>
    <xf numFmtId="4" fontId="17" fillId="4" borderId="1" xfId="20" applyNumberFormat="1" applyFont="1" applyFill="1" applyBorder="1" applyAlignment="1" applyProtection="1">
      <alignment horizontal="center" vertical="center" wrapText="1"/>
      <protection locked="0"/>
    </xf>
    <xf numFmtId="4" fontId="17" fillId="4" borderId="1" xfId="21" applyNumberFormat="1" applyFont="1" applyFill="1" applyBorder="1" applyAlignment="1">
      <alignment horizontal="center" vertical="center"/>
      <protection/>
    </xf>
    <xf numFmtId="4" fontId="17" fillId="4" borderId="1" xfId="27" applyNumberFormat="1" applyFont="1" applyFill="1" applyBorder="1" applyAlignment="1">
      <alignment horizontal="center" vertical="center"/>
      <protection/>
    </xf>
    <xf numFmtId="4" fontId="17" fillId="4" borderId="1" xfId="21" applyNumberFormat="1" applyFont="1" applyFill="1" applyBorder="1" applyAlignment="1">
      <alignment horizontal="center" vertical="center" wrapText="1"/>
      <protection/>
    </xf>
    <xf numFmtId="0" fontId="3" fillId="4" borderId="1" xfId="20" applyFont="1" applyFill="1" applyBorder="1" applyAlignment="1" applyProtection="1">
      <alignment horizontal="center" vertical="center"/>
      <protection locked="0"/>
    </xf>
    <xf numFmtId="0" fontId="6" fillId="4" borderId="1" xfId="20" applyFont="1" applyFill="1" applyBorder="1" applyAlignment="1" applyProtection="1">
      <alignment horizontal="center"/>
      <protection locked="0"/>
    </xf>
    <xf numFmtId="0" fontId="3" fillId="4" borderId="1" xfId="20" applyFont="1" applyFill="1" applyBorder="1" applyAlignment="1" applyProtection="1">
      <alignment horizontal="center"/>
      <protection locked="0"/>
    </xf>
    <xf numFmtId="1" fontId="3" fillId="4" borderId="1" xfId="20" applyNumberFormat="1" applyFont="1" applyFill="1" applyBorder="1" applyAlignment="1" applyProtection="1">
      <alignment horizontal="center" vertical="center"/>
      <protection locked="0"/>
    </xf>
    <xf numFmtId="2" fontId="4" fillId="4" borderId="1" xfId="0" applyNumberFormat="1" applyFont="1" applyFill="1" applyBorder="1" applyAlignment="1" applyProtection="1">
      <alignment horizontal="center" vertical="center" wrapText="1"/>
      <protection/>
    </xf>
    <xf numFmtId="0" fontId="8" fillId="0" borderId="0" xfId="20" applyFont="1" applyAlignment="1" applyProtection="1">
      <alignment wrapText="1"/>
      <protection locked="0"/>
    </xf>
    <xf numFmtId="0" fontId="8" fillId="0" borderId="0" xfId="20" applyFont="1" applyProtection="1">
      <alignment/>
      <protection locked="0"/>
    </xf>
    <xf numFmtId="0" fontId="5" fillId="4" borderId="1" xfId="20" applyFont="1" applyFill="1" applyBorder="1" applyAlignment="1" applyProtection="1">
      <alignment horizontal="center" vertical="center" wrapText="1"/>
      <protection/>
    </xf>
    <xf numFmtId="2" fontId="3" fillId="4" borderId="1" xfId="20" applyNumberFormat="1" applyFont="1" applyFill="1" applyBorder="1" applyAlignment="1" applyProtection="1">
      <alignment horizontal="center"/>
      <protection locked="0"/>
    </xf>
    <xf numFmtId="0" fontId="5" fillId="4" borderId="1" xfId="20" applyFont="1" applyFill="1" applyBorder="1" applyAlignment="1" applyProtection="1">
      <alignment horizontal="center" vertical="top" wrapText="1"/>
      <protection locked="0"/>
    </xf>
    <xf numFmtId="2" fontId="3" fillId="4" borderId="1" xfId="20" applyNumberFormat="1" applyFont="1" applyFill="1" applyBorder="1" applyAlignment="1" applyProtection="1">
      <alignment horizontal="center" wrapText="1"/>
      <protection locked="0"/>
    </xf>
    <xf numFmtId="0" fontId="3" fillId="4" borderId="1" xfId="20" applyFont="1" applyFill="1" applyBorder="1" applyAlignment="1" applyProtection="1">
      <alignment horizontal="center" wrapText="1"/>
      <protection locked="0"/>
    </xf>
    <xf numFmtId="2" fontId="4" fillId="4" borderId="1" xfId="0" applyNumberFormat="1" applyFont="1" applyFill="1" applyBorder="1" applyAlignment="1" applyProtection="1">
      <alignment horizontal="center" vertical="top" wrapText="1"/>
      <protection/>
    </xf>
    <xf numFmtId="49" fontId="11" fillId="4" borderId="1" xfId="0" applyNumberFormat="1" applyFont="1" applyFill="1" applyBorder="1" applyAlignment="1">
      <alignment horizontal="center" vertical="center" wrapText="1"/>
    </xf>
    <xf numFmtId="164" fontId="3" fillId="0" borderId="0" xfId="20" applyNumberFormat="1" applyFont="1" applyAlignment="1" applyProtection="1">
      <alignment horizontal="center"/>
      <protection/>
    </xf>
    <xf numFmtId="0" fontId="8" fillId="0" borderId="0" xfId="20" applyFont="1" applyAlignment="1" applyProtection="1">
      <alignment horizontal="center"/>
      <protection locked="0"/>
    </xf>
    <xf numFmtId="0" fontId="3" fillId="4" borderId="1" xfId="20" applyFont="1" applyFill="1" applyBorder="1" applyProtection="1">
      <alignment/>
      <protection locked="0"/>
    </xf>
    <xf numFmtId="0" fontId="3" fillId="4" borderId="2" xfId="0" applyFont="1" applyFill="1" applyBorder="1" applyProtection="1">
      <protection locked="0"/>
    </xf>
    <xf numFmtId="0" fontId="3" fillId="4" borderId="1" xfId="0" applyFont="1" applyFill="1" applyBorder="1" applyProtection="1">
      <protection locked="0"/>
    </xf>
    <xf numFmtId="0" fontId="3" fillId="4" borderId="0" xfId="20" applyFont="1" applyFill="1" applyProtection="1">
      <alignment/>
      <protection locked="0"/>
    </xf>
    <xf numFmtId="0" fontId="8" fillId="4" borderId="0" xfId="20" applyFont="1" applyFill="1" applyProtection="1">
      <alignment/>
      <protection locked="0"/>
    </xf>
    <xf numFmtId="0" fontId="0" fillId="4" borderId="0" xfId="0" applyFill="1"/>
    <xf numFmtId="0" fontId="3" fillId="4" borderId="1" xfId="0" applyFont="1" applyFill="1" applyBorder="1" applyAlignment="1" applyProtection="1">
      <alignment vertical="center" wrapText="1"/>
      <protection locked="0"/>
    </xf>
    <xf numFmtId="0" fontId="3" fillId="4" borderId="2" xfId="0" applyFont="1" applyFill="1" applyBorder="1" applyAlignment="1" applyProtection="1">
      <alignment vertical="center" wrapText="1"/>
      <protection locked="0"/>
    </xf>
    <xf numFmtId="0" fontId="8" fillId="4" borderId="0" xfId="20" applyFont="1" applyFill="1" applyAlignment="1" applyProtection="1">
      <alignment wrapText="1"/>
      <protection locked="0"/>
    </xf>
    <xf numFmtId="167" fontId="18" fillId="4" borderId="1" xfId="0" applyNumberFormat="1" applyFont="1" applyFill="1" applyBorder="1" applyAlignment="1">
      <alignment horizontal="center" vertical="center"/>
    </xf>
    <xf numFmtId="167" fontId="3" fillId="4" borderId="1" xfId="20" applyNumberFormat="1" applyFont="1" applyFill="1" applyBorder="1" applyAlignment="1" applyProtection="1">
      <alignment horizontal="center" vertical="center" wrapText="1"/>
      <protection locked="0"/>
    </xf>
    <xf numFmtId="167" fontId="19" fillId="4" borderId="1" xfId="0" applyNumberFormat="1" applyFont="1" applyFill="1" applyBorder="1" applyAlignment="1">
      <alignment horizontal="center" vertical="center"/>
    </xf>
    <xf numFmtId="167" fontId="3" fillId="4" borderId="1" xfId="0" applyNumberFormat="1" applyFont="1" applyFill="1" applyBorder="1" applyAlignment="1">
      <alignment horizontal="center" vertical="center" wrapText="1"/>
    </xf>
    <xf numFmtId="2" fontId="3" fillId="0" borderId="0" xfId="20" applyNumberFormat="1" applyFont="1" applyAlignment="1" applyProtection="1">
      <alignment horizontal="center"/>
      <protection/>
    </xf>
    <xf numFmtId="2" fontId="3" fillId="0" borderId="0" xfId="20" applyNumberFormat="1" applyFont="1" applyAlignment="1" applyProtection="1">
      <alignment horizontal="center"/>
      <protection locked="0"/>
    </xf>
    <xf numFmtId="2" fontId="8" fillId="0" borderId="0" xfId="20" applyNumberFormat="1" applyFont="1" applyAlignment="1" applyProtection="1">
      <alignment horizontal="center"/>
      <protection locked="0"/>
    </xf>
    <xf numFmtId="0" fontId="20" fillId="4" borderId="1" xfId="0" applyFont="1" applyFill="1" applyBorder="1" applyAlignment="1">
      <alignment horizontal="center" vertical="center" wrapText="1"/>
    </xf>
    <xf numFmtId="1" fontId="20" fillId="4" borderId="1" xfId="0" applyNumberFormat="1" applyFont="1" applyFill="1" applyBorder="1" applyAlignment="1">
      <alignment horizontal="center" vertical="center" wrapText="1"/>
    </xf>
    <xf numFmtId="0" fontId="20" fillId="4" borderId="3" xfId="0" applyFont="1" applyFill="1" applyBorder="1" applyAlignment="1">
      <alignment horizontal="center" vertical="center" wrapText="1"/>
    </xf>
    <xf numFmtId="0" fontId="20" fillId="4" borderId="1" xfId="0" applyFont="1" applyFill="1" applyBorder="1" applyAlignment="1" applyProtection="1">
      <alignment horizontal="center" vertical="center"/>
      <protection locked="0"/>
    </xf>
    <xf numFmtId="0" fontId="20" fillId="4" borderId="1" xfId="0" applyFont="1" applyFill="1" applyBorder="1" applyAlignment="1" applyProtection="1">
      <alignment horizontal="center" vertical="center" wrapText="1"/>
      <protection locked="0"/>
    </xf>
    <xf numFmtId="0" fontId="21" fillId="4" borderId="1" xfId="24" applyFont="1" applyFill="1" applyBorder="1" applyAlignment="1">
      <alignment horizontal="center" vertical="center" wrapText="1"/>
    </xf>
    <xf numFmtId="0" fontId="10" fillId="4" borderId="4" xfId="0" applyFont="1" applyFill="1" applyBorder="1" applyAlignment="1">
      <alignment horizontal="center" vertical="center" wrapText="1"/>
    </xf>
    <xf numFmtId="0" fontId="3" fillId="5" borderId="1" xfId="34" applyFont="1" applyFill="1" applyBorder="1" applyAlignment="1">
      <alignment horizontal="center" vertical="center" wrapText="1"/>
      <protection/>
    </xf>
    <xf numFmtId="0" fontId="3" fillId="4" borderId="1" xfId="32" applyFont="1" applyFill="1" applyBorder="1" applyAlignment="1">
      <alignment horizontal="center" vertical="center" wrapText="1"/>
      <protection/>
    </xf>
    <xf numFmtId="0" fontId="3" fillId="4" borderId="1" xfId="34" applyFont="1" applyFill="1" applyBorder="1" applyAlignment="1">
      <alignment horizontal="center" vertical="center" wrapText="1"/>
      <protection/>
    </xf>
    <xf numFmtId="0" fontId="3" fillId="4" borderId="1" xfId="20" applyFont="1" applyFill="1" applyBorder="1" applyAlignment="1" applyProtection="1">
      <alignment horizontal="center" vertical="center" wrapText="1"/>
      <protection locked="0"/>
    </xf>
    <xf numFmtId="0" fontId="3" fillId="4" borderId="1" xfId="33" applyFont="1" applyFill="1" applyBorder="1" applyAlignment="1">
      <alignment horizontal="center" vertical="center" wrapText="1"/>
      <protection/>
    </xf>
    <xf numFmtId="0" fontId="3" fillId="4" borderId="1" xfId="21" applyFont="1" applyFill="1" applyBorder="1" applyAlignment="1">
      <alignment horizontal="center" vertical="center" wrapText="1"/>
      <protection/>
    </xf>
    <xf numFmtId="0" fontId="3" fillId="4" borderId="1" xfId="21" applyFont="1" applyFill="1" applyBorder="1" applyAlignment="1" applyProtection="1">
      <alignment horizontal="center" vertical="center" wrapText="1"/>
      <protection locked="0"/>
    </xf>
    <xf numFmtId="0" fontId="3" fillId="4" borderId="1" xfId="0" applyFont="1" applyFill="1" applyBorder="1" applyAlignment="1">
      <alignment horizontal="center" vertical="center" wrapText="1"/>
    </xf>
    <xf numFmtId="0" fontId="3" fillId="4" borderId="1" xfId="23" applyFont="1" applyFill="1" applyBorder="1" applyAlignment="1">
      <alignment horizontal="center" vertical="center" wrapText="1"/>
      <protection/>
    </xf>
    <xf numFmtId="0" fontId="3" fillId="5" borderId="1" xfId="0" applyFont="1" applyFill="1" applyBorder="1" applyAlignment="1">
      <alignment horizontal="center" vertical="center" wrapText="1"/>
    </xf>
    <xf numFmtId="0" fontId="3" fillId="4" borderId="1" xfId="35" applyFont="1" applyFill="1" applyBorder="1" applyAlignment="1">
      <alignment horizontal="center" vertical="center" wrapText="1"/>
      <protection/>
    </xf>
    <xf numFmtId="0" fontId="3" fillId="5" borderId="1" xfId="23" applyFont="1" applyFill="1" applyBorder="1" applyAlignment="1">
      <alignment horizontal="center" vertical="center" wrapText="1"/>
      <protection/>
    </xf>
    <xf numFmtId="0" fontId="3" fillId="4" borderId="1" xfId="20" applyFont="1" applyFill="1" applyBorder="1" applyAlignment="1">
      <alignment horizontal="center" vertical="center" wrapText="1"/>
      <protection/>
    </xf>
    <xf numFmtId="0" fontId="3" fillId="5" borderId="3" xfId="34" applyFont="1" applyFill="1" applyBorder="1" applyAlignment="1">
      <alignment horizontal="center" vertical="center" wrapText="1"/>
      <protection/>
    </xf>
    <xf numFmtId="0" fontId="3" fillId="4" borderId="1" xfId="34" applyFont="1" applyFill="1" applyBorder="1" applyAlignment="1" applyProtection="1">
      <alignment horizontal="center" vertical="center" wrapText="1"/>
      <protection locked="0"/>
    </xf>
    <xf numFmtId="0" fontId="3" fillId="5" borderId="1" xfId="28" applyFont="1" applyFill="1" applyBorder="1" applyAlignment="1">
      <alignment horizontal="center" vertical="center" wrapText="1"/>
      <protection/>
    </xf>
    <xf numFmtId="0" fontId="3" fillId="4" borderId="1" xfId="0" applyFont="1" applyFill="1" applyBorder="1" applyAlignment="1" applyProtection="1">
      <alignment horizontal="center" vertical="center" wrapText="1"/>
      <protection locked="0"/>
    </xf>
    <xf numFmtId="0" fontId="22" fillId="3" borderId="1" xfId="0" applyFont="1" applyFill="1" applyBorder="1" applyAlignment="1" applyProtection="1">
      <alignment horizontal="center" vertical="center" wrapText="1"/>
      <protection/>
    </xf>
    <xf numFmtId="0" fontId="23" fillId="0" borderId="1" xfId="0" applyFont="1" applyBorder="1" applyAlignment="1">
      <alignment horizontal="center" vertical="center" wrapText="1"/>
    </xf>
    <xf numFmtId="1" fontId="5" fillId="3" borderId="1" xfId="20" applyNumberFormat="1" applyFont="1" applyFill="1" applyBorder="1" applyAlignment="1" applyProtection="1">
      <alignment horizontal="left" vertical="top" wrapText="1"/>
      <protection/>
    </xf>
    <xf numFmtId="1" fontId="3" fillId="4" borderId="1" xfId="0" applyNumberFormat="1" applyFont="1" applyFill="1" applyBorder="1" applyAlignment="1">
      <alignment horizontal="center" vertical="center" wrapText="1"/>
    </xf>
    <xf numFmtId="1" fontId="3" fillId="4" borderId="1" xfId="0" applyNumberFormat="1" applyFont="1" applyFill="1" applyBorder="1" applyAlignment="1" applyProtection="1">
      <alignment horizontal="center" vertical="center" wrapText="1"/>
      <protection locked="0"/>
    </xf>
    <xf numFmtId="2" fontId="3" fillId="4" borderId="1" xfId="0" applyNumberFormat="1" applyFont="1" applyFill="1" applyBorder="1" applyAlignment="1">
      <alignment horizontal="center" vertical="center"/>
    </xf>
    <xf numFmtId="0" fontId="3" fillId="6" borderId="5" xfId="0" applyFont="1" applyFill="1" applyBorder="1" applyAlignment="1">
      <alignment horizontal="center" vertical="center" wrapText="1"/>
    </xf>
    <xf numFmtId="0" fontId="23" fillId="0" borderId="6" xfId="0" applyFont="1" applyBorder="1" applyAlignment="1">
      <alignment horizontal="center" vertical="center" wrapText="1"/>
    </xf>
    <xf numFmtId="0" fontId="3" fillId="4" borderId="6"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7" fillId="6" borderId="1" xfId="32" applyFont="1" applyFill="1" applyBorder="1" applyAlignment="1">
      <alignment horizontal="center" vertical="center"/>
      <protection/>
    </xf>
    <xf numFmtId="1" fontId="3" fillId="6" borderId="1" xfId="0" applyNumberFormat="1" applyFont="1" applyFill="1" applyBorder="1" applyAlignment="1">
      <alignment horizontal="center" vertical="center" wrapText="1"/>
    </xf>
    <xf numFmtId="167" fontId="19" fillId="6" borderId="1" xfId="0" applyNumberFormat="1" applyFont="1" applyFill="1" applyBorder="1" applyAlignment="1">
      <alignment horizontal="center" vertical="center"/>
    </xf>
    <xf numFmtId="4" fontId="17" fillId="6" borderId="1" xfId="32" applyNumberFormat="1" applyFont="1" applyFill="1" applyBorder="1" applyAlignment="1">
      <alignment horizontal="center" vertical="center" wrapText="1" shrinkToFit="1"/>
      <protection/>
    </xf>
    <xf numFmtId="4" fontId="17" fillId="6" borderId="1" xfId="20" applyNumberFormat="1" applyFont="1" applyFill="1" applyBorder="1" applyAlignment="1" applyProtection="1">
      <alignment horizontal="center" vertical="center"/>
      <protection locked="0"/>
    </xf>
    <xf numFmtId="0" fontId="17" fillId="6" borderId="1" xfId="20" applyFont="1" applyFill="1" applyBorder="1" applyAlignment="1" applyProtection="1">
      <alignment horizontal="center" vertical="center"/>
      <protection locked="0"/>
    </xf>
    <xf numFmtId="0" fontId="5" fillId="6" borderId="1" xfId="20" applyFont="1" applyFill="1" applyBorder="1" applyAlignment="1" applyProtection="1">
      <alignment horizontal="center" vertical="center" wrapText="1"/>
      <protection/>
    </xf>
    <xf numFmtId="2" fontId="3" fillId="6" borderId="1" xfId="0" applyNumberFormat="1" applyFont="1" applyFill="1" applyBorder="1" applyAlignment="1">
      <alignment horizontal="center" vertical="center"/>
    </xf>
    <xf numFmtId="0" fontId="13" fillId="6" borderId="1" xfId="0" applyFont="1" applyFill="1" applyBorder="1" applyAlignment="1">
      <alignment horizontal="center" wrapText="1"/>
    </xf>
    <xf numFmtId="0" fontId="23" fillId="6" borderId="1" xfId="0" applyFont="1" applyFill="1" applyBorder="1" applyAlignment="1">
      <alignment horizontal="center" vertical="center" wrapText="1"/>
    </xf>
    <xf numFmtId="0" fontId="20" fillId="6" borderId="1" xfId="0" applyFont="1" applyFill="1" applyBorder="1" applyAlignment="1">
      <alignment horizontal="center" vertical="center" wrapText="1"/>
    </xf>
    <xf numFmtId="1" fontId="20" fillId="6" borderId="1" xfId="0" applyNumberFormat="1" applyFont="1" applyFill="1" applyBorder="1" applyAlignment="1">
      <alignment horizontal="center" vertical="center" wrapText="1"/>
    </xf>
    <xf numFmtId="0" fontId="20" fillId="6" borderId="1" xfId="0" applyFont="1" applyFill="1" applyBorder="1" applyAlignment="1" applyProtection="1">
      <alignment horizontal="center" vertical="center"/>
      <protection locked="0"/>
    </xf>
    <xf numFmtId="0" fontId="17" fillId="6" borderId="1" xfId="33" applyFont="1" applyFill="1" applyBorder="1" applyAlignment="1">
      <alignment horizontal="center" vertical="center" wrapText="1"/>
      <protection/>
    </xf>
    <xf numFmtId="0" fontId="3" fillId="6" borderId="1" xfId="32" applyFont="1" applyFill="1" applyBorder="1" applyAlignment="1">
      <alignment horizontal="center" vertical="center" wrapText="1"/>
      <protection/>
    </xf>
    <xf numFmtId="0" fontId="3" fillId="6" borderId="1" xfId="20" applyFont="1" applyFill="1" applyBorder="1" applyAlignment="1" applyProtection="1">
      <alignment horizontal="center" vertical="center" wrapText="1"/>
      <protection locked="0"/>
    </xf>
    <xf numFmtId="0" fontId="3" fillId="6" borderId="1" xfId="33" applyFont="1" applyFill="1" applyBorder="1" applyAlignment="1">
      <alignment horizontal="center" vertical="center" wrapText="1"/>
      <protection/>
    </xf>
    <xf numFmtId="0" fontId="4" fillId="0" borderId="1" xfId="0" applyFont="1" applyFill="1" applyBorder="1" applyAlignment="1" applyProtection="1">
      <alignment horizontal="center" vertical="top" wrapText="1"/>
      <protection locked="0"/>
    </xf>
    <xf numFmtId="0" fontId="4" fillId="3" borderId="1" xfId="0" applyFont="1" applyFill="1" applyBorder="1" applyAlignment="1" applyProtection="1">
      <alignment horizontal="left" vertical="top" wrapText="1"/>
      <protection/>
    </xf>
    <xf numFmtId="0" fontId="4" fillId="3" borderId="3" xfId="0" applyFont="1" applyFill="1" applyBorder="1" applyAlignment="1" applyProtection="1">
      <alignment horizontal="left" vertical="top" wrapText="1"/>
      <protection/>
    </xf>
    <xf numFmtId="0" fontId="7" fillId="0" borderId="1"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3" fillId="4" borderId="1" xfId="20" applyFont="1" applyFill="1" applyBorder="1" applyAlignment="1" applyProtection="1">
      <alignment horizontal="center" vertical="center" wrapText="1"/>
      <protection locked="0"/>
    </xf>
    <xf numFmtId="0" fontId="4" fillId="4" borderId="1" xfId="20" applyFont="1" applyFill="1" applyBorder="1" applyAlignment="1" applyProtection="1">
      <alignment horizontal="center" vertical="top" wrapText="1"/>
      <protection locked="0"/>
    </xf>
    <xf numFmtId="0" fontId="5" fillId="4" borderId="1" xfId="20" applyFont="1" applyFill="1" applyBorder="1" applyAlignment="1" applyProtection="1">
      <alignment horizontal="center" vertical="center" wrapText="1"/>
      <protection/>
    </xf>
    <xf numFmtId="0" fontId="7" fillId="4" borderId="1" xfId="20" applyFont="1" applyFill="1" applyBorder="1" applyAlignment="1" applyProtection="1">
      <alignment horizontal="center"/>
      <protection locked="0"/>
    </xf>
    <xf numFmtId="0" fontId="6" fillId="4" borderId="1" xfId="20" applyFont="1" applyFill="1" applyBorder="1" applyAlignment="1" applyProtection="1">
      <alignment horizontal="center"/>
      <protection locked="0"/>
    </xf>
    <xf numFmtId="0" fontId="2" fillId="4" borderId="1" xfId="20" applyFont="1" applyFill="1" applyBorder="1" applyAlignment="1" applyProtection="1">
      <alignment horizontal="center" vertical="center"/>
      <protection locked="0"/>
    </xf>
    <xf numFmtId="0" fontId="3" fillId="4" borderId="1" xfId="20" applyFont="1" applyFill="1" applyBorder="1" applyAlignment="1" applyProtection="1">
      <alignment horizontal="center" vertical="center"/>
      <protection locked="0"/>
    </xf>
    <xf numFmtId="0" fontId="4" fillId="4" borderId="1" xfId="20" applyFont="1" applyFill="1" applyBorder="1" applyAlignment="1" applyProtection="1">
      <alignment horizontal="center" vertical="center" wrapText="1"/>
      <protection locked="0"/>
    </xf>
    <xf numFmtId="0" fontId="3" fillId="0" borderId="0" xfId="20" applyFont="1" applyBorder="1" applyAlignment="1" applyProtection="1">
      <alignment horizontal="center"/>
      <protection/>
    </xf>
    <xf numFmtId="0" fontId="3" fillId="6" borderId="1" xfId="21" applyFont="1" applyFill="1" applyBorder="1" applyAlignment="1">
      <alignment horizontal="center" vertical="center" wrapText="1"/>
      <protection/>
    </xf>
  </cellXfs>
  <cellStyles count="22">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Excel Built-in Normal" xfId="24"/>
    <cellStyle name="Нейтральный 2" xfId="25"/>
    <cellStyle name="Обычный 3" xfId="26"/>
    <cellStyle name="Обычный 4" xfId="27"/>
    <cellStyle name="Обычный 2 4" xfId="28"/>
    <cellStyle name="Обычный 3 3" xfId="29"/>
    <cellStyle name="Обычный 2 3" xfId="30"/>
    <cellStyle name="Финансовый 3" xfId="31"/>
    <cellStyle name="Normal 4" xfId="32"/>
    <cellStyle name="Normal 5" xfId="33"/>
    <cellStyle name="Обычный 5" xfId="34"/>
    <cellStyle name="Normal 3 3" xfId="35"/>
  </cellStyles>
  <dxfs count="10">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253"/>
  <sheetViews>
    <sheetView tabSelected="1" view="pageBreakPreview" zoomScale="70" zoomScaleSheetLayoutView="70" workbookViewId="0" topLeftCell="A181">
      <selection activeCell="H183" sqref="H183"/>
    </sheetView>
  </sheetViews>
  <sheetFormatPr defaultColWidth="9.140625" defaultRowHeight="12.75"/>
  <cols>
    <col min="1" max="1" width="5.7109375" style="8" customWidth="1"/>
    <col min="2" max="2" width="4.421875" style="12" customWidth="1"/>
    <col min="3" max="3" width="25.8515625" style="14" customWidth="1"/>
    <col min="4" max="4" width="52.140625" style="13" customWidth="1"/>
    <col min="5" max="5" width="10.57421875" style="8" customWidth="1"/>
    <col min="6" max="6" width="11.28125" style="8" customWidth="1"/>
    <col min="7" max="7" width="10.7109375" style="8" customWidth="1"/>
    <col min="8" max="8" width="64.8515625" style="13" customWidth="1"/>
    <col min="9" max="9" width="32.57421875" style="27" customWidth="1"/>
    <col min="10" max="10" width="28.57421875" style="8" customWidth="1"/>
    <col min="11" max="11" width="1.7109375" style="19" customWidth="1"/>
    <col min="12" max="14" width="9.140625" style="8" customWidth="1"/>
    <col min="15" max="16384" width="9.140625" style="8" customWidth="1"/>
  </cols>
  <sheetData>
    <row r="1" spans="2:11" ht="12.75">
      <c r="B1" s="8"/>
      <c r="C1" s="12"/>
      <c r="D1" s="144" t="s">
        <v>29</v>
      </c>
      <c r="E1" s="144"/>
      <c r="F1" s="144"/>
      <c r="G1" s="144"/>
      <c r="H1" s="144"/>
      <c r="I1" s="144"/>
      <c r="J1" s="144"/>
      <c r="K1" s="144"/>
    </row>
    <row r="2" spans="4:8" ht="12.75">
      <c r="D2" s="145" t="s">
        <v>14</v>
      </c>
      <c r="E2" s="145"/>
      <c r="F2" s="145"/>
      <c r="G2" s="145"/>
      <c r="H2" s="145"/>
    </row>
    <row r="3" spans="1:10" ht="31.5">
      <c r="A3" s="146" t="s">
        <v>9</v>
      </c>
      <c r="B3" s="146"/>
      <c r="C3" s="146"/>
      <c r="D3" s="147" t="s">
        <v>26</v>
      </c>
      <c r="E3" s="147"/>
      <c r="F3" s="147"/>
      <c r="G3" s="147"/>
      <c r="H3" s="147"/>
      <c r="I3" s="27" t="s">
        <v>10</v>
      </c>
      <c r="J3" s="8" t="s">
        <v>12</v>
      </c>
    </row>
    <row r="4" spans="1:11" s="10" customFormat="1" ht="15.75" customHeight="1">
      <c r="A4" s="148" t="s">
        <v>8</v>
      </c>
      <c r="B4" s="148"/>
      <c r="C4" s="148"/>
      <c r="D4" s="149" t="s">
        <v>170</v>
      </c>
      <c r="E4" s="149"/>
      <c r="F4" s="149"/>
      <c r="G4" s="149"/>
      <c r="H4" s="149"/>
      <c r="I4" s="149"/>
      <c r="J4" s="9" t="s">
        <v>13</v>
      </c>
      <c r="K4" s="20"/>
    </row>
    <row r="5" spans="2:11" s="11" customFormat="1" ht="12.75">
      <c r="B5" s="16"/>
      <c r="C5" s="15"/>
      <c r="D5" s="141"/>
      <c r="E5" s="141"/>
      <c r="F5" s="141"/>
      <c r="G5" s="141"/>
      <c r="H5" s="141"/>
      <c r="I5" s="141"/>
      <c r="J5" s="141"/>
      <c r="K5" s="20"/>
    </row>
    <row r="6" spans="1:11" ht="31.5">
      <c r="A6" s="23" t="s">
        <v>3</v>
      </c>
      <c r="B6" s="111" t="s">
        <v>0</v>
      </c>
      <c r="C6" s="22" t="s">
        <v>1</v>
      </c>
      <c r="D6" s="22" t="s">
        <v>4</v>
      </c>
      <c r="E6" s="22" t="s">
        <v>27</v>
      </c>
      <c r="F6" s="22" t="s">
        <v>28</v>
      </c>
      <c r="G6" s="22" t="s">
        <v>5</v>
      </c>
      <c r="H6" s="22" t="s">
        <v>6</v>
      </c>
      <c r="I6" s="22" t="s">
        <v>32</v>
      </c>
      <c r="J6" s="17" t="s">
        <v>7</v>
      </c>
      <c r="K6" s="21"/>
    </row>
    <row r="7" spans="1:11" ht="12.75">
      <c r="A7" s="23">
        <v>1</v>
      </c>
      <c r="B7" s="142">
        <v>2</v>
      </c>
      <c r="C7" s="142"/>
      <c r="D7" s="143"/>
      <c r="E7" s="24">
        <v>3</v>
      </c>
      <c r="F7" s="113">
        <v>4</v>
      </c>
      <c r="G7" s="23">
        <v>5</v>
      </c>
      <c r="H7" s="32">
        <v>6</v>
      </c>
      <c r="I7" s="28"/>
      <c r="J7" s="17">
        <v>8</v>
      </c>
      <c r="K7" s="21"/>
    </row>
    <row r="8" spans="1:14" ht="25.5">
      <c r="A8" s="25" t="s">
        <v>2</v>
      </c>
      <c r="B8" s="112">
        <v>1</v>
      </c>
      <c r="C8" s="94" t="s">
        <v>36</v>
      </c>
      <c r="D8" s="94" t="s">
        <v>36</v>
      </c>
      <c r="E8" s="87"/>
      <c r="F8" s="88"/>
      <c r="G8" s="87"/>
      <c r="H8" s="95" t="s">
        <v>108</v>
      </c>
      <c r="I8" s="29"/>
      <c r="J8" s="71"/>
      <c r="K8" s="72"/>
      <c r="L8" s="73"/>
      <c r="M8" s="73"/>
      <c r="N8" s="73"/>
    </row>
    <row r="9" spans="1:14" ht="25.5">
      <c r="A9" s="25" t="s">
        <v>2</v>
      </c>
      <c r="B9" s="112">
        <v>2</v>
      </c>
      <c r="C9" s="96" t="s">
        <v>37</v>
      </c>
      <c r="D9" s="96" t="s">
        <v>37</v>
      </c>
      <c r="E9" s="87"/>
      <c r="F9" s="88"/>
      <c r="G9" s="87"/>
      <c r="H9" s="97" t="s">
        <v>109</v>
      </c>
      <c r="I9" s="29"/>
      <c r="J9" s="71"/>
      <c r="K9" s="72"/>
      <c r="L9" s="73"/>
      <c r="M9" s="73"/>
      <c r="N9" s="73"/>
    </row>
    <row r="10" spans="1:14" ht="25.5">
      <c r="A10" s="26" t="s">
        <v>2</v>
      </c>
      <c r="B10" s="112">
        <v>3</v>
      </c>
      <c r="C10" s="94" t="s">
        <v>38</v>
      </c>
      <c r="D10" s="94" t="s">
        <v>38</v>
      </c>
      <c r="E10" s="87"/>
      <c r="F10" s="88"/>
      <c r="G10" s="89"/>
      <c r="H10" s="95" t="s">
        <v>110</v>
      </c>
      <c r="I10" s="29"/>
      <c r="J10" s="71"/>
      <c r="K10" s="72"/>
      <c r="L10" s="73"/>
      <c r="M10" s="73"/>
      <c r="N10" s="73"/>
    </row>
    <row r="11" spans="1:14" ht="26.25">
      <c r="A11" s="30" t="s">
        <v>2</v>
      </c>
      <c r="B11" s="112">
        <v>4</v>
      </c>
      <c r="C11" s="96" t="s">
        <v>39</v>
      </c>
      <c r="D11" s="96" t="s">
        <v>39</v>
      </c>
      <c r="E11" s="87"/>
      <c r="F11" s="88"/>
      <c r="G11" s="87"/>
      <c r="H11" s="98" t="s">
        <v>111</v>
      </c>
      <c r="I11" s="29"/>
      <c r="J11" s="71"/>
      <c r="K11" s="72"/>
      <c r="L11" s="73"/>
      <c r="M11" s="73"/>
      <c r="N11" s="73"/>
    </row>
    <row r="12" spans="1:14" ht="26.25">
      <c r="A12" s="30" t="s">
        <v>2</v>
      </c>
      <c r="B12" s="112">
        <v>5</v>
      </c>
      <c r="C12" s="94" t="s">
        <v>40</v>
      </c>
      <c r="D12" s="94" t="s">
        <v>40</v>
      </c>
      <c r="E12" s="87"/>
      <c r="F12" s="88"/>
      <c r="G12" s="87"/>
      <c r="H12" s="99" t="s">
        <v>112</v>
      </c>
      <c r="I12" s="29"/>
      <c r="J12" s="71"/>
      <c r="K12" s="72"/>
      <c r="L12" s="73"/>
      <c r="M12" s="73"/>
      <c r="N12" s="73"/>
    </row>
    <row r="13" spans="1:14" ht="26.25">
      <c r="A13" s="30" t="s">
        <v>2</v>
      </c>
      <c r="B13" s="112">
        <v>6</v>
      </c>
      <c r="C13" s="96" t="s">
        <v>41</v>
      </c>
      <c r="D13" s="96" t="s">
        <v>41</v>
      </c>
      <c r="E13" s="87"/>
      <c r="F13" s="88"/>
      <c r="G13" s="87"/>
      <c r="H13" s="99" t="s">
        <v>113</v>
      </c>
      <c r="I13" s="29"/>
      <c r="J13" s="71"/>
      <c r="K13" s="72"/>
      <c r="L13" s="73"/>
      <c r="M13" s="73"/>
      <c r="N13" s="73"/>
    </row>
    <row r="14" spans="1:14" ht="26.25">
      <c r="A14" s="30" t="s">
        <v>2</v>
      </c>
      <c r="B14" s="112">
        <v>7</v>
      </c>
      <c r="C14" s="94" t="s">
        <v>42</v>
      </c>
      <c r="D14" s="94" t="s">
        <v>42</v>
      </c>
      <c r="E14" s="87"/>
      <c r="F14" s="88"/>
      <c r="G14" s="87"/>
      <c r="H14" s="97" t="s">
        <v>114</v>
      </c>
      <c r="I14" s="31"/>
      <c r="J14" s="71"/>
      <c r="K14" s="72"/>
      <c r="L14" s="73"/>
      <c r="M14" s="73"/>
      <c r="N14" s="73"/>
    </row>
    <row r="15" spans="1:14" ht="26.25">
      <c r="A15" s="30" t="s">
        <v>2</v>
      </c>
      <c r="B15" s="112">
        <v>8</v>
      </c>
      <c r="C15" s="95" t="s">
        <v>171</v>
      </c>
      <c r="D15" s="95" t="s">
        <v>171</v>
      </c>
      <c r="E15" s="87"/>
      <c r="F15" s="88"/>
      <c r="G15" s="87"/>
      <c r="H15" s="95" t="s">
        <v>171</v>
      </c>
      <c r="I15" s="31"/>
      <c r="J15" s="71"/>
      <c r="K15" s="72"/>
      <c r="L15" s="73"/>
      <c r="M15" s="73"/>
      <c r="N15" s="73"/>
    </row>
    <row r="16" spans="1:14" ht="26.25">
      <c r="A16" s="30" t="s">
        <v>2</v>
      </c>
      <c r="B16" s="112">
        <v>9</v>
      </c>
      <c r="C16" s="95" t="s">
        <v>172</v>
      </c>
      <c r="D16" s="95" t="s">
        <v>172</v>
      </c>
      <c r="E16" s="87"/>
      <c r="F16" s="88"/>
      <c r="G16" s="87"/>
      <c r="H16" s="95" t="s">
        <v>172</v>
      </c>
      <c r="I16" s="31"/>
      <c r="J16" s="71"/>
      <c r="K16" s="72"/>
      <c r="L16" s="73"/>
      <c r="M16" s="73"/>
      <c r="N16" s="73"/>
    </row>
    <row r="17" spans="1:23" ht="26.25">
      <c r="A17" s="30" t="s">
        <v>2</v>
      </c>
      <c r="B17" s="112">
        <v>10</v>
      </c>
      <c r="C17" s="95" t="s">
        <v>173</v>
      </c>
      <c r="D17" s="95" t="s">
        <v>173</v>
      </c>
      <c r="E17" s="87"/>
      <c r="F17" s="88"/>
      <c r="G17" s="87"/>
      <c r="H17" s="95" t="s">
        <v>173</v>
      </c>
      <c r="I17" s="31"/>
      <c r="J17" s="71"/>
      <c r="K17" s="74"/>
      <c r="L17" s="74"/>
      <c r="M17" s="74"/>
      <c r="N17" s="74"/>
      <c r="O17" s="1"/>
      <c r="P17" s="1"/>
      <c r="Q17" s="1"/>
      <c r="R17" s="1"/>
      <c r="S17" s="1"/>
      <c r="T17" s="1"/>
      <c r="U17" s="1"/>
      <c r="V17" s="1"/>
      <c r="W17" s="1"/>
    </row>
    <row r="18" spans="1:23" ht="27">
      <c r="A18" s="30" t="s">
        <v>2</v>
      </c>
      <c r="B18" s="112">
        <v>11</v>
      </c>
      <c r="C18" s="95" t="s">
        <v>174</v>
      </c>
      <c r="D18" s="95" t="s">
        <v>174</v>
      </c>
      <c r="E18" s="87"/>
      <c r="F18" s="88"/>
      <c r="G18" s="87"/>
      <c r="H18" s="95" t="s">
        <v>174</v>
      </c>
      <c r="I18" s="31"/>
      <c r="J18" s="71"/>
      <c r="K18" s="75"/>
      <c r="L18" s="75"/>
      <c r="M18" s="75"/>
      <c r="N18" s="75"/>
      <c r="O18" s="4"/>
      <c r="P18" s="4"/>
      <c r="Q18" s="4"/>
      <c r="R18" s="4"/>
      <c r="S18" s="4"/>
      <c r="T18" s="4"/>
      <c r="U18" s="4"/>
      <c r="V18" s="4"/>
      <c r="W18" s="4"/>
    </row>
    <row r="19" spans="1:23" ht="27">
      <c r="A19" s="30" t="s">
        <v>2</v>
      </c>
      <c r="B19" s="112">
        <v>12</v>
      </c>
      <c r="C19" s="95" t="s">
        <v>175</v>
      </c>
      <c r="D19" s="95" t="s">
        <v>175</v>
      </c>
      <c r="E19" s="87"/>
      <c r="F19" s="88"/>
      <c r="G19" s="87"/>
      <c r="H19" s="95" t="s">
        <v>175</v>
      </c>
      <c r="I19" s="31"/>
      <c r="J19" s="71"/>
      <c r="K19" s="75"/>
      <c r="L19" s="75"/>
      <c r="M19" s="75"/>
      <c r="N19" s="75"/>
      <c r="O19" s="4"/>
      <c r="P19" s="4"/>
      <c r="Q19" s="4"/>
      <c r="R19" s="4"/>
      <c r="S19" s="4"/>
      <c r="T19" s="4"/>
      <c r="U19" s="4"/>
      <c r="V19" s="4"/>
      <c r="W19" s="4"/>
    </row>
    <row r="20" spans="1:23" ht="27">
      <c r="A20" s="30" t="s">
        <v>2</v>
      </c>
      <c r="B20" s="112">
        <v>13</v>
      </c>
      <c r="C20" s="96" t="s">
        <v>43</v>
      </c>
      <c r="D20" s="96" t="s">
        <v>43</v>
      </c>
      <c r="E20" s="87"/>
      <c r="F20" s="88"/>
      <c r="G20" s="87"/>
      <c r="H20" s="100" t="s">
        <v>115</v>
      </c>
      <c r="I20" s="31"/>
      <c r="J20" s="71"/>
      <c r="K20" s="75"/>
      <c r="L20" s="75"/>
      <c r="M20" s="75"/>
      <c r="N20" s="75"/>
      <c r="O20" s="4"/>
      <c r="P20" s="4"/>
      <c r="Q20" s="4"/>
      <c r="R20" s="4"/>
      <c r="S20" s="4"/>
      <c r="T20" s="4"/>
      <c r="U20" s="4"/>
      <c r="V20" s="4"/>
      <c r="W20" s="4"/>
    </row>
    <row r="21" spans="1:23" ht="26.25">
      <c r="A21" s="30" t="s">
        <v>2</v>
      </c>
      <c r="B21" s="112">
        <v>14</v>
      </c>
      <c r="C21" s="95" t="s">
        <v>176</v>
      </c>
      <c r="D21" s="95" t="s">
        <v>176</v>
      </c>
      <c r="E21" s="87"/>
      <c r="F21" s="88"/>
      <c r="G21" s="87"/>
      <c r="H21" s="95" t="s">
        <v>176</v>
      </c>
      <c r="I21" s="31"/>
      <c r="J21" s="71"/>
      <c r="K21" s="76"/>
      <c r="L21" s="76"/>
      <c r="M21" s="76"/>
      <c r="N21" s="76"/>
      <c r="O21"/>
      <c r="P21"/>
      <c r="Q21"/>
      <c r="R21"/>
      <c r="S21"/>
      <c r="T21"/>
      <c r="U21"/>
      <c r="V21"/>
      <c r="W21"/>
    </row>
    <row r="22" spans="1:23" ht="26.25">
      <c r="A22" s="30" t="s">
        <v>2</v>
      </c>
      <c r="B22" s="112">
        <v>15</v>
      </c>
      <c r="C22" s="95" t="s">
        <v>177</v>
      </c>
      <c r="D22" s="95" t="s">
        <v>177</v>
      </c>
      <c r="E22" s="87"/>
      <c r="F22" s="88"/>
      <c r="G22" s="87"/>
      <c r="H22" s="95" t="s">
        <v>177</v>
      </c>
      <c r="I22" s="31"/>
      <c r="J22" s="71"/>
      <c r="K22" s="76"/>
      <c r="L22" s="76"/>
      <c r="M22" s="76"/>
      <c r="N22" s="76"/>
      <c r="O22" s="18"/>
      <c r="P22" s="18"/>
      <c r="Q22" s="18"/>
      <c r="R22" s="18"/>
      <c r="S22" s="18"/>
      <c r="T22" s="18"/>
      <c r="U22" s="18"/>
      <c r="V22" s="18"/>
      <c r="W22" s="18"/>
    </row>
    <row r="23" spans="1:23" ht="26.25">
      <c r="A23" s="30" t="s">
        <v>2</v>
      </c>
      <c r="B23" s="112">
        <v>16</v>
      </c>
      <c r="C23" s="95" t="s">
        <v>178</v>
      </c>
      <c r="D23" s="95" t="s">
        <v>178</v>
      </c>
      <c r="E23" s="87"/>
      <c r="F23" s="88"/>
      <c r="G23" s="87"/>
      <c r="H23" s="95" t="s">
        <v>178</v>
      </c>
      <c r="I23" s="31"/>
      <c r="J23" s="71"/>
      <c r="K23" s="76"/>
      <c r="L23" s="76"/>
      <c r="M23" s="76"/>
      <c r="N23" s="76"/>
      <c r="O23" s="18"/>
      <c r="P23" s="18"/>
      <c r="Q23" s="18"/>
      <c r="R23" s="18"/>
      <c r="S23" s="18"/>
      <c r="T23" s="18"/>
      <c r="U23" s="18"/>
      <c r="V23" s="18"/>
      <c r="W23" s="18"/>
    </row>
    <row r="24" spans="1:23" ht="26.25">
      <c r="A24" s="30" t="s">
        <v>2</v>
      </c>
      <c r="B24" s="112">
        <v>17</v>
      </c>
      <c r="C24" s="95" t="s">
        <v>179</v>
      </c>
      <c r="D24" s="95" t="s">
        <v>179</v>
      </c>
      <c r="E24" s="87"/>
      <c r="F24" s="88"/>
      <c r="G24" s="87"/>
      <c r="H24" s="95" t="s">
        <v>179</v>
      </c>
      <c r="I24" s="31"/>
      <c r="J24" s="71"/>
      <c r="K24" s="76"/>
      <c r="L24" s="76"/>
      <c r="M24" s="76"/>
      <c r="N24" s="76"/>
      <c r="O24" s="18"/>
      <c r="P24" s="18"/>
      <c r="Q24" s="18"/>
      <c r="R24" s="18"/>
      <c r="S24" s="18"/>
      <c r="T24" s="18"/>
      <c r="U24" s="18"/>
      <c r="V24" s="18"/>
      <c r="W24" s="18"/>
    </row>
    <row r="25" spans="1:14" ht="26.25">
      <c r="A25" s="30" t="s">
        <v>2</v>
      </c>
      <c r="B25" s="112">
        <v>18</v>
      </c>
      <c r="C25" s="95" t="s">
        <v>180</v>
      </c>
      <c r="D25" s="95" t="s">
        <v>180</v>
      </c>
      <c r="E25" s="87"/>
      <c r="F25" s="88"/>
      <c r="G25" s="87"/>
      <c r="H25" s="95" t="s">
        <v>180</v>
      </c>
      <c r="I25" s="31"/>
      <c r="J25" s="71"/>
      <c r="K25" s="72"/>
      <c r="L25" s="73"/>
      <c r="M25" s="73"/>
      <c r="N25" s="73"/>
    </row>
    <row r="26" spans="1:14" ht="26.25">
      <c r="A26" s="30" t="s">
        <v>2</v>
      </c>
      <c r="B26" s="112">
        <v>19</v>
      </c>
      <c r="C26" s="96" t="s">
        <v>44</v>
      </c>
      <c r="D26" s="96" t="s">
        <v>44</v>
      </c>
      <c r="E26" s="87"/>
      <c r="F26" s="88"/>
      <c r="G26" s="87"/>
      <c r="H26" s="95" t="s">
        <v>116</v>
      </c>
      <c r="I26" s="31"/>
      <c r="J26" s="71"/>
      <c r="K26" s="72"/>
      <c r="L26" s="73"/>
      <c r="M26" s="73"/>
      <c r="N26" s="73"/>
    </row>
    <row r="27" spans="1:14" ht="26.25">
      <c r="A27" s="30" t="s">
        <v>2</v>
      </c>
      <c r="B27" s="112">
        <v>20</v>
      </c>
      <c r="C27" s="94" t="s">
        <v>45</v>
      </c>
      <c r="D27" s="94" t="s">
        <v>45</v>
      </c>
      <c r="E27" s="87"/>
      <c r="F27" s="88"/>
      <c r="G27" s="87"/>
      <c r="H27" s="97" t="s">
        <v>117</v>
      </c>
      <c r="I27" s="31"/>
      <c r="J27" s="71"/>
      <c r="K27" s="72"/>
      <c r="L27" s="73"/>
      <c r="M27" s="73"/>
      <c r="N27" s="73"/>
    </row>
    <row r="28" spans="1:14" ht="26.25">
      <c r="A28" s="30" t="s">
        <v>2</v>
      </c>
      <c r="B28" s="112">
        <v>21</v>
      </c>
      <c r="C28" s="96" t="s">
        <v>46</v>
      </c>
      <c r="D28" s="96" t="s">
        <v>46</v>
      </c>
      <c r="E28" s="87"/>
      <c r="F28" s="88"/>
      <c r="G28" s="87"/>
      <c r="H28" s="95" t="s">
        <v>118</v>
      </c>
      <c r="I28" s="31"/>
      <c r="J28" s="71"/>
      <c r="K28" s="72"/>
      <c r="L28" s="73"/>
      <c r="M28" s="73"/>
      <c r="N28" s="73"/>
    </row>
    <row r="29" spans="1:14" ht="26.25">
      <c r="A29" s="30" t="s">
        <v>2</v>
      </c>
      <c r="B29" s="112">
        <v>22</v>
      </c>
      <c r="C29" s="94" t="s">
        <v>47</v>
      </c>
      <c r="D29" s="94" t="s">
        <v>47</v>
      </c>
      <c r="E29" s="87"/>
      <c r="F29" s="88"/>
      <c r="G29" s="87"/>
      <c r="H29" s="95" t="s">
        <v>119</v>
      </c>
      <c r="I29" s="31"/>
      <c r="J29" s="71"/>
      <c r="K29" s="72"/>
      <c r="L29" s="73"/>
      <c r="M29" s="73"/>
      <c r="N29" s="73"/>
    </row>
    <row r="30" spans="1:14" ht="26.25">
      <c r="A30" s="30" t="s">
        <v>2</v>
      </c>
      <c r="B30" s="112">
        <v>23</v>
      </c>
      <c r="C30" s="95" t="s">
        <v>181</v>
      </c>
      <c r="D30" s="95" t="s">
        <v>181</v>
      </c>
      <c r="E30" s="87"/>
      <c r="F30" s="88"/>
      <c r="G30" s="90"/>
      <c r="H30" s="95" t="s">
        <v>181</v>
      </c>
      <c r="I30" s="31"/>
      <c r="J30" s="71"/>
      <c r="K30" s="72"/>
      <c r="L30" s="73"/>
      <c r="M30" s="73"/>
      <c r="N30" s="73"/>
    </row>
    <row r="31" spans="1:14" ht="26.25">
      <c r="A31" s="30" t="s">
        <v>2</v>
      </c>
      <c r="B31" s="112">
        <v>24</v>
      </c>
      <c r="C31" s="95" t="s">
        <v>182</v>
      </c>
      <c r="D31" s="95" t="s">
        <v>182</v>
      </c>
      <c r="E31" s="87"/>
      <c r="F31" s="88"/>
      <c r="G31" s="90"/>
      <c r="H31" s="95" t="s">
        <v>182</v>
      </c>
      <c r="I31" s="31"/>
      <c r="J31" s="71"/>
      <c r="K31" s="72"/>
      <c r="L31" s="73"/>
      <c r="M31" s="73"/>
      <c r="N31" s="73"/>
    </row>
    <row r="32" spans="1:14" ht="26.25">
      <c r="A32" s="30" t="s">
        <v>2</v>
      </c>
      <c r="B32" s="112">
        <v>25</v>
      </c>
      <c r="C32" s="95" t="s">
        <v>183</v>
      </c>
      <c r="D32" s="95" t="s">
        <v>183</v>
      </c>
      <c r="E32" s="87"/>
      <c r="F32" s="88"/>
      <c r="G32" s="90"/>
      <c r="H32" s="95" t="s">
        <v>183</v>
      </c>
      <c r="I32" s="31"/>
      <c r="J32" s="71"/>
      <c r="K32" s="72"/>
      <c r="L32" s="73"/>
      <c r="M32" s="73"/>
      <c r="N32" s="73"/>
    </row>
    <row r="33" spans="1:14" ht="26.25">
      <c r="A33" s="30" t="s">
        <v>2</v>
      </c>
      <c r="B33" s="112">
        <v>26</v>
      </c>
      <c r="C33" s="95" t="s">
        <v>184</v>
      </c>
      <c r="D33" s="95" t="s">
        <v>184</v>
      </c>
      <c r="E33" s="87"/>
      <c r="F33" s="88"/>
      <c r="G33" s="90"/>
      <c r="H33" s="95" t="s">
        <v>184</v>
      </c>
      <c r="I33" s="31"/>
      <c r="J33" s="71"/>
      <c r="K33" s="72"/>
      <c r="L33" s="73"/>
      <c r="M33" s="73"/>
      <c r="N33" s="73"/>
    </row>
    <row r="34" spans="1:14" ht="26.25">
      <c r="A34" s="30" t="s">
        <v>2</v>
      </c>
      <c r="B34" s="112">
        <v>27</v>
      </c>
      <c r="C34" s="95" t="s">
        <v>185</v>
      </c>
      <c r="D34" s="95" t="s">
        <v>185</v>
      </c>
      <c r="E34" s="87"/>
      <c r="F34" s="88"/>
      <c r="G34" s="90"/>
      <c r="H34" s="95" t="s">
        <v>185</v>
      </c>
      <c r="I34" s="31"/>
      <c r="J34" s="71"/>
      <c r="K34" s="72"/>
      <c r="L34" s="73"/>
      <c r="M34" s="73"/>
      <c r="N34" s="73"/>
    </row>
    <row r="35" spans="1:14" ht="26.25">
      <c r="A35" s="30" t="s">
        <v>2</v>
      </c>
      <c r="B35" s="112">
        <v>28</v>
      </c>
      <c r="C35" s="95" t="s">
        <v>186</v>
      </c>
      <c r="D35" s="95" t="s">
        <v>186</v>
      </c>
      <c r="E35" s="87"/>
      <c r="F35" s="88"/>
      <c r="G35" s="90"/>
      <c r="H35" s="95" t="s">
        <v>186</v>
      </c>
      <c r="I35" s="31"/>
      <c r="J35" s="71"/>
      <c r="K35" s="72"/>
      <c r="L35" s="73"/>
      <c r="M35" s="73"/>
      <c r="N35" s="73"/>
    </row>
    <row r="36" spans="1:14" ht="26.25">
      <c r="A36" s="30" t="s">
        <v>2</v>
      </c>
      <c r="B36" s="112">
        <v>29</v>
      </c>
      <c r="C36" s="95" t="s">
        <v>187</v>
      </c>
      <c r="D36" s="95" t="s">
        <v>187</v>
      </c>
      <c r="E36" s="87"/>
      <c r="F36" s="88"/>
      <c r="G36" s="90"/>
      <c r="H36" s="95" t="s">
        <v>187</v>
      </c>
      <c r="I36" s="31"/>
      <c r="J36" s="71"/>
      <c r="K36" s="72"/>
      <c r="L36" s="73"/>
      <c r="M36" s="73"/>
      <c r="N36" s="73"/>
    </row>
    <row r="37" spans="1:14" ht="26.25">
      <c r="A37" s="30" t="s">
        <v>2</v>
      </c>
      <c r="B37" s="112">
        <v>30</v>
      </c>
      <c r="C37" s="95" t="s">
        <v>188</v>
      </c>
      <c r="D37" s="95" t="s">
        <v>188</v>
      </c>
      <c r="E37" s="87"/>
      <c r="F37" s="88"/>
      <c r="G37" s="90"/>
      <c r="H37" s="95" t="s">
        <v>188</v>
      </c>
      <c r="I37" s="31"/>
      <c r="J37" s="71"/>
      <c r="K37" s="72"/>
      <c r="L37" s="73"/>
      <c r="M37" s="73"/>
      <c r="N37" s="73"/>
    </row>
    <row r="38" spans="1:14" ht="26.25">
      <c r="A38" s="30" t="s">
        <v>2</v>
      </c>
      <c r="B38" s="112">
        <v>31</v>
      </c>
      <c r="C38" s="95" t="s">
        <v>189</v>
      </c>
      <c r="D38" s="95" t="s">
        <v>189</v>
      </c>
      <c r="E38" s="87"/>
      <c r="F38" s="88"/>
      <c r="G38" s="90"/>
      <c r="H38" s="95" t="s">
        <v>189</v>
      </c>
      <c r="I38" s="31"/>
      <c r="J38" s="71"/>
      <c r="K38" s="72"/>
      <c r="L38" s="73"/>
      <c r="M38" s="73"/>
      <c r="N38" s="73"/>
    </row>
    <row r="39" spans="1:14" ht="26.25">
      <c r="A39" s="30" t="s">
        <v>2</v>
      </c>
      <c r="B39" s="112">
        <v>32</v>
      </c>
      <c r="C39" s="95" t="s">
        <v>190</v>
      </c>
      <c r="D39" s="95" t="s">
        <v>190</v>
      </c>
      <c r="E39" s="87"/>
      <c r="F39" s="88"/>
      <c r="G39" s="90"/>
      <c r="H39" s="95" t="s">
        <v>190</v>
      </c>
      <c r="I39" s="31"/>
      <c r="J39" s="71"/>
      <c r="K39" s="72"/>
      <c r="L39" s="73"/>
      <c r="M39" s="73"/>
      <c r="N39" s="73"/>
    </row>
    <row r="40" spans="1:14" ht="26.25">
      <c r="A40" s="30" t="s">
        <v>2</v>
      </c>
      <c r="B40" s="112">
        <v>33</v>
      </c>
      <c r="C40" s="95" t="s">
        <v>191</v>
      </c>
      <c r="D40" s="95" t="s">
        <v>191</v>
      </c>
      <c r="E40" s="87"/>
      <c r="F40" s="88"/>
      <c r="G40" s="90"/>
      <c r="H40" s="95" t="s">
        <v>191</v>
      </c>
      <c r="I40" s="31"/>
      <c r="J40" s="71"/>
      <c r="K40" s="72"/>
      <c r="L40" s="73"/>
      <c r="M40" s="73"/>
      <c r="N40" s="73"/>
    </row>
    <row r="41" spans="1:14" ht="26.25">
      <c r="A41" s="30" t="s">
        <v>2</v>
      </c>
      <c r="B41" s="112">
        <v>34</v>
      </c>
      <c r="C41" s="95" t="s">
        <v>192</v>
      </c>
      <c r="D41" s="95" t="s">
        <v>192</v>
      </c>
      <c r="E41" s="87"/>
      <c r="F41" s="88"/>
      <c r="G41" s="90"/>
      <c r="H41" s="95" t="s">
        <v>192</v>
      </c>
      <c r="I41" s="31"/>
      <c r="J41" s="71"/>
      <c r="K41" s="72"/>
      <c r="L41" s="73"/>
      <c r="M41" s="73"/>
      <c r="N41" s="73"/>
    </row>
    <row r="42" spans="1:14" ht="26.25">
      <c r="A42" s="30" t="s">
        <v>2</v>
      </c>
      <c r="B42" s="112">
        <v>35</v>
      </c>
      <c r="C42" s="95" t="s">
        <v>193</v>
      </c>
      <c r="D42" s="95" t="s">
        <v>193</v>
      </c>
      <c r="E42" s="87"/>
      <c r="F42" s="88"/>
      <c r="G42" s="90"/>
      <c r="H42" s="95" t="s">
        <v>193</v>
      </c>
      <c r="I42" s="31"/>
      <c r="J42" s="71"/>
      <c r="K42" s="72"/>
      <c r="L42" s="73"/>
      <c r="M42" s="73"/>
      <c r="N42" s="73"/>
    </row>
    <row r="43" spans="1:14" ht="26.25">
      <c r="A43" s="30" t="s">
        <v>2</v>
      </c>
      <c r="B43" s="112">
        <v>36</v>
      </c>
      <c r="C43" s="95" t="s">
        <v>194</v>
      </c>
      <c r="D43" s="95" t="s">
        <v>194</v>
      </c>
      <c r="E43" s="87"/>
      <c r="F43" s="88"/>
      <c r="G43" s="90"/>
      <c r="H43" s="95" t="s">
        <v>194</v>
      </c>
      <c r="I43" s="31"/>
      <c r="J43" s="71"/>
      <c r="K43" s="72"/>
      <c r="L43" s="73"/>
      <c r="M43" s="73"/>
      <c r="N43" s="73"/>
    </row>
    <row r="44" spans="1:14" ht="26.25">
      <c r="A44" s="30" t="s">
        <v>2</v>
      </c>
      <c r="B44" s="112">
        <v>37</v>
      </c>
      <c r="C44" s="95" t="s">
        <v>48</v>
      </c>
      <c r="D44" s="95" t="s">
        <v>48</v>
      </c>
      <c r="E44" s="87"/>
      <c r="F44" s="88"/>
      <c r="G44" s="90"/>
      <c r="H44" s="95" t="s">
        <v>48</v>
      </c>
      <c r="I44" s="31"/>
      <c r="J44" s="77"/>
      <c r="K44" s="72"/>
      <c r="L44" s="73"/>
      <c r="M44" s="73"/>
      <c r="N44" s="73"/>
    </row>
    <row r="45" spans="1:14" ht="26.25">
      <c r="A45" s="30" t="s">
        <v>2</v>
      </c>
      <c r="B45" s="112">
        <v>38</v>
      </c>
      <c r="C45" s="95" t="s">
        <v>195</v>
      </c>
      <c r="D45" s="95" t="s">
        <v>195</v>
      </c>
      <c r="E45" s="87"/>
      <c r="F45" s="88"/>
      <c r="G45" s="90"/>
      <c r="H45" s="95" t="s">
        <v>195</v>
      </c>
      <c r="I45" s="31"/>
      <c r="J45" s="77"/>
      <c r="K45" s="72"/>
      <c r="L45" s="73"/>
      <c r="M45" s="73"/>
      <c r="N45" s="73"/>
    </row>
    <row r="46" spans="1:14" ht="26.25">
      <c r="A46" s="30" t="s">
        <v>2</v>
      </c>
      <c r="B46" s="112">
        <v>39</v>
      </c>
      <c r="C46" s="95" t="s">
        <v>196</v>
      </c>
      <c r="D46" s="95" t="s">
        <v>196</v>
      </c>
      <c r="E46" s="87"/>
      <c r="F46" s="88"/>
      <c r="G46" s="90"/>
      <c r="H46" s="95" t="s">
        <v>196</v>
      </c>
      <c r="I46" s="31"/>
      <c r="J46" s="77"/>
      <c r="K46" s="72"/>
      <c r="L46" s="73"/>
      <c r="M46" s="73"/>
      <c r="N46" s="73"/>
    </row>
    <row r="47" spans="1:14" ht="26.25">
      <c r="A47" s="30" t="s">
        <v>2</v>
      </c>
      <c r="B47" s="112">
        <v>40</v>
      </c>
      <c r="C47" s="96" t="s">
        <v>49</v>
      </c>
      <c r="D47" s="96" t="s">
        <v>49</v>
      </c>
      <c r="E47" s="87"/>
      <c r="F47" s="88"/>
      <c r="G47" s="90"/>
      <c r="H47" s="97" t="s">
        <v>120</v>
      </c>
      <c r="I47" s="31"/>
      <c r="J47" s="77"/>
      <c r="K47" s="72"/>
      <c r="L47" s="73"/>
      <c r="M47" s="73"/>
      <c r="N47" s="73"/>
    </row>
    <row r="48" spans="1:14" ht="26.25">
      <c r="A48" s="30" t="s">
        <v>2</v>
      </c>
      <c r="B48" s="112">
        <v>41</v>
      </c>
      <c r="C48" s="94" t="s">
        <v>50</v>
      </c>
      <c r="D48" s="94" t="s">
        <v>50</v>
      </c>
      <c r="E48" s="87"/>
      <c r="F48" s="88"/>
      <c r="G48" s="90"/>
      <c r="H48" s="97" t="s">
        <v>121</v>
      </c>
      <c r="I48" s="31"/>
      <c r="J48" s="77"/>
      <c r="K48" s="72"/>
      <c r="L48" s="73"/>
      <c r="M48" s="73"/>
      <c r="N48" s="73"/>
    </row>
    <row r="49" spans="1:14" ht="31.5">
      <c r="A49" s="30" t="s">
        <v>2</v>
      </c>
      <c r="B49" s="112">
        <v>42</v>
      </c>
      <c r="C49" s="94" t="s">
        <v>51</v>
      </c>
      <c r="D49" s="94" t="s">
        <v>51</v>
      </c>
      <c r="E49" s="87"/>
      <c r="F49" s="88"/>
      <c r="G49" s="90"/>
      <c r="H49" s="97" t="s">
        <v>51</v>
      </c>
      <c r="I49" s="29"/>
      <c r="J49" s="77"/>
      <c r="K49" s="72"/>
      <c r="L49" s="73"/>
      <c r="M49" s="73"/>
      <c r="N49" s="73"/>
    </row>
    <row r="50" spans="1:14" ht="31.5">
      <c r="A50" s="30" t="s">
        <v>2</v>
      </c>
      <c r="B50" s="112">
        <v>43</v>
      </c>
      <c r="C50" s="94" t="s">
        <v>52</v>
      </c>
      <c r="D50" s="94" t="s">
        <v>52</v>
      </c>
      <c r="E50" s="87"/>
      <c r="F50" s="88"/>
      <c r="G50" s="90"/>
      <c r="H50" s="95" t="s">
        <v>122</v>
      </c>
      <c r="I50" s="29"/>
      <c r="J50" s="77"/>
      <c r="K50" s="72"/>
      <c r="L50" s="73"/>
      <c r="M50" s="73"/>
      <c r="N50" s="73"/>
    </row>
    <row r="51" spans="1:14" ht="31.5">
      <c r="A51" s="30" t="s">
        <v>2</v>
      </c>
      <c r="B51" s="112">
        <v>44</v>
      </c>
      <c r="C51" s="96" t="s">
        <v>53</v>
      </c>
      <c r="D51" s="96" t="s">
        <v>53</v>
      </c>
      <c r="E51" s="87"/>
      <c r="F51" s="88"/>
      <c r="G51" s="90"/>
      <c r="H51" s="97" t="s">
        <v>123</v>
      </c>
      <c r="I51" s="29"/>
      <c r="J51" s="77"/>
      <c r="K51" s="72"/>
      <c r="L51" s="73"/>
      <c r="M51" s="73"/>
      <c r="N51" s="73"/>
    </row>
    <row r="52" spans="1:14" ht="31.5">
      <c r="A52" s="30" t="s">
        <v>2</v>
      </c>
      <c r="B52" s="112">
        <v>45</v>
      </c>
      <c r="C52" s="101" t="s">
        <v>197</v>
      </c>
      <c r="D52" s="101" t="s">
        <v>197</v>
      </c>
      <c r="E52" s="87"/>
      <c r="F52" s="88"/>
      <c r="G52" s="90"/>
      <c r="H52" s="101" t="s">
        <v>198</v>
      </c>
      <c r="I52" s="29"/>
      <c r="J52" s="77"/>
      <c r="K52" s="72"/>
      <c r="L52" s="73"/>
      <c r="M52" s="73"/>
      <c r="N52" s="73"/>
    </row>
    <row r="53" spans="1:14" ht="31.5">
      <c r="A53" s="30" t="s">
        <v>2</v>
      </c>
      <c r="B53" s="112">
        <v>46</v>
      </c>
      <c r="C53" s="101" t="s">
        <v>199</v>
      </c>
      <c r="D53" s="101" t="s">
        <v>199</v>
      </c>
      <c r="E53" s="87"/>
      <c r="F53" s="88"/>
      <c r="G53" s="90"/>
      <c r="H53" s="101" t="s">
        <v>200</v>
      </c>
      <c r="I53" s="29"/>
      <c r="J53" s="77"/>
      <c r="K53" s="72"/>
      <c r="L53" s="73"/>
      <c r="M53" s="73"/>
      <c r="N53" s="73"/>
    </row>
    <row r="54" spans="1:14" ht="31.5">
      <c r="A54" s="30" t="s">
        <v>2</v>
      </c>
      <c r="B54" s="112">
        <v>47</v>
      </c>
      <c r="C54" s="94" t="s">
        <v>54</v>
      </c>
      <c r="D54" s="94" t="s">
        <v>54</v>
      </c>
      <c r="E54" s="87"/>
      <c r="F54" s="88"/>
      <c r="G54" s="90"/>
      <c r="H54" s="97" t="s">
        <v>124</v>
      </c>
      <c r="I54" s="29"/>
      <c r="J54" s="77"/>
      <c r="K54" s="72"/>
      <c r="L54" s="73"/>
      <c r="M54" s="73"/>
      <c r="N54" s="73"/>
    </row>
    <row r="55" spans="1:14" ht="26.25">
      <c r="A55" s="30" t="s">
        <v>2</v>
      </c>
      <c r="B55" s="112">
        <v>48</v>
      </c>
      <c r="C55" s="96" t="s">
        <v>55</v>
      </c>
      <c r="D55" s="96" t="s">
        <v>55</v>
      </c>
      <c r="E55" s="87"/>
      <c r="F55" s="88"/>
      <c r="G55" s="90"/>
      <c r="H55" s="102" t="s">
        <v>55</v>
      </c>
      <c r="I55" s="29"/>
      <c r="J55" s="77"/>
      <c r="K55" s="72"/>
      <c r="L55" s="73"/>
      <c r="M55" s="73"/>
      <c r="N55" s="73"/>
    </row>
    <row r="56" spans="1:14" ht="78.75">
      <c r="A56" s="30" t="s">
        <v>2</v>
      </c>
      <c r="B56" s="112">
        <v>49</v>
      </c>
      <c r="C56" s="101" t="s">
        <v>201</v>
      </c>
      <c r="D56" s="101" t="s">
        <v>201</v>
      </c>
      <c r="E56" s="87"/>
      <c r="F56" s="88"/>
      <c r="G56" s="90"/>
      <c r="H56" s="101" t="s">
        <v>202</v>
      </c>
      <c r="I56" s="29"/>
      <c r="J56" s="77"/>
      <c r="K56" s="72"/>
      <c r="L56" s="73"/>
      <c r="M56" s="73"/>
      <c r="N56" s="73"/>
    </row>
    <row r="57" spans="1:14" ht="94.5">
      <c r="A57" s="30" t="s">
        <v>2</v>
      </c>
      <c r="B57" s="112">
        <v>50</v>
      </c>
      <c r="C57" s="96" t="s">
        <v>56</v>
      </c>
      <c r="D57" s="96" t="s">
        <v>56</v>
      </c>
      <c r="E57" s="87"/>
      <c r="F57" s="88"/>
      <c r="G57" s="90"/>
      <c r="H57" s="99" t="s">
        <v>125</v>
      </c>
      <c r="I57" s="29"/>
      <c r="J57" s="77"/>
      <c r="K57" s="72"/>
      <c r="L57" s="73"/>
      <c r="M57" s="73"/>
      <c r="N57" s="73"/>
    </row>
    <row r="58" spans="1:14" ht="173.25">
      <c r="A58" s="30" t="s">
        <v>2</v>
      </c>
      <c r="B58" s="112">
        <v>51</v>
      </c>
      <c r="C58" s="101" t="s">
        <v>203</v>
      </c>
      <c r="D58" s="101" t="s">
        <v>203</v>
      </c>
      <c r="E58" s="87"/>
      <c r="F58" s="88"/>
      <c r="G58" s="90"/>
      <c r="H58" s="101" t="s">
        <v>204</v>
      </c>
      <c r="I58" s="29"/>
      <c r="J58" s="77"/>
      <c r="K58" s="72"/>
      <c r="L58" s="73"/>
      <c r="M58" s="73"/>
      <c r="N58" s="73"/>
    </row>
    <row r="59" spans="1:14" ht="78.75">
      <c r="A59" s="30" t="s">
        <v>2</v>
      </c>
      <c r="B59" s="112">
        <v>52</v>
      </c>
      <c r="C59" s="101" t="s">
        <v>205</v>
      </c>
      <c r="D59" s="101" t="s">
        <v>205</v>
      </c>
      <c r="E59" s="87"/>
      <c r="F59" s="88"/>
      <c r="G59" s="90"/>
      <c r="H59" s="101" t="s">
        <v>206</v>
      </c>
      <c r="I59" s="29"/>
      <c r="J59" s="77"/>
      <c r="K59" s="72"/>
      <c r="L59" s="73"/>
      <c r="M59" s="73"/>
      <c r="N59" s="73"/>
    </row>
    <row r="60" spans="1:14" ht="31.5">
      <c r="A60" s="30" t="s">
        <v>2</v>
      </c>
      <c r="B60" s="112">
        <v>53</v>
      </c>
      <c r="C60" s="101" t="s">
        <v>207</v>
      </c>
      <c r="D60" s="101" t="s">
        <v>207</v>
      </c>
      <c r="E60" s="87"/>
      <c r="F60" s="88"/>
      <c r="G60" s="90"/>
      <c r="H60" s="101" t="s">
        <v>208</v>
      </c>
      <c r="I60" s="29"/>
      <c r="J60" s="77"/>
      <c r="K60" s="72"/>
      <c r="L60" s="73"/>
      <c r="M60" s="73"/>
      <c r="N60" s="73"/>
    </row>
    <row r="61" spans="1:14" ht="31.5">
      <c r="A61" s="30" t="s">
        <v>2</v>
      </c>
      <c r="B61" s="112">
        <v>54</v>
      </c>
      <c r="C61" s="101" t="s">
        <v>209</v>
      </c>
      <c r="D61" s="101" t="s">
        <v>209</v>
      </c>
      <c r="E61" s="87"/>
      <c r="F61" s="88"/>
      <c r="G61" s="90"/>
      <c r="H61" s="101" t="s">
        <v>210</v>
      </c>
      <c r="I61" s="29"/>
      <c r="J61" s="77"/>
      <c r="K61" s="72"/>
      <c r="L61" s="73"/>
      <c r="M61" s="73"/>
      <c r="N61" s="73"/>
    </row>
    <row r="62" spans="1:14" ht="31.5">
      <c r="A62" s="30" t="s">
        <v>2</v>
      </c>
      <c r="B62" s="112">
        <v>55</v>
      </c>
      <c r="C62" s="101" t="s">
        <v>211</v>
      </c>
      <c r="D62" s="101" t="s">
        <v>211</v>
      </c>
      <c r="E62" s="87"/>
      <c r="F62" s="88"/>
      <c r="G62" s="90"/>
      <c r="H62" s="101" t="s">
        <v>212</v>
      </c>
      <c r="I62" s="29"/>
      <c r="J62" s="77"/>
      <c r="K62" s="72"/>
      <c r="L62" s="73"/>
      <c r="M62" s="73"/>
      <c r="N62" s="73"/>
    </row>
    <row r="63" spans="1:14" ht="47.25">
      <c r="A63" s="30" t="s">
        <v>2</v>
      </c>
      <c r="B63" s="112">
        <v>56</v>
      </c>
      <c r="C63" s="101" t="s">
        <v>213</v>
      </c>
      <c r="D63" s="101" t="s">
        <v>213</v>
      </c>
      <c r="E63" s="87"/>
      <c r="F63" s="88"/>
      <c r="G63" s="90"/>
      <c r="H63" s="101" t="s">
        <v>214</v>
      </c>
      <c r="I63" s="29"/>
      <c r="J63" s="77"/>
      <c r="K63" s="72"/>
      <c r="L63" s="73"/>
      <c r="M63" s="73"/>
      <c r="N63" s="73"/>
    </row>
    <row r="64" spans="1:14" ht="47.25">
      <c r="A64" s="30" t="s">
        <v>2</v>
      </c>
      <c r="B64" s="112">
        <v>57</v>
      </c>
      <c r="C64" s="101" t="s">
        <v>215</v>
      </c>
      <c r="D64" s="101" t="s">
        <v>215</v>
      </c>
      <c r="E64" s="87"/>
      <c r="F64" s="88"/>
      <c r="G64" s="90"/>
      <c r="H64" s="101" t="s">
        <v>216</v>
      </c>
      <c r="I64" s="29"/>
      <c r="J64" s="77"/>
      <c r="K64" s="72"/>
      <c r="L64" s="73"/>
      <c r="M64" s="73"/>
      <c r="N64" s="73"/>
    </row>
    <row r="65" spans="1:14" ht="31.5">
      <c r="A65" s="30" t="s">
        <v>2</v>
      </c>
      <c r="B65" s="112">
        <v>58</v>
      </c>
      <c r="C65" s="103" t="s">
        <v>217</v>
      </c>
      <c r="D65" s="103" t="s">
        <v>217</v>
      </c>
      <c r="E65" s="87"/>
      <c r="F65" s="88"/>
      <c r="G65" s="90"/>
      <c r="H65" s="97" t="s">
        <v>218</v>
      </c>
      <c r="I65" s="29"/>
      <c r="J65" s="77"/>
      <c r="K65" s="72"/>
      <c r="L65" s="73"/>
      <c r="M65" s="73"/>
      <c r="N65" s="73"/>
    </row>
    <row r="66" spans="1:14" ht="31.5">
      <c r="A66" s="30" t="s">
        <v>2</v>
      </c>
      <c r="B66" s="112">
        <v>59</v>
      </c>
      <c r="C66" s="101" t="s">
        <v>219</v>
      </c>
      <c r="D66" s="101" t="s">
        <v>219</v>
      </c>
      <c r="E66" s="87"/>
      <c r="F66" s="88"/>
      <c r="G66" s="90"/>
      <c r="H66" s="101" t="s">
        <v>220</v>
      </c>
      <c r="I66" s="29"/>
      <c r="J66" s="77"/>
      <c r="K66" s="72"/>
      <c r="L66" s="73"/>
      <c r="M66" s="73"/>
      <c r="N66" s="73"/>
    </row>
    <row r="67" spans="1:14" ht="31.5">
      <c r="A67" s="30" t="s">
        <v>2</v>
      </c>
      <c r="B67" s="112">
        <v>60</v>
      </c>
      <c r="C67" s="104" t="s">
        <v>221</v>
      </c>
      <c r="D67" s="104" t="s">
        <v>221</v>
      </c>
      <c r="E67" s="87"/>
      <c r="F67" s="88"/>
      <c r="G67" s="90"/>
      <c r="H67" s="104" t="s">
        <v>222</v>
      </c>
      <c r="I67" s="29"/>
      <c r="J67" s="77"/>
      <c r="K67" s="72"/>
      <c r="L67" s="73"/>
      <c r="M67" s="73"/>
      <c r="N67" s="73"/>
    </row>
    <row r="68" spans="1:14" ht="126">
      <c r="A68" s="30" t="s">
        <v>2</v>
      </c>
      <c r="B68" s="112">
        <v>61</v>
      </c>
      <c r="C68" s="101" t="s">
        <v>223</v>
      </c>
      <c r="D68" s="101" t="s">
        <v>223</v>
      </c>
      <c r="E68" s="87"/>
      <c r="F68" s="88"/>
      <c r="G68" s="90"/>
      <c r="H68" s="101" t="s">
        <v>224</v>
      </c>
      <c r="I68" s="29"/>
      <c r="J68" s="77"/>
      <c r="K68" s="72"/>
      <c r="L68" s="73"/>
      <c r="M68" s="73"/>
      <c r="N68" s="73"/>
    </row>
    <row r="69" spans="1:14" ht="141.75">
      <c r="A69" s="30" t="s">
        <v>2</v>
      </c>
      <c r="B69" s="112">
        <v>62</v>
      </c>
      <c r="C69" s="101" t="s">
        <v>225</v>
      </c>
      <c r="D69" s="101" t="s">
        <v>225</v>
      </c>
      <c r="E69" s="87"/>
      <c r="F69" s="88"/>
      <c r="G69" s="90"/>
      <c r="H69" s="101" t="s">
        <v>226</v>
      </c>
      <c r="I69" s="29"/>
      <c r="J69" s="77"/>
      <c r="K69" s="72"/>
      <c r="L69" s="73"/>
      <c r="M69" s="73"/>
      <c r="N69" s="73"/>
    </row>
    <row r="70" spans="1:14" ht="63">
      <c r="A70" s="30" t="s">
        <v>2</v>
      </c>
      <c r="B70" s="112">
        <v>63</v>
      </c>
      <c r="C70" s="101" t="s">
        <v>227</v>
      </c>
      <c r="D70" s="101" t="s">
        <v>227</v>
      </c>
      <c r="E70" s="87"/>
      <c r="F70" s="88"/>
      <c r="G70" s="90"/>
      <c r="H70" s="95" t="s">
        <v>228</v>
      </c>
      <c r="I70" s="29"/>
      <c r="J70" s="77"/>
      <c r="K70" s="72"/>
      <c r="L70" s="73"/>
      <c r="M70" s="73"/>
      <c r="N70" s="73"/>
    </row>
    <row r="71" spans="1:14" ht="47.25">
      <c r="A71" s="30" t="s">
        <v>2</v>
      </c>
      <c r="B71" s="112">
        <v>64</v>
      </c>
      <c r="C71" s="103" t="s">
        <v>229</v>
      </c>
      <c r="D71" s="103" t="s">
        <v>229</v>
      </c>
      <c r="E71" s="87"/>
      <c r="F71" s="88"/>
      <c r="G71" s="90"/>
      <c r="H71" s="98" t="s">
        <v>230</v>
      </c>
      <c r="I71" s="29"/>
      <c r="J71" s="77"/>
      <c r="K71" s="72"/>
      <c r="L71" s="73"/>
      <c r="M71" s="73"/>
      <c r="N71" s="73"/>
    </row>
    <row r="72" spans="1:14" ht="63">
      <c r="A72" s="30" t="s">
        <v>2</v>
      </c>
      <c r="B72" s="112">
        <v>65</v>
      </c>
      <c r="C72" s="96" t="s">
        <v>57</v>
      </c>
      <c r="D72" s="96" t="s">
        <v>57</v>
      </c>
      <c r="E72" s="87"/>
      <c r="F72" s="88"/>
      <c r="G72" s="90"/>
      <c r="H72" s="98" t="s">
        <v>126</v>
      </c>
      <c r="I72" s="29"/>
      <c r="J72" s="77"/>
      <c r="K72" s="72"/>
      <c r="L72" s="73"/>
      <c r="M72" s="73"/>
      <c r="N72" s="73"/>
    </row>
    <row r="73" spans="1:14" ht="47.25">
      <c r="A73" s="30" t="s">
        <v>2</v>
      </c>
      <c r="B73" s="112">
        <v>66</v>
      </c>
      <c r="C73" s="94" t="s">
        <v>58</v>
      </c>
      <c r="D73" s="94" t="s">
        <v>58</v>
      </c>
      <c r="E73" s="87"/>
      <c r="F73" s="88"/>
      <c r="G73" s="90"/>
      <c r="H73" s="105" t="s">
        <v>127</v>
      </c>
      <c r="I73" s="29"/>
      <c r="J73" s="77"/>
      <c r="K73" s="72"/>
      <c r="L73" s="73"/>
      <c r="M73" s="73"/>
      <c r="N73" s="73"/>
    </row>
    <row r="74" spans="1:14" ht="26.25">
      <c r="A74" s="30" t="s">
        <v>2</v>
      </c>
      <c r="B74" s="112">
        <v>67</v>
      </c>
      <c r="C74" s="96" t="s">
        <v>231</v>
      </c>
      <c r="D74" s="96" t="s">
        <v>231</v>
      </c>
      <c r="E74" s="87"/>
      <c r="F74" s="88"/>
      <c r="G74" s="90"/>
      <c r="H74" s="102" t="s">
        <v>106</v>
      </c>
      <c r="I74" s="29"/>
      <c r="J74" s="77"/>
      <c r="K74" s="72"/>
      <c r="L74" s="73"/>
      <c r="M74" s="73"/>
      <c r="N74" s="73"/>
    </row>
    <row r="75" spans="1:14" ht="126">
      <c r="A75" s="30" t="s">
        <v>2</v>
      </c>
      <c r="B75" s="112">
        <v>68</v>
      </c>
      <c r="C75" s="101" t="s">
        <v>232</v>
      </c>
      <c r="D75" s="101" t="s">
        <v>232</v>
      </c>
      <c r="E75" s="87"/>
      <c r="F75" s="88"/>
      <c r="G75" s="90"/>
      <c r="H75" s="101" t="s">
        <v>233</v>
      </c>
      <c r="I75" s="29"/>
      <c r="J75" s="77"/>
      <c r="K75" s="72"/>
      <c r="L75" s="73"/>
      <c r="M75" s="73"/>
      <c r="N75" s="73"/>
    </row>
    <row r="76" spans="1:14" ht="126">
      <c r="A76" s="30" t="s">
        <v>2</v>
      </c>
      <c r="B76" s="112">
        <v>69</v>
      </c>
      <c r="C76" s="101" t="s">
        <v>234</v>
      </c>
      <c r="D76" s="101" t="s">
        <v>234</v>
      </c>
      <c r="E76" s="87"/>
      <c r="F76" s="88"/>
      <c r="G76" s="90"/>
      <c r="H76" s="101" t="s">
        <v>235</v>
      </c>
      <c r="I76" s="29"/>
      <c r="J76" s="77"/>
      <c r="K76" s="72"/>
      <c r="L76" s="73"/>
      <c r="M76" s="73"/>
      <c r="N76" s="73"/>
    </row>
    <row r="77" spans="1:14" ht="126">
      <c r="A77" s="30" t="s">
        <v>2</v>
      </c>
      <c r="B77" s="112">
        <v>70</v>
      </c>
      <c r="C77" s="101" t="s">
        <v>236</v>
      </c>
      <c r="D77" s="101" t="s">
        <v>236</v>
      </c>
      <c r="E77" s="87"/>
      <c r="F77" s="88"/>
      <c r="G77" s="90"/>
      <c r="H77" s="101" t="s">
        <v>237</v>
      </c>
      <c r="I77" s="29"/>
      <c r="J77" s="77"/>
      <c r="K77" s="72"/>
      <c r="L77" s="73"/>
      <c r="M77" s="73"/>
      <c r="N77" s="73"/>
    </row>
    <row r="78" spans="1:14" ht="126">
      <c r="A78" s="30" t="s">
        <v>2</v>
      </c>
      <c r="B78" s="112">
        <v>71</v>
      </c>
      <c r="C78" s="101" t="s">
        <v>238</v>
      </c>
      <c r="D78" s="101" t="s">
        <v>238</v>
      </c>
      <c r="E78" s="87"/>
      <c r="F78" s="88"/>
      <c r="G78" s="90"/>
      <c r="H78" s="101" t="s">
        <v>239</v>
      </c>
      <c r="I78" s="29"/>
      <c r="J78" s="77"/>
      <c r="K78" s="72"/>
      <c r="L78" s="73"/>
      <c r="M78" s="73"/>
      <c r="N78" s="73"/>
    </row>
    <row r="79" spans="1:14" ht="78.75">
      <c r="A79" s="30" t="s">
        <v>2</v>
      </c>
      <c r="B79" s="112">
        <v>72</v>
      </c>
      <c r="C79" s="101" t="s">
        <v>240</v>
      </c>
      <c r="D79" s="101" t="s">
        <v>240</v>
      </c>
      <c r="E79" s="87"/>
      <c r="F79" s="88"/>
      <c r="G79" s="90"/>
      <c r="H79" s="120" t="s">
        <v>475</v>
      </c>
      <c r="I79" s="29"/>
      <c r="J79" s="77"/>
      <c r="K79" s="72"/>
      <c r="L79" s="73"/>
      <c r="M79" s="73"/>
      <c r="N79" s="73"/>
    </row>
    <row r="80" spans="1:14" ht="78.75">
      <c r="A80" s="30" t="s">
        <v>2</v>
      </c>
      <c r="B80" s="112">
        <v>73</v>
      </c>
      <c r="C80" s="101" t="s">
        <v>241</v>
      </c>
      <c r="D80" s="101" t="s">
        <v>241</v>
      </c>
      <c r="E80" s="87"/>
      <c r="F80" s="88"/>
      <c r="G80" s="90"/>
      <c r="H80" s="121" t="s">
        <v>476</v>
      </c>
      <c r="I80" s="29"/>
      <c r="J80" s="77"/>
      <c r="K80" s="72"/>
      <c r="L80" s="73"/>
      <c r="M80" s="73"/>
      <c r="N80" s="73"/>
    </row>
    <row r="81" spans="1:14" ht="78.75">
      <c r="A81" s="30" t="s">
        <v>2</v>
      </c>
      <c r="B81" s="112">
        <v>74</v>
      </c>
      <c r="C81" s="101" t="s">
        <v>242</v>
      </c>
      <c r="D81" s="101" t="s">
        <v>242</v>
      </c>
      <c r="E81" s="87"/>
      <c r="F81" s="88"/>
      <c r="G81" s="90"/>
      <c r="H81" s="121" t="s">
        <v>477</v>
      </c>
      <c r="I81" s="29"/>
      <c r="J81" s="77"/>
      <c r="K81" s="72"/>
      <c r="L81" s="73"/>
      <c r="M81" s="73"/>
      <c r="N81" s="73"/>
    </row>
    <row r="82" spans="1:14" ht="78.75">
      <c r="A82" s="30" t="s">
        <v>2</v>
      </c>
      <c r="B82" s="112">
        <v>75</v>
      </c>
      <c r="C82" s="101" t="s">
        <v>243</v>
      </c>
      <c r="D82" s="101" t="s">
        <v>243</v>
      </c>
      <c r="E82" s="87"/>
      <c r="F82" s="88"/>
      <c r="G82" s="90"/>
      <c r="H82" s="121" t="s">
        <v>478</v>
      </c>
      <c r="I82" s="29"/>
      <c r="J82" s="77"/>
      <c r="K82" s="72"/>
      <c r="L82" s="73"/>
      <c r="M82" s="73"/>
      <c r="N82" s="73"/>
    </row>
    <row r="83" spans="1:14" ht="78.75">
      <c r="A83" s="30" t="s">
        <v>2</v>
      </c>
      <c r="B83" s="112">
        <v>76</v>
      </c>
      <c r="C83" s="101" t="s">
        <v>244</v>
      </c>
      <c r="D83" s="101" t="s">
        <v>244</v>
      </c>
      <c r="E83" s="87"/>
      <c r="F83" s="88"/>
      <c r="G83" s="90"/>
      <c r="H83" s="121" t="s">
        <v>479</v>
      </c>
      <c r="I83" s="29"/>
      <c r="J83" s="77"/>
      <c r="K83" s="72"/>
      <c r="L83" s="73"/>
      <c r="M83" s="73"/>
      <c r="N83" s="73"/>
    </row>
    <row r="84" spans="1:14" ht="78.75">
      <c r="A84" s="30" t="s">
        <v>2</v>
      </c>
      <c r="B84" s="112">
        <v>77</v>
      </c>
      <c r="C84" s="101" t="s">
        <v>245</v>
      </c>
      <c r="D84" s="101" t="s">
        <v>245</v>
      </c>
      <c r="E84" s="87"/>
      <c r="F84" s="88"/>
      <c r="G84" s="90"/>
      <c r="H84" s="121" t="s">
        <v>480</v>
      </c>
      <c r="I84" s="29"/>
      <c r="J84" s="77"/>
      <c r="K84" s="72"/>
      <c r="L84" s="73"/>
      <c r="M84" s="73"/>
      <c r="N84" s="73"/>
    </row>
    <row r="85" spans="1:14" ht="78.75">
      <c r="A85" s="30" t="s">
        <v>2</v>
      </c>
      <c r="B85" s="112">
        <v>78</v>
      </c>
      <c r="C85" s="101" t="s">
        <v>246</v>
      </c>
      <c r="D85" s="101" t="s">
        <v>246</v>
      </c>
      <c r="E85" s="87"/>
      <c r="F85" s="88"/>
      <c r="G85" s="90"/>
      <c r="H85" s="121" t="s">
        <v>481</v>
      </c>
      <c r="I85" s="29"/>
      <c r="J85" s="77"/>
      <c r="K85" s="72"/>
      <c r="L85" s="73"/>
      <c r="M85" s="73"/>
      <c r="N85" s="73"/>
    </row>
    <row r="86" spans="1:14" ht="78.75">
      <c r="A86" s="30" t="s">
        <v>2</v>
      </c>
      <c r="B86" s="112">
        <v>79</v>
      </c>
      <c r="C86" s="101" t="s">
        <v>247</v>
      </c>
      <c r="D86" s="101" t="s">
        <v>247</v>
      </c>
      <c r="E86" s="87"/>
      <c r="F86" s="88"/>
      <c r="G86" s="90"/>
      <c r="H86" s="121" t="s">
        <v>482</v>
      </c>
      <c r="I86" s="29"/>
      <c r="J86" s="77"/>
      <c r="K86" s="72"/>
      <c r="L86" s="73"/>
      <c r="M86" s="73"/>
      <c r="N86" s="73"/>
    </row>
    <row r="87" spans="1:14" ht="78.75">
      <c r="A87" s="30" t="s">
        <v>2</v>
      </c>
      <c r="B87" s="112">
        <v>80</v>
      </c>
      <c r="C87" s="101" t="s">
        <v>248</v>
      </c>
      <c r="D87" s="101" t="s">
        <v>248</v>
      </c>
      <c r="E87" s="87"/>
      <c r="F87" s="88"/>
      <c r="G87" s="90"/>
      <c r="H87" s="121" t="s">
        <v>483</v>
      </c>
      <c r="I87" s="29"/>
      <c r="J87" s="77"/>
      <c r="K87" s="72"/>
      <c r="L87" s="73"/>
      <c r="M87" s="73"/>
      <c r="N87" s="73"/>
    </row>
    <row r="88" spans="1:14" ht="126">
      <c r="A88" s="30" t="s">
        <v>2</v>
      </c>
      <c r="B88" s="112">
        <v>81</v>
      </c>
      <c r="C88" s="96" t="s">
        <v>59</v>
      </c>
      <c r="D88" s="96" t="s">
        <v>59</v>
      </c>
      <c r="E88" s="87"/>
      <c r="F88" s="88"/>
      <c r="G88" s="90"/>
      <c r="H88" s="102" t="s">
        <v>128</v>
      </c>
      <c r="I88" s="29"/>
      <c r="J88" s="77"/>
      <c r="K88" s="72"/>
      <c r="L88" s="73"/>
      <c r="M88" s="73"/>
      <c r="N88" s="73"/>
    </row>
    <row r="89" spans="1:14" ht="63">
      <c r="A89" s="30" t="s">
        <v>2</v>
      </c>
      <c r="B89" s="112">
        <v>82</v>
      </c>
      <c r="C89" s="101" t="s">
        <v>249</v>
      </c>
      <c r="D89" s="101" t="s">
        <v>249</v>
      </c>
      <c r="E89" s="87"/>
      <c r="F89" s="88"/>
      <c r="G89" s="90"/>
      <c r="H89" s="98" t="s">
        <v>250</v>
      </c>
      <c r="I89" s="29"/>
      <c r="J89" s="77"/>
      <c r="K89" s="72"/>
      <c r="L89" s="73"/>
      <c r="M89" s="73"/>
      <c r="N89" s="73"/>
    </row>
    <row r="90" spans="1:14" ht="63">
      <c r="A90" s="30" t="s">
        <v>2</v>
      </c>
      <c r="B90" s="112">
        <v>83</v>
      </c>
      <c r="C90" s="101" t="s">
        <v>251</v>
      </c>
      <c r="D90" s="101" t="s">
        <v>251</v>
      </c>
      <c r="E90" s="87"/>
      <c r="F90" s="88"/>
      <c r="G90" s="90"/>
      <c r="H90" s="98" t="s">
        <v>252</v>
      </c>
      <c r="I90" s="29"/>
      <c r="J90" s="77"/>
      <c r="K90" s="72"/>
      <c r="L90" s="73"/>
      <c r="M90" s="73"/>
      <c r="N90" s="73"/>
    </row>
    <row r="91" spans="1:14" ht="63">
      <c r="A91" s="30" t="s">
        <v>2</v>
      </c>
      <c r="B91" s="112">
        <v>84</v>
      </c>
      <c r="C91" s="101" t="s">
        <v>253</v>
      </c>
      <c r="D91" s="101" t="s">
        <v>253</v>
      </c>
      <c r="E91" s="87"/>
      <c r="F91" s="88"/>
      <c r="G91" s="90"/>
      <c r="H91" s="98" t="s">
        <v>254</v>
      </c>
      <c r="I91" s="29"/>
      <c r="J91" s="77"/>
      <c r="K91" s="72"/>
      <c r="L91" s="73"/>
      <c r="M91" s="73"/>
      <c r="N91" s="73"/>
    </row>
    <row r="92" spans="1:14" ht="31.5">
      <c r="A92" s="30" t="s">
        <v>2</v>
      </c>
      <c r="B92" s="112">
        <v>85</v>
      </c>
      <c r="C92" s="94" t="s">
        <v>60</v>
      </c>
      <c r="D92" s="94" t="s">
        <v>60</v>
      </c>
      <c r="E92" s="87"/>
      <c r="F92" s="88"/>
      <c r="G92" s="90"/>
      <c r="H92" s="97" t="s">
        <v>129</v>
      </c>
      <c r="I92" s="29"/>
      <c r="J92" s="77"/>
      <c r="K92" s="72"/>
      <c r="L92" s="73"/>
      <c r="M92" s="73"/>
      <c r="N92" s="73"/>
    </row>
    <row r="93" spans="1:14" ht="31.5">
      <c r="A93" s="30" t="s">
        <v>2</v>
      </c>
      <c r="B93" s="112">
        <v>86</v>
      </c>
      <c r="C93" s="96" t="s">
        <v>61</v>
      </c>
      <c r="D93" s="96" t="s">
        <v>61</v>
      </c>
      <c r="E93" s="87"/>
      <c r="F93" s="88"/>
      <c r="G93" s="90"/>
      <c r="H93" s="102" t="s">
        <v>130</v>
      </c>
      <c r="I93" s="29"/>
      <c r="J93" s="77"/>
      <c r="K93" s="72"/>
      <c r="L93" s="73"/>
      <c r="M93" s="73"/>
      <c r="N93" s="73"/>
    </row>
    <row r="94" spans="1:14" ht="31.5">
      <c r="A94" s="30" t="s">
        <v>2</v>
      </c>
      <c r="B94" s="112">
        <v>87</v>
      </c>
      <c r="C94" s="96" t="s">
        <v>62</v>
      </c>
      <c r="D94" s="96" t="s">
        <v>62</v>
      </c>
      <c r="E94" s="87"/>
      <c r="F94" s="88"/>
      <c r="G94" s="90"/>
      <c r="H94" s="102" t="s">
        <v>131</v>
      </c>
      <c r="I94" s="29"/>
      <c r="J94" s="77"/>
      <c r="K94" s="72"/>
      <c r="L94" s="73"/>
      <c r="M94" s="73"/>
      <c r="N94" s="73"/>
    </row>
    <row r="95" spans="1:14" ht="31.5">
      <c r="A95" s="30" t="s">
        <v>2</v>
      </c>
      <c r="B95" s="112">
        <v>88</v>
      </c>
      <c r="C95" s="96" t="s">
        <v>63</v>
      </c>
      <c r="D95" s="96" t="s">
        <v>63</v>
      </c>
      <c r="E95" s="87"/>
      <c r="F95" s="88"/>
      <c r="G95" s="90"/>
      <c r="H95" s="102" t="s">
        <v>132</v>
      </c>
      <c r="I95" s="29"/>
      <c r="J95" s="77"/>
      <c r="K95" s="72"/>
      <c r="L95" s="73"/>
      <c r="M95" s="73"/>
      <c r="N95" s="73"/>
    </row>
    <row r="96" spans="1:14" ht="26.25">
      <c r="A96" s="30" t="s">
        <v>2</v>
      </c>
      <c r="B96" s="112">
        <v>89</v>
      </c>
      <c r="C96" s="96" t="s">
        <v>64</v>
      </c>
      <c r="D96" s="96" t="s">
        <v>64</v>
      </c>
      <c r="E96" s="87"/>
      <c r="F96" s="88"/>
      <c r="G96" s="90"/>
      <c r="H96" s="102" t="s">
        <v>133</v>
      </c>
      <c r="I96" s="29"/>
      <c r="J96" s="77"/>
      <c r="K96" s="72"/>
      <c r="L96" s="73"/>
      <c r="M96" s="73"/>
      <c r="N96" s="73"/>
    </row>
    <row r="97" spans="1:14" ht="26.25">
      <c r="A97" s="30" t="s">
        <v>2</v>
      </c>
      <c r="B97" s="112">
        <v>90</v>
      </c>
      <c r="C97" s="96" t="s">
        <v>65</v>
      </c>
      <c r="D97" s="96" t="s">
        <v>65</v>
      </c>
      <c r="E97" s="87"/>
      <c r="F97" s="88"/>
      <c r="G97" s="90"/>
      <c r="H97" s="102" t="s">
        <v>134</v>
      </c>
      <c r="I97" s="29"/>
      <c r="J97" s="77"/>
      <c r="K97" s="72"/>
      <c r="L97" s="73"/>
      <c r="M97" s="73"/>
      <c r="N97" s="73"/>
    </row>
    <row r="98" spans="1:14" ht="26.25">
      <c r="A98" s="30" t="s">
        <v>2</v>
      </c>
      <c r="B98" s="112">
        <v>91</v>
      </c>
      <c r="C98" s="94" t="s">
        <v>66</v>
      </c>
      <c r="D98" s="94" t="s">
        <v>66</v>
      </c>
      <c r="E98" s="87"/>
      <c r="F98" s="88"/>
      <c r="G98" s="90"/>
      <c r="H98" s="97" t="s">
        <v>135</v>
      </c>
      <c r="I98" s="29"/>
      <c r="J98" s="77"/>
      <c r="K98" s="72"/>
      <c r="L98" s="73"/>
      <c r="M98" s="73"/>
      <c r="N98" s="73"/>
    </row>
    <row r="99" spans="1:14" ht="126">
      <c r="A99" s="30" t="s">
        <v>2</v>
      </c>
      <c r="B99" s="112">
        <v>92</v>
      </c>
      <c r="C99" s="104" t="s">
        <v>255</v>
      </c>
      <c r="D99" s="104" t="s">
        <v>255</v>
      </c>
      <c r="E99" s="87"/>
      <c r="F99" s="88"/>
      <c r="G99" s="90"/>
      <c r="H99" s="104" t="s">
        <v>256</v>
      </c>
      <c r="I99" s="29"/>
      <c r="J99" s="77"/>
      <c r="K99" s="72"/>
      <c r="L99" s="73"/>
      <c r="M99" s="73"/>
      <c r="N99" s="73"/>
    </row>
    <row r="100" spans="1:14" ht="126">
      <c r="A100" s="30" t="s">
        <v>2</v>
      </c>
      <c r="B100" s="112">
        <v>93</v>
      </c>
      <c r="C100" s="96" t="s">
        <v>67</v>
      </c>
      <c r="D100" s="96" t="s">
        <v>67</v>
      </c>
      <c r="E100" s="87"/>
      <c r="F100" s="88"/>
      <c r="G100" s="90"/>
      <c r="H100" s="97" t="s">
        <v>136</v>
      </c>
      <c r="I100" s="29"/>
      <c r="J100" s="77"/>
      <c r="K100" s="72"/>
      <c r="L100" s="73"/>
      <c r="M100" s="73"/>
      <c r="N100" s="73"/>
    </row>
    <row r="101" spans="1:14" ht="126">
      <c r="A101" s="30" t="s">
        <v>2</v>
      </c>
      <c r="B101" s="112">
        <v>94</v>
      </c>
      <c r="C101" s="104" t="s">
        <v>257</v>
      </c>
      <c r="D101" s="104" t="s">
        <v>257</v>
      </c>
      <c r="E101" s="87"/>
      <c r="F101" s="88"/>
      <c r="G101" s="90"/>
      <c r="H101" s="104" t="s">
        <v>258</v>
      </c>
      <c r="I101" s="29"/>
      <c r="J101" s="77"/>
      <c r="K101" s="72"/>
      <c r="L101" s="73"/>
      <c r="M101" s="73"/>
      <c r="N101" s="73"/>
    </row>
    <row r="102" spans="1:14" ht="110.25">
      <c r="A102" s="30" t="s">
        <v>2</v>
      </c>
      <c r="B102" s="112">
        <v>95</v>
      </c>
      <c r="C102" s="104" t="s">
        <v>259</v>
      </c>
      <c r="D102" s="104" t="s">
        <v>259</v>
      </c>
      <c r="E102" s="87"/>
      <c r="F102" s="88"/>
      <c r="G102" s="90"/>
      <c r="H102" s="104" t="s">
        <v>260</v>
      </c>
      <c r="I102" s="29"/>
      <c r="J102" s="77"/>
      <c r="K102" s="72"/>
      <c r="L102" s="73"/>
      <c r="M102" s="73"/>
      <c r="N102" s="73"/>
    </row>
    <row r="103" spans="1:14" ht="126">
      <c r="A103" s="30" t="s">
        <v>2</v>
      </c>
      <c r="B103" s="112">
        <v>96</v>
      </c>
      <c r="C103" s="94" t="s">
        <v>68</v>
      </c>
      <c r="D103" s="94" t="s">
        <v>68</v>
      </c>
      <c r="E103" s="87"/>
      <c r="F103" s="88"/>
      <c r="G103" s="90"/>
      <c r="H103" s="97" t="s">
        <v>137</v>
      </c>
      <c r="I103" s="29"/>
      <c r="J103" s="77"/>
      <c r="K103" s="72"/>
      <c r="L103" s="73"/>
      <c r="M103" s="73"/>
      <c r="N103" s="73"/>
    </row>
    <row r="104" spans="1:14" ht="26.25">
      <c r="A104" s="30" t="s">
        <v>2</v>
      </c>
      <c r="B104" s="112">
        <v>97</v>
      </c>
      <c r="C104" s="94" t="s">
        <v>69</v>
      </c>
      <c r="D104" s="94" t="s">
        <v>69</v>
      </c>
      <c r="E104" s="87"/>
      <c r="F104" s="88"/>
      <c r="G104" s="90"/>
      <c r="H104" s="99" t="s">
        <v>138</v>
      </c>
      <c r="I104" s="29"/>
      <c r="J104" s="77"/>
      <c r="K104" s="72"/>
      <c r="L104" s="73"/>
      <c r="M104" s="73"/>
      <c r="N104" s="73"/>
    </row>
    <row r="105" spans="1:14" ht="31.5">
      <c r="A105" s="30" t="s">
        <v>2</v>
      </c>
      <c r="B105" s="112">
        <v>98</v>
      </c>
      <c r="C105" s="101" t="s">
        <v>261</v>
      </c>
      <c r="D105" s="101" t="s">
        <v>261</v>
      </c>
      <c r="E105" s="87"/>
      <c r="F105" s="88"/>
      <c r="G105" s="90"/>
      <c r="H105" s="101" t="s">
        <v>262</v>
      </c>
      <c r="I105" s="29"/>
      <c r="J105" s="77"/>
      <c r="K105" s="72"/>
      <c r="L105" s="73"/>
      <c r="M105" s="73"/>
      <c r="N105" s="73"/>
    </row>
    <row r="106" spans="1:14" ht="63">
      <c r="A106" s="30" t="s">
        <v>2</v>
      </c>
      <c r="B106" s="112">
        <v>99</v>
      </c>
      <c r="C106" s="98" t="s">
        <v>70</v>
      </c>
      <c r="D106" s="98" t="s">
        <v>70</v>
      </c>
      <c r="E106" s="87"/>
      <c r="F106" s="88"/>
      <c r="G106" s="90"/>
      <c r="H106" s="102" t="s">
        <v>139</v>
      </c>
      <c r="I106" s="29"/>
      <c r="J106" s="77"/>
      <c r="K106" s="72"/>
      <c r="L106" s="73"/>
      <c r="M106" s="73"/>
      <c r="N106" s="73"/>
    </row>
    <row r="107" spans="1:14" ht="31.5">
      <c r="A107" s="30" t="s">
        <v>2</v>
      </c>
      <c r="B107" s="112">
        <v>100</v>
      </c>
      <c r="C107" s="103" t="s">
        <v>263</v>
      </c>
      <c r="D107" s="103" t="s">
        <v>263</v>
      </c>
      <c r="E107" s="87"/>
      <c r="F107" s="88"/>
      <c r="G107" s="90"/>
      <c r="H107" s="97" t="s">
        <v>264</v>
      </c>
      <c r="I107" s="29"/>
      <c r="J107" s="77"/>
      <c r="K107" s="72"/>
      <c r="L107" s="73"/>
      <c r="M107" s="73"/>
      <c r="N107" s="73"/>
    </row>
    <row r="108" spans="1:14" ht="31.5">
      <c r="A108" s="30" t="s">
        <v>2</v>
      </c>
      <c r="B108" s="112">
        <v>101</v>
      </c>
      <c r="C108" s="104" t="s">
        <v>265</v>
      </c>
      <c r="D108" s="104" t="s">
        <v>265</v>
      </c>
      <c r="E108" s="87"/>
      <c r="F108" s="88"/>
      <c r="G108" s="90"/>
      <c r="H108" s="104" t="s">
        <v>266</v>
      </c>
      <c r="I108" s="29"/>
      <c r="J108" s="77"/>
      <c r="K108" s="72"/>
      <c r="L108" s="73"/>
      <c r="M108" s="73"/>
      <c r="N108" s="73"/>
    </row>
    <row r="109" spans="1:14" ht="31.5">
      <c r="A109" s="30" t="s">
        <v>2</v>
      </c>
      <c r="B109" s="112">
        <v>102</v>
      </c>
      <c r="C109" s="104" t="s">
        <v>267</v>
      </c>
      <c r="D109" s="104" t="s">
        <v>267</v>
      </c>
      <c r="E109" s="87"/>
      <c r="F109" s="88"/>
      <c r="G109" s="90"/>
      <c r="H109" s="104" t="s">
        <v>268</v>
      </c>
      <c r="I109" s="29"/>
      <c r="J109" s="77"/>
      <c r="K109" s="72"/>
      <c r="L109" s="73"/>
      <c r="M109" s="73"/>
      <c r="N109" s="73"/>
    </row>
    <row r="110" spans="1:14" ht="94.5">
      <c r="A110" s="132" t="s">
        <v>2</v>
      </c>
      <c r="B110" s="133">
        <v>103</v>
      </c>
      <c r="C110" s="120" t="s">
        <v>467</v>
      </c>
      <c r="D110" s="120" t="s">
        <v>467</v>
      </c>
      <c r="E110" s="134"/>
      <c r="F110" s="135"/>
      <c r="G110" s="136"/>
      <c r="H110" s="120" t="s">
        <v>269</v>
      </c>
      <c r="I110" s="29"/>
      <c r="J110" s="77"/>
      <c r="K110" s="72"/>
      <c r="L110" s="73"/>
      <c r="M110" s="73"/>
      <c r="N110" s="73"/>
    </row>
    <row r="111" spans="1:14" ht="31.5">
      <c r="A111" s="30" t="s">
        <v>2</v>
      </c>
      <c r="B111" s="112">
        <v>104</v>
      </c>
      <c r="C111" s="101" t="s">
        <v>270</v>
      </c>
      <c r="D111" s="101" t="s">
        <v>270</v>
      </c>
      <c r="E111" s="87"/>
      <c r="F111" s="88"/>
      <c r="G111" s="90"/>
      <c r="H111" s="97" t="s">
        <v>271</v>
      </c>
      <c r="I111" s="29"/>
      <c r="J111" s="77"/>
      <c r="K111" s="72"/>
      <c r="L111" s="73"/>
      <c r="M111" s="73"/>
      <c r="N111" s="73"/>
    </row>
    <row r="112" spans="1:14" ht="31.5">
      <c r="A112" s="30" t="s">
        <v>2</v>
      </c>
      <c r="B112" s="112">
        <v>105</v>
      </c>
      <c r="C112" s="101" t="s">
        <v>272</v>
      </c>
      <c r="D112" s="101" t="s">
        <v>272</v>
      </c>
      <c r="E112" s="87"/>
      <c r="F112" s="88"/>
      <c r="G112" s="90"/>
      <c r="H112" s="95" t="s">
        <v>273</v>
      </c>
      <c r="I112" s="29"/>
      <c r="J112" s="77"/>
      <c r="K112" s="72"/>
      <c r="L112" s="73"/>
      <c r="M112" s="73"/>
      <c r="N112" s="73"/>
    </row>
    <row r="113" spans="1:14" ht="31.5">
      <c r="A113" s="30" t="s">
        <v>2</v>
      </c>
      <c r="B113" s="112">
        <v>106</v>
      </c>
      <c r="C113" s="101" t="s">
        <v>274</v>
      </c>
      <c r="D113" s="101" t="s">
        <v>274</v>
      </c>
      <c r="E113" s="87"/>
      <c r="F113" s="88"/>
      <c r="G113" s="90"/>
      <c r="H113" s="97" t="s">
        <v>275</v>
      </c>
      <c r="I113" s="29"/>
      <c r="J113" s="77"/>
      <c r="K113" s="72"/>
      <c r="L113" s="73"/>
      <c r="M113" s="73"/>
      <c r="N113" s="73"/>
    </row>
    <row r="114" spans="1:14" ht="31.5">
      <c r="A114" s="30" t="s">
        <v>2</v>
      </c>
      <c r="B114" s="112">
        <v>107</v>
      </c>
      <c r="C114" s="103" t="s">
        <v>276</v>
      </c>
      <c r="D114" s="103" t="s">
        <v>276</v>
      </c>
      <c r="E114" s="87"/>
      <c r="F114" s="88"/>
      <c r="G114" s="90"/>
      <c r="H114" s="97" t="s">
        <v>277</v>
      </c>
      <c r="I114" s="29"/>
      <c r="J114" s="77"/>
      <c r="K114" s="72"/>
      <c r="L114" s="73"/>
      <c r="M114" s="73"/>
      <c r="N114" s="73"/>
    </row>
    <row r="115" spans="1:14" ht="31.5">
      <c r="A115" s="30" t="s">
        <v>2</v>
      </c>
      <c r="B115" s="112">
        <v>108</v>
      </c>
      <c r="C115" s="103" t="s">
        <v>278</v>
      </c>
      <c r="D115" s="103" t="s">
        <v>278</v>
      </c>
      <c r="E115" s="87"/>
      <c r="F115" s="88"/>
      <c r="G115" s="90"/>
      <c r="H115" s="99" t="s">
        <v>279</v>
      </c>
      <c r="I115" s="29"/>
      <c r="J115" s="77"/>
      <c r="K115" s="72"/>
      <c r="L115" s="73"/>
      <c r="M115" s="73"/>
      <c r="N115" s="73"/>
    </row>
    <row r="116" spans="1:14" ht="78.75">
      <c r="A116" s="30" t="s">
        <v>2</v>
      </c>
      <c r="B116" s="112">
        <v>109</v>
      </c>
      <c r="C116" s="101" t="s">
        <v>280</v>
      </c>
      <c r="D116" s="101" t="s">
        <v>280</v>
      </c>
      <c r="E116" s="87"/>
      <c r="F116" s="88"/>
      <c r="G116" s="90"/>
      <c r="H116" s="101" t="s">
        <v>281</v>
      </c>
      <c r="I116" s="29"/>
      <c r="J116" s="77"/>
      <c r="K116" s="72"/>
      <c r="L116" s="73"/>
      <c r="M116" s="73"/>
      <c r="N116" s="73"/>
    </row>
    <row r="117" spans="1:14" ht="31.5">
      <c r="A117" s="30" t="s">
        <v>2</v>
      </c>
      <c r="B117" s="112">
        <v>110</v>
      </c>
      <c r="C117" s="96" t="s">
        <v>71</v>
      </c>
      <c r="D117" s="96" t="s">
        <v>71</v>
      </c>
      <c r="E117" s="87"/>
      <c r="F117" s="88"/>
      <c r="G117" s="90"/>
      <c r="H117" s="102" t="s">
        <v>71</v>
      </c>
      <c r="I117" s="29"/>
      <c r="J117" s="77"/>
      <c r="K117" s="72"/>
      <c r="L117" s="73"/>
      <c r="M117" s="73"/>
      <c r="N117" s="73"/>
    </row>
    <row r="118" spans="1:14" ht="31.5">
      <c r="A118" s="30" t="s">
        <v>2</v>
      </c>
      <c r="B118" s="112">
        <v>111</v>
      </c>
      <c r="C118" s="101" t="s">
        <v>282</v>
      </c>
      <c r="D118" s="101" t="s">
        <v>282</v>
      </c>
      <c r="E118" s="87"/>
      <c r="F118" s="88"/>
      <c r="G118" s="90"/>
      <c r="H118" s="101" t="s">
        <v>282</v>
      </c>
      <c r="I118" s="29"/>
      <c r="J118" s="77"/>
      <c r="K118" s="72"/>
      <c r="L118" s="73"/>
      <c r="M118" s="73"/>
      <c r="N118" s="73"/>
    </row>
    <row r="119" spans="1:14" ht="47.25">
      <c r="A119" s="30" t="s">
        <v>2</v>
      </c>
      <c r="B119" s="112">
        <v>112</v>
      </c>
      <c r="C119" s="95" t="s">
        <v>283</v>
      </c>
      <c r="D119" s="95" t="s">
        <v>283</v>
      </c>
      <c r="E119" s="87"/>
      <c r="F119" s="88"/>
      <c r="G119" s="90"/>
      <c r="H119" s="95" t="s">
        <v>284</v>
      </c>
      <c r="I119" s="29"/>
      <c r="J119" s="77"/>
      <c r="K119" s="72"/>
      <c r="L119" s="73"/>
      <c r="M119" s="73"/>
      <c r="N119" s="73"/>
    </row>
    <row r="120" spans="1:14" ht="47.25">
      <c r="A120" s="30" t="s">
        <v>2</v>
      </c>
      <c r="B120" s="112">
        <v>113</v>
      </c>
      <c r="C120" s="95" t="s">
        <v>285</v>
      </c>
      <c r="D120" s="95" t="s">
        <v>285</v>
      </c>
      <c r="E120" s="87"/>
      <c r="F120" s="88"/>
      <c r="G120" s="90"/>
      <c r="H120" s="95" t="s">
        <v>286</v>
      </c>
      <c r="I120" s="29"/>
      <c r="J120" s="77"/>
      <c r="K120" s="72"/>
      <c r="L120" s="73"/>
      <c r="M120" s="73"/>
      <c r="N120" s="73"/>
    </row>
    <row r="121" spans="1:14" ht="31.5">
      <c r="A121" s="30" t="s">
        <v>2</v>
      </c>
      <c r="B121" s="112">
        <v>114</v>
      </c>
      <c r="C121" s="94" t="s">
        <v>72</v>
      </c>
      <c r="D121" s="94" t="s">
        <v>72</v>
      </c>
      <c r="E121" s="87"/>
      <c r="F121" s="88"/>
      <c r="G121" s="90"/>
      <c r="H121" s="95" t="s">
        <v>140</v>
      </c>
      <c r="I121" s="29"/>
      <c r="J121" s="77"/>
      <c r="K121" s="72"/>
      <c r="L121" s="73"/>
      <c r="M121" s="73"/>
      <c r="N121" s="73"/>
    </row>
    <row r="122" spans="1:14" ht="63">
      <c r="A122" s="30" t="s">
        <v>2</v>
      </c>
      <c r="B122" s="112">
        <v>115</v>
      </c>
      <c r="C122" s="94" t="s">
        <v>287</v>
      </c>
      <c r="D122" s="94" t="s">
        <v>287</v>
      </c>
      <c r="E122" s="87"/>
      <c r="F122" s="88"/>
      <c r="G122" s="90"/>
      <c r="H122" s="95" t="s">
        <v>288</v>
      </c>
      <c r="I122" s="29"/>
      <c r="J122" s="77"/>
      <c r="K122" s="72"/>
      <c r="L122" s="73"/>
      <c r="M122" s="73"/>
      <c r="N122" s="73"/>
    </row>
    <row r="123" spans="1:14" ht="31.5">
      <c r="A123" s="30" t="s">
        <v>2</v>
      </c>
      <c r="B123" s="112">
        <v>116</v>
      </c>
      <c r="C123" s="101" t="s">
        <v>289</v>
      </c>
      <c r="D123" s="101" t="s">
        <v>289</v>
      </c>
      <c r="E123" s="87"/>
      <c r="F123" s="88"/>
      <c r="G123" s="90"/>
      <c r="H123" s="101" t="s">
        <v>290</v>
      </c>
      <c r="I123" s="29"/>
      <c r="J123" s="77"/>
      <c r="K123" s="72"/>
      <c r="L123" s="73"/>
      <c r="M123" s="73"/>
      <c r="N123" s="73"/>
    </row>
    <row r="124" spans="1:14" ht="110.25">
      <c r="A124" s="30" t="s">
        <v>2</v>
      </c>
      <c r="B124" s="112">
        <v>117</v>
      </c>
      <c r="C124" s="104" t="s">
        <v>291</v>
      </c>
      <c r="D124" s="104" t="s">
        <v>291</v>
      </c>
      <c r="E124" s="87"/>
      <c r="F124" s="88"/>
      <c r="G124" s="90"/>
      <c r="H124" s="104" t="s">
        <v>292</v>
      </c>
      <c r="I124" s="29"/>
      <c r="J124" s="77"/>
      <c r="K124" s="72"/>
      <c r="L124" s="73"/>
      <c r="M124" s="73"/>
      <c r="N124" s="73"/>
    </row>
    <row r="125" spans="1:14" ht="47.25">
      <c r="A125" s="30" t="s">
        <v>2</v>
      </c>
      <c r="B125" s="112">
        <v>118</v>
      </c>
      <c r="C125" s="96" t="s">
        <v>73</v>
      </c>
      <c r="D125" s="96" t="s">
        <v>73</v>
      </c>
      <c r="E125" s="87"/>
      <c r="F125" s="88"/>
      <c r="G125" s="90"/>
      <c r="H125" s="102" t="s">
        <v>141</v>
      </c>
      <c r="I125" s="29"/>
      <c r="J125" s="77"/>
      <c r="K125" s="72"/>
      <c r="L125" s="73"/>
      <c r="M125" s="73"/>
      <c r="N125" s="73"/>
    </row>
    <row r="126" spans="1:14" ht="31.5">
      <c r="A126" s="30" t="s">
        <v>2</v>
      </c>
      <c r="B126" s="112">
        <v>119</v>
      </c>
      <c r="C126" s="101" t="s">
        <v>293</v>
      </c>
      <c r="D126" s="101" t="s">
        <v>293</v>
      </c>
      <c r="E126" s="87"/>
      <c r="F126" s="88"/>
      <c r="G126" s="90"/>
      <c r="H126" s="102" t="s">
        <v>142</v>
      </c>
      <c r="I126" s="29"/>
      <c r="J126" s="77"/>
      <c r="K126" s="72"/>
      <c r="L126" s="73"/>
      <c r="M126" s="73"/>
      <c r="N126" s="73"/>
    </row>
    <row r="127" spans="1:14" ht="31.5">
      <c r="A127" s="30" t="s">
        <v>2</v>
      </c>
      <c r="B127" s="112">
        <v>120</v>
      </c>
      <c r="C127" s="103" t="s">
        <v>294</v>
      </c>
      <c r="D127" s="103" t="s">
        <v>294</v>
      </c>
      <c r="E127" s="87"/>
      <c r="F127" s="88"/>
      <c r="G127" s="90"/>
      <c r="H127" s="105" t="s">
        <v>143</v>
      </c>
      <c r="I127" s="29"/>
      <c r="J127" s="77"/>
      <c r="K127" s="72"/>
      <c r="L127" s="73"/>
      <c r="M127" s="73"/>
      <c r="N127" s="73"/>
    </row>
    <row r="128" spans="1:14" ht="26.25">
      <c r="A128" s="30" t="s">
        <v>2</v>
      </c>
      <c r="B128" s="112">
        <v>121</v>
      </c>
      <c r="C128" s="101" t="s">
        <v>295</v>
      </c>
      <c r="D128" s="101" t="s">
        <v>295</v>
      </c>
      <c r="E128" s="87"/>
      <c r="F128" s="88"/>
      <c r="G128" s="90"/>
      <c r="H128" s="97" t="s">
        <v>296</v>
      </c>
      <c r="I128" s="31"/>
      <c r="J128" s="77"/>
      <c r="K128" s="72"/>
      <c r="L128" s="73"/>
      <c r="M128" s="73"/>
      <c r="N128" s="73"/>
    </row>
    <row r="129" spans="1:14" ht="78.75">
      <c r="A129" s="30" t="s">
        <v>2</v>
      </c>
      <c r="B129" s="112">
        <v>122</v>
      </c>
      <c r="C129" s="101" t="s">
        <v>297</v>
      </c>
      <c r="D129" s="101" t="s">
        <v>297</v>
      </c>
      <c r="E129" s="87"/>
      <c r="F129" s="88"/>
      <c r="G129" s="90"/>
      <c r="H129" s="101" t="s">
        <v>298</v>
      </c>
      <c r="I129" s="31"/>
      <c r="J129" s="77"/>
      <c r="K129" s="72"/>
      <c r="L129" s="73"/>
      <c r="M129" s="73"/>
      <c r="N129" s="73"/>
    </row>
    <row r="130" spans="1:14" ht="26.25">
      <c r="A130" s="30" t="s">
        <v>2</v>
      </c>
      <c r="B130" s="112">
        <v>123</v>
      </c>
      <c r="C130" s="101" t="s">
        <v>299</v>
      </c>
      <c r="D130" s="101" t="s">
        <v>299</v>
      </c>
      <c r="E130" s="87"/>
      <c r="F130" s="88"/>
      <c r="G130" s="90"/>
      <c r="H130" s="97" t="s">
        <v>300</v>
      </c>
      <c r="I130" s="31"/>
      <c r="J130" s="77"/>
      <c r="K130" s="72"/>
      <c r="L130" s="73"/>
      <c r="M130" s="73"/>
      <c r="N130" s="73"/>
    </row>
    <row r="131" spans="1:14" ht="47.25">
      <c r="A131" s="30" t="s">
        <v>2</v>
      </c>
      <c r="B131" s="112">
        <v>124</v>
      </c>
      <c r="C131" s="101" t="s">
        <v>301</v>
      </c>
      <c r="D131" s="101" t="s">
        <v>301</v>
      </c>
      <c r="E131" s="87"/>
      <c r="F131" s="88"/>
      <c r="G131" s="90"/>
      <c r="H131" s="101" t="s">
        <v>302</v>
      </c>
      <c r="I131" s="31"/>
      <c r="J131" s="77"/>
      <c r="K131" s="72"/>
      <c r="L131" s="73"/>
      <c r="M131" s="73"/>
      <c r="N131" s="73"/>
    </row>
    <row r="132" spans="1:14" ht="141.75">
      <c r="A132" s="30" t="s">
        <v>2</v>
      </c>
      <c r="B132" s="112">
        <v>125</v>
      </c>
      <c r="C132" s="95" t="s">
        <v>303</v>
      </c>
      <c r="D132" s="95" t="s">
        <v>303</v>
      </c>
      <c r="E132" s="87"/>
      <c r="F132" s="88"/>
      <c r="G132" s="90"/>
      <c r="H132" s="95" t="s">
        <v>304</v>
      </c>
      <c r="I132" s="31"/>
      <c r="J132" s="77"/>
      <c r="K132" s="72"/>
      <c r="L132" s="73"/>
      <c r="M132" s="73"/>
      <c r="N132" s="73"/>
    </row>
    <row r="133" spans="1:14" ht="110.25">
      <c r="A133" s="30" t="s">
        <v>2</v>
      </c>
      <c r="B133" s="112">
        <v>126</v>
      </c>
      <c r="C133" s="106" t="s">
        <v>305</v>
      </c>
      <c r="D133" s="106" t="s">
        <v>305</v>
      </c>
      <c r="E133" s="87"/>
      <c r="F133" s="88"/>
      <c r="G133" s="90"/>
      <c r="H133" s="95" t="s">
        <v>306</v>
      </c>
      <c r="I133" s="31"/>
      <c r="J133" s="78"/>
      <c r="K133" s="72"/>
      <c r="L133" s="73"/>
      <c r="M133" s="73"/>
      <c r="N133" s="73"/>
    </row>
    <row r="134" spans="1:14" ht="26.25">
      <c r="A134" s="30" t="s">
        <v>2</v>
      </c>
      <c r="B134" s="112">
        <v>127</v>
      </c>
      <c r="C134" s="103" t="s">
        <v>307</v>
      </c>
      <c r="D134" s="103" t="s">
        <v>307</v>
      </c>
      <c r="E134" s="87"/>
      <c r="F134" s="88"/>
      <c r="G134" s="91"/>
      <c r="H134" s="97" t="s">
        <v>308</v>
      </c>
      <c r="I134" s="31"/>
      <c r="J134" s="50"/>
      <c r="K134" s="72"/>
      <c r="L134" s="73"/>
      <c r="M134" s="73"/>
      <c r="N134" s="73"/>
    </row>
    <row r="135" spans="1:14" ht="26.25">
      <c r="A135" s="30" t="s">
        <v>2</v>
      </c>
      <c r="B135" s="112">
        <v>128</v>
      </c>
      <c r="C135" s="106" t="s">
        <v>309</v>
      </c>
      <c r="D135" s="106" t="s">
        <v>309</v>
      </c>
      <c r="E135" s="87"/>
      <c r="F135" s="88"/>
      <c r="G135" s="91"/>
      <c r="H135" s="95" t="s">
        <v>310</v>
      </c>
      <c r="I135" s="31"/>
      <c r="J135" s="50"/>
      <c r="K135" s="72"/>
      <c r="L135" s="73"/>
      <c r="M135" s="73"/>
      <c r="N135" s="73"/>
    </row>
    <row r="136" spans="1:14" ht="94.5">
      <c r="A136" s="30" t="s">
        <v>2</v>
      </c>
      <c r="B136" s="112">
        <v>129</v>
      </c>
      <c r="C136" s="96" t="s">
        <v>311</v>
      </c>
      <c r="D136" s="96" t="s">
        <v>311</v>
      </c>
      <c r="E136" s="87"/>
      <c r="F136" s="88"/>
      <c r="G136" s="90"/>
      <c r="H136" s="95" t="s">
        <v>312</v>
      </c>
      <c r="I136" s="31"/>
      <c r="J136" s="78"/>
      <c r="K136" s="72"/>
      <c r="L136" s="73"/>
      <c r="M136" s="73"/>
      <c r="N136" s="73"/>
    </row>
    <row r="137" spans="1:14" ht="31.5">
      <c r="A137" s="30" t="s">
        <v>2</v>
      </c>
      <c r="B137" s="112">
        <v>130</v>
      </c>
      <c r="C137" s="101" t="s">
        <v>313</v>
      </c>
      <c r="D137" s="101" t="s">
        <v>313</v>
      </c>
      <c r="E137" s="87"/>
      <c r="F137" s="88"/>
      <c r="G137" s="90"/>
      <c r="H137" s="101" t="s">
        <v>314</v>
      </c>
      <c r="I137" s="31"/>
      <c r="J137" s="73"/>
      <c r="K137" s="72"/>
      <c r="L137" s="73"/>
      <c r="M137" s="73"/>
      <c r="N137" s="73"/>
    </row>
    <row r="138" spans="1:14" ht="78.75">
      <c r="A138" s="30" t="s">
        <v>2</v>
      </c>
      <c r="B138" s="112">
        <v>131</v>
      </c>
      <c r="C138" s="101" t="s">
        <v>315</v>
      </c>
      <c r="D138" s="101" t="s">
        <v>315</v>
      </c>
      <c r="E138" s="87"/>
      <c r="F138" s="88"/>
      <c r="G138" s="90"/>
      <c r="H138" s="99" t="s">
        <v>316</v>
      </c>
      <c r="I138" s="31"/>
      <c r="J138" s="73"/>
      <c r="K138" s="72"/>
      <c r="L138" s="73"/>
      <c r="M138" s="73"/>
      <c r="N138" s="73"/>
    </row>
    <row r="139" spans="1:14" ht="78.75">
      <c r="A139" s="30" t="s">
        <v>2</v>
      </c>
      <c r="B139" s="112">
        <v>132</v>
      </c>
      <c r="C139" s="101" t="s">
        <v>317</v>
      </c>
      <c r="D139" s="101" t="s">
        <v>317</v>
      </c>
      <c r="E139" s="87"/>
      <c r="F139" s="88"/>
      <c r="G139" s="90"/>
      <c r="H139" s="99" t="s">
        <v>318</v>
      </c>
      <c r="I139" s="31"/>
      <c r="J139" s="73"/>
      <c r="K139" s="72"/>
      <c r="L139" s="73"/>
      <c r="M139" s="73"/>
      <c r="N139" s="73"/>
    </row>
    <row r="140" spans="1:14" ht="31.5">
      <c r="A140" s="30" t="s">
        <v>2</v>
      </c>
      <c r="B140" s="112">
        <v>133</v>
      </c>
      <c r="C140" s="101" t="s">
        <v>319</v>
      </c>
      <c r="D140" s="101" t="s">
        <v>319</v>
      </c>
      <c r="E140" s="87"/>
      <c r="F140" s="88"/>
      <c r="G140" s="90"/>
      <c r="H140" s="95" t="s">
        <v>320</v>
      </c>
      <c r="I140" s="31"/>
      <c r="J140" s="73"/>
      <c r="K140" s="72"/>
      <c r="L140" s="73"/>
      <c r="M140" s="73"/>
      <c r="N140" s="73"/>
    </row>
    <row r="141" spans="1:14" ht="26.25">
      <c r="A141" s="30" t="s">
        <v>2</v>
      </c>
      <c r="B141" s="112">
        <v>134</v>
      </c>
      <c r="C141" s="101" t="s">
        <v>321</v>
      </c>
      <c r="D141" s="101" t="s">
        <v>321</v>
      </c>
      <c r="E141" s="87"/>
      <c r="F141" s="88"/>
      <c r="G141" s="90"/>
      <c r="H141" s="95" t="s">
        <v>322</v>
      </c>
      <c r="I141" s="31"/>
      <c r="J141" s="73"/>
      <c r="K141" s="72"/>
      <c r="L141" s="73"/>
      <c r="M141" s="73"/>
      <c r="N141" s="73"/>
    </row>
    <row r="142" spans="1:14" ht="315">
      <c r="A142" s="30" t="s">
        <v>2</v>
      </c>
      <c r="B142" s="112">
        <v>135</v>
      </c>
      <c r="C142" s="104" t="s">
        <v>323</v>
      </c>
      <c r="D142" s="104" t="s">
        <v>323</v>
      </c>
      <c r="E142" s="87"/>
      <c r="F142" s="88"/>
      <c r="G142" s="90"/>
      <c r="H142" s="104" t="s">
        <v>324</v>
      </c>
      <c r="I142" s="31"/>
      <c r="J142" s="73"/>
      <c r="K142" s="72"/>
      <c r="L142" s="73"/>
      <c r="M142" s="73"/>
      <c r="N142" s="73"/>
    </row>
    <row r="143" spans="1:14" ht="63">
      <c r="A143" s="30" t="s">
        <v>2</v>
      </c>
      <c r="B143" s="112">
        <v>136</v>
      </c>
      <c r="C143" s="101" t="s">
        <v>325</v>
      </c>
      <c r="D143" s="101" t="s">
        <v>325</v>
      </c>
      <c r="E143" s="87"/>
      <c r="F143" s="88"/>
      <c r="G143" s="90"/>
      <c r="H143" s="95" t="s">
        <v>326</v>
      </c>
      <c r="I143" s="31"/>
      <c r="J143" s="73"/>
      <c r="K143" s="72"/>
      <c r="L143" s="73"/>
      <c r="M143" s="73"/>
      <c r="N143" s="73"/>
    </row>
    <row r="144" spans="1:14" ht="31.5">
      <c r="A144" s="30" t="s">
        <v>2</v>
      </c>
      <c r="B144" s="112">
        <v>137</v>
      </c>
      <c r="C144" s="101" t="s">
        <v>327</v>
      </c>
      <c r="D144" s="101" t="s">
        <v>327</v>
      </c>
      <c r="E144" s="87"/>
      <c r="F144" s="88"/>
      <c r="G144" s="90"/>
      <c r="H144" s="97" t="s">
        <v>328</v>
      </c>
      <c r="I144" s="31"/>
      <c r="J144" s="73"/>
      <c r="K144" s="72"/>
      <c r="L144" s="73"/>
      <c r="M144" s="73"/>
      <c r="N144" s="73"/>
    </row>
    <row r="145" spans="1:14" ht="31.5">
      <c r="A145" s="30" t="s">
        <v>2</v>
      </c>
      <c r="B145" s="112">
        <v>138</v>
      </c>
      <c r="C145" s="101" t="s">
        <v>329</v>
      </c>
      <c r="D145" s="101" t="s">
        <v>329</v>
      </c>
      <c r="E145" s="87"/>
      <c r="F145" s="88"/>
      <c r="G145" s="90"/>
      <c r="H145" s="95" t="s">
        <v>330</v>
      </c>
      <c r="I145" s="31"/>
      <c r="J145" s="73"/>
      <c r="K145" s="72"/>
      <c r="L145" s="73"/>
      <c r="M145" s="73"/>
      <c r="N145" s="73"/>
    </row>
    <row r="146" spans="1:14" ht="63">
      <c r="A146" s="30" t="s">
        <v>2</v>
      </c>
      <c r="B146" s="112">
        <v>139</v>
      </c>
      <c r="C146" s="96" t="s">
        <v>74</v>
      </c>
      <c r="D146" s="96" t="s">
        <v>74</v>
      </c>
      <c r="E146" s="87"/>
      <c r="F146" s="88"/>
      <c r="G146" s="90"/>
      <c r="H146" s="95" t="s">
        <v>144</v>
      </c>
      <c r="I146" s="31"/>
      <c r="J146" s="73"/>
      <c r="K146" s="72"/>
      <c r="L146" s="73"/>
      <c r="M146" s="73"/>
      <c r="N146" s="73"/>
    </row>
    <row r="147" spans="1:14" ht="31.5">
      <c r="A147" s="30" t="s">
        <v>2</v>
      </c>
      <c r="B147" s="112">
        <v>140</v>
      </c>
      <c r="C147" s="96" t="s">
        <v>75</v>
      </c>
      <c r="D147" s="96" t="s">
        <v>75</v>
      </c>
      <c r="E147" s="87"/>
      <c r="F147" s="88"/>
      <c r="G147" s="90"/>
      <c r="H147" s="99" t="s">
        <v>145</v>
      </c>
      <c r="I147" s="31"/>
      <c r="J147" s="73"/>
      <c r="K147" s="72"/>
      <c r="L147" s="73"/>
      <c r="M147" s="73"/>
      <c r="N147" s="73"/>
    </row>
    <row r="148" spans="1:14" ht="47.25">
      <c r="A148" s="30" t="s">
        <v>2</v>
      </c>
      <c r="B148" s="112">
        <v>141</v>
      </c>
      <c r="C148" s="103" t="s">
        <v>331</v>
      </c>
      <c r="D148" s="103" t="s">
        <v>331</v>
      </c>
      <c r="E148" s="87"/>
      <c r="F148" s="88"/>
      <c r="G148" s="90"/>
      <c r="H148" s="97" t="s">
        <v>332</v>
      </c>
      <c r="I148" s="29"/>
      <c r="J148" s="73"/>
      <c r="K148" s="72"/>
      <c r="L148" s="73"/>
      <c r="M148" s="73"/>
      <c r="N148" s="73"/>
    </row>
    <row r="149" spans="1:14" ht="409.5">
      <c r="A149" s="30" t="s">
        <v>2</v>
      </c>
      <c r="B149" s="112">
        <v>142</v>
      </c>
      <c r="C149" s="96" t="s">
        <v>76</v>
      </c>
      <c r="D149" s="96" t="s">
        <v>76</v>
      </c>
      <c r="E149" s="87"/>
      <c r="F149" s="88"/>
      <c r="G149" s="90"/>
      <c r="H149" s="98" t="s">
        <v>146</v>
      </c>
      <c r="I149" s="31"/>
      <c r="J149" s="73"/>
      <c r="K149" s="72"/>
      <c r="L149" s="73"/>
      <c r="M149" s="73"/>
      <c r="N149" s="73"/>
    </row>
    <row r="150" spans="1:14" ht="157.5">
      <c r="A150" s="30" t="s">
        <v>2</v>
      </c>
      <c r="B150" s="112">
        <v>143</v>
      </c>
      <c r="C150" s="101" t="s">
        <v>333</v>
      </c>
      <c r="D150" s="101" t="s">
        <v>333</v>
      </c>
      <c r="E150" s="87"/>
      <c r="F150" s="88"/>
      <c r="G150" s="90"/>
      <c r="H150" s="97" t="s">
        <v>334</v>
      </c>
      <c r="I150" s="31"/>
      <c r="J150" s="73"/>
      <c r="K150" s="72"/>
      <c r="L150" s="73"/>
      <c r="M150" s="73"/>
      <c r="N150" s="73"/>
    </row>
    <row r="151" spans="1:14" ht="189">
      <c r="A151" s="30" t="s">
        <v>2</v>
      </c>
      <c r="B151" s="112">
        <v>144</v>
      </c>
      <c r="C151" s="101" t="s">
        <v>335</v>
      </c>
      <c r="D151" s="101" t="s">
        <v>335</v>
      </c>
      <c r="E151" s="87"/>
      <c r="F151" s="88"/>
      <c r="G151" s="90"/>
      <c r="H151" s="97" t="s">
        <v>336</v>
      </c>
      <c r="I151" s="31"/>
      <c r="J151" s="73"/>
      <c r="K151" s="72"/>
      <c r="L151" s="73"/>
      <c r="M151" s="73"/>
      <c r="N151" s="73"/>
    </row>
    <row r="152" spans="1:14" ht="47.25">
      <c r="A152" s="30" t="s">
        <v>2</v>
      </c>
      <c r="B152" s="112">
        <v>145</v>
      </c>
      <c r="C152" s="96" t="s">
        <v>77</v>
      </c>
      <c r="D152" s="96" t="s">
        <v>77</v>
      </c>
      <c r="E152" s="87"/>
      <c r="F152" s="88"/>
      <c r="G152" s="90"/>
      <c r="H152" s="97" t="s">
        <v>147</v>
      </c>
      <c r="I152" s="31"/>
      <c r="J152" s="73"/>
      <c r="K152" s="72"/>
      <c r="L152" s="73"/>
      <c r="M152" s="73"/>
      <c r="N152" s="73"/>
    </row>
    <row r="153" spans="1:14" ht="32.25" thickBot="1">
      <c r="A153" s="30" t="s">
        <v>2</v>
      </c>
      <c r="B153" s="112">
        <v>146</v>
      </c>
      <c r="C153" s="101" t="s">
        <v>337</v>
      </c>
      <c r="D153" s="101" t="s">
        <v>337</v>
      </c>
      <c r="E153" s="87"/>
      <c r="F153" s="88"/>
      <c r="G153" s="90"/>
      <c r="H153" s="97" t="s">
        <v>338</v>
      </c>
      <c r="I153" s="31"/>
      <c r="J153" s="73"/>
      <c r="K153" s="72"/>
      <c r="L153" s="73"/>
      <c r="M153" s="73"/>
      <c r="N153" s="73"/>
    </row>
    <row r="154" spans="1:14" ht="111" thickBot="1">
      <c r="A154" s="30" t="s">
        <v>2</v>
      </c>
      <c r="B154" s="112">
        <v>147</v>
      </c>
      <c r="C154" s="120" t="s">
        <v>466</v>
      </c>
      <c r="D154" s="120" t="s">
        <v>466</v>
      </c>
      <c r="E154" s="87"/>
      <c r="F154" s="88"/>
      <c r="G154" s="90"/>
      <c r="H154" s="117" t="s">
        <v>465</v>
      </c>
      <c r="I154" s="31"/>
      <c r="J154" s="73"/>
      <c r="K154" s="72"/>
      <c r="L154" s="73"/>
      <c r="M154" s="73"/>
      <c r="N154" s="73"/>
    </row>
    <row r="155" spans="1:14" ht="26.25">
      <c r="A155" s="30" t="s">
        <v>2</v>
      </c>
      <c r="B155" s="112">
        <v>148</v>
      </c>
      <c r="C155" s="94" t="s">
        <v>78</v>
      </c>
      <c r="D155" s="94" t="s">
        <v>78</v>
      </c>
      <c r="E155" s="87"/>
      <c r="F155" s="88"/>
      <c r="G155" s="92"/>
      <c r="H155" s="97" t="s">
        <v>148</v>
      </c>
      <c r="I155" s="31"/>
      <c r="J155" s="73"/>
      <c r="K155" s="72"/>
      <c r="L155" s="73"/>
      <c r="M155" s="73"/>
      <c r="N155" s="73"/>
    </row>
    <row r="156" spans="1:14" ht="31.5">
      <c r="A156" s="30" t="s">
        <v>2</v>
      </c>
      <c r="B156" s="112">
        <v>149</v>
      </c>
      <c r="C156" s="104" t="s">
        <v>339</v>
      </c>
      <c r="D156" s="104" t="s">
        <v>339</v>
      </c>
      <c r="E156" s="87"/>
      <c r="F156" s="88"/>
      <c r="G156" s="92"/>
      <c r="H156" s="104" t="s">
        <v>340</v>
      </c>
      <c r="I156" s="31"/>
      <c r="J156" s="73"/>
      <c r="K156" s="72"/>
      <c r="L156" s="73"/>
      <c r="M156" s="73"/>
      <c r="N156" s="73"/>
    </row>
    <row r="157" spans="1:14" ht="31.5">
      <c r="A157" s="30" t="s">
        <v>2</v>
      </c>
      <c r="B157" s="112">
        <v>150</v>
      </c>
      <c r="C157" s="96" t="s">
        <v>79</v>
      </c>
      <c r="D157" s="96" t="s">
        <v>79</v>
      </c>
      <c r="E157" s="87"/>
      <c r="F157" s="88"/>
      <c r="G157" s="92"/>
      <c r="H157" s="97" t="s">
        <v>149</v>
      </c>
      <c r="I157" s="31"/>
      <c r="J157" s="73"/>
      <c r="K157" s="72"/>
      <c r="L157" s="73"/>
      <c r="M157" s="73"/>
      <c r="N157" s="73"/>
    </row>
    <row r="158" spans="1:14" ht="47.25">
      <c r="A158" s="30" t="s">
        <v>2</v>
      </c>
      <c r="B158" s="112">
        <v>151</v>
      </c>
      <c r="C158" s="96" t="s">
        <v>80</v>
      </c>
      <c r="D158" s="96" t="s">
        <v>80</v>
      </c>
      <c r="E158" s="87"/>
      <c r="F158" s="88"/>
      <c r="G158" s="92"/>
      <c r="H158" s="95" t="s">
        <v>150</v>
      </c>
      <c r="I158" s="31"/>
      <c r="J158" s="73"/>
      <c r="K158" s="72"/>
      <c r="L158" s="73"/>
      <c r="M158" s="73"/>
      <c r="N158" s="73"/>
    </row>
    <row r="159" spans="1:14" ht="173.25">
      <c r="A159" s="30" t="s">
        <v>2</v>
      </c>
      <c r="B159" s="112">
        <v>152</v>
      </c>
      <c r="C159" s="101" t="s">
        <v>341</v>
      </c>
      <c r="D159" s="101" t="s">
        <v>341</v>
      </c>
      <c r="E159" s="87"/>
      <c r="F159" s="88"/>
      <c r="G159" s="92"/>
      <c r="H159" s="97" t="s">
        <v>342</v>
      </c>
      <c r="I159" s="31"/>
      <c r="J159" s="73"/>
      <c r="K159" s="72"/>
      <c r="L159" s="73"/>
      <c r="M159" s="73"/>
      <c r="N159" s="73"/>
    </row>
    <row r="160" spans="1:14" ht="189">
      <c r="A160" s="30" t="s">
        <v>2</v>
      </c>
      <c r="B160" s="112">
        <v>153</v>
      </c>
      <c r="C160" s="104" t="s">
        <v>343</v>
      </c>
      <c r="D160" s="104" t="s">
        <v>343</v>
      </c>
      <c r="E160" s="87"/>
      <c r="F160" s="88"/>
      <c r="G160" s="92"/>
      <c r="H160" s="104" t="s">
        <v>344</v>
      </c>
      <c r="I160" s="31"/>
      <c r="J160" s="73"/>
      <c r="K160" s="72"/>
      <c r="L160" s="73"/>
      <c r="M160" s="73"/>
      <c r="N160" s="73"/>
    </row>
    <row r="161" spans="1:14" ht="31.5">
      <c r="A161" s="30" t="s">
        <v>2</v>
      </c>
      <c r="B161" s="112">
        <v>154</v>
      </c>
      <c r="C161" s="94" t="s">
        <v>81</v>
      </c>
      <c r="D161" s="94" t="s">
        <v>81</v>
      </c>
      <c r="E161" s="87"/>
      <c r="F161" s="88"/>
      <c r="G161" s="92"/>
      <c r="H161" s="105" t="s">
        <v>81</v>
      </c>
      <c r="I161" s="31"/>
      <c r="J161" s="73"/>
      <c r="K161" s="72"/>
      <c r="L161" s="73"/>
      <c r="M161" s="73"/>
      <c r="N161" s="73"/>
    </row>
    <row r="162" spans="1:14" ht="31.5">
      <c r="A162" s="30" t="s">
        <v>2</v>
      </c>
      <c r="B162" s="112">
        <v>155</v>
      </c>
      <c r="C162" s="96" t="s">
        <v>82</v>
      </c>
      <c r="D162" s="96" t="s">
        <v>82</v>
      </c>
      <c r="E162" s="87"/>
      <c r="F162" s="88"/>
      <c r="G162" s="92"/>
      <c r="H162" s="102" t="s">
        <v>82</v>
      </c>
      <c r="I162" s="31"/>
      <c r="J162" s="73"/>
      <c r="K162" s="72"/>
      <c r="L162" s="73"/>
      <c r="M162" s="73"/>
      <c r="N162" s="73"/>
    </row>
    <row r="163" spans="1:14" ht="220.5">
      <c r="A163" s="30" t="s">
        <v>2</v>
      </c>
      <c r="B163" s="112">
        <v>156</v>
      </c>
      <c r="C163" s="101" t="s">
        <v>345</v>
      </c>
      <c r="D163" s="101" t="s">
        <v>345</v>
      </c>
      <c r="E163" s="87"/>
      <c r="F163" s="88"/>
      <c r="G163" s="92"/>
      <c r="H163" s="100" t="s">
        <v>346</v>
      </c>
      <c r="I163" s="31"/>
      <c r="J163" s="73"/>
      <c r="K163" s="72"/>
      <c r="L163" s="73"/>
      <c r="M163" s="73"/>
      <c r="N163" s="73"/>
    </row>
    <row r="164" spans="1:14" ht="157.5">
      <c r="A164" s="30" t="s">
        <v>2</v>
      </c>
      <c r="B164" s="112">
        <v>157</v>
      </c>
      <c r="C164" s="106" t="s">
        <v>347</v>
      </c>
      <c r="D164" s="106" t="s">
        <v>347</v>
      </c>
      <c r="E164" s="87"/>
      <c r="F164" s="88"/>
      <c r="G164" s="90"/>
      <c r="H164" s="106" t="s">
        <v>348</v>
      </c>
      <c r="I164" s="29"/>
      <c r="J164" s="73"/>
      <c r="K164" s="72"/>
      <c r="L164" s="73"/>
      <c r="M164" s="73"/>
      <c r="N164" s="73"/>
    </row>
    <row r="165" spans="1:14" ht="157.5">
      <c r="A165" s="30" t="s">
        <v>2</v>
      </c>
      <c r="B165" s="112">
        <v>158</v>
      </c>
      <c r="C165" s="106" t="s">
        <v>349</v>
      </c>
      <c r="D165" s="106" t="s">
        <v>349</v>
      </c>
      <c r="E165" s="87"/>
      <c r="F165" s="88"/>
      <c r="G165" s="90"/>
      <c r="H165" s="106" t="s">
        <v>350</v>
      </c>
      <c r="I165" s="29"/>
      <c r="J165" s="73"/>
      <c r="K165" s="72"/>
      <c r="L165" s="73"/>
      <c r="M165" s="73"/>
      <c r="N165" s="73"/>
    </row>
    <row r="166" spans="1:14" ht="157.5">
      <c r="A166" s="30" t="s">
        <v>2</v>
      </c>
      <c r="B166" s="112">
        <v>159</v>
      </c>
      <c r="C166" s="106" t="s">
        <v>351</v>
      </c>
      <c r="D166" s="106" t="s">
        <v>351</v>
      </c>
      <c r="E166" s="87"/>
      <c r="F166" s="88"/>
      <c r="G166" s="90"/>
      <c r="H166" s="106" t="s">
        <v>352</v>
      </c>
      <c r="I166" s="29"/>
      <c r="J166" s="73"/>
      <c r="K166" s="72"/>
      <c r="L166" s="73"/>
      <c r="M166" s="73"/>
      <c r="N166" s="73"/>
    </row>
    <row r="167" spans="1:14" ht="157.5">
      <c r="A167" s="30" t="s">
        <v>2</v>
      </c>
      <c r="B167" s="112">
        <v>160</v>
      </c>
      <c r="C167" s="106" t="s">
        <v>353</v>
      </c>
      <c r="D167" s="106" t="s">
        <v>353</v>
      </c>
      <c r="E167" s="87"/>
      <c r="F167" s="88"/>
      <c r="G167" s="90"/>
      <c r="H167" s="106" t="s">
        <v>354</v>
      </c>
      <c r="I167" s="29"/>
      <c r="J167" s="73"/>
      <c r="K167" s="72"/>
      <c r="L167" s="73"/>
      <c r="M167" s="73"/>
      <c r="N167" s="73"/>
    </row>
    <row r="168" spans="1:14" ht="157.5">
      <c r="A168" s="30" t="s">
        <v>2</v>
      </c>
      <c r="B168" s="112">
        <v>161</v>
      </c>
      <c r="C168" s="106" t="s">
        <v>355</v>
      </c>
      <c r="D168" s="106" t="s">
        <v>355</v>
      </c>
      <c r="E168" s="87"/>
      <c r="F168" s="88"/>
      <c r="G168" s="90"/>
      <c r="H168" s="106" t="s">
        <v>356</v>
      </c>
      <c r="I168" s="29"/>
      <c r="J168" s="73"/>
      <c r="K168" s="72"/>
      <c r="L168" s="73"/>
      <c r="M168" s="73"/>
      <c r="N168" s="73"/>
    </row>
    <row r="169" spans="1:14" ht="157.5">
      <c r="A169" s="30" t="s">
        <v>2</v>
      </c>
      <c r="B169" s="112">
        <v>162</v>
      </c>
      <c r="C169" s="106" t="s">
        <v>357</v>
      </c>
      <c r="D169" s="106" t="s">
        <v>357</v>
      </c>
      <c r="E169" s="87"/>
      <c r="F169" s="88"/>
      <c r="G169" s="90"/>
      <c r="H169" s="106" t="s">
        <v>358</v>
      </c>
      <c r="I169" s="29"/>
      <c r="J169" s="73"/>
      <c r="K169" s="72"/>
      <c r="L169" s="73"/>
      <c r="M169" s="73"/>
      <c r="N169" s="73"/>
    </row>
    <row r="170" spans="1:14" ht="78.75">
      <c r="A170" s="30" t="s">
        <v>2</v>
      </c>
      <c r="B170" s="112">
        <v>163</v>
      </c>
      <c r="C170" s="106" t="s">
        <v>83</v>
      </c>
      <c r="D170" s="106" t="s">
        <v>83</v>
      </c>
      <c r="E170" s="87"/>
      <c r="F170" s="88"/>
      <c r="G170" s="90"/>
      <c r="H170" s="99" t="s">
        <v>151</v>
      </c>
      <c r="I170" s="29"/>
      <c r="J170" s="73"/>
      <c r="K170" s="72"/>
      <c r="L170" s="73"/>
      <c r="M170" s="73"/>
      <c r="N170" s="73"/>
    </row>
    <row r="171" spans="1:14" ht="78.75">
      <c r="A171" s="30" t="s">
        <v>2</v>
      </c>
      <c r="B171" s="112">
        <v>164</v>
      </c>
      <c r="C171" s="101" t="s">
        <v>359</v>
      </c>
      <c r="D171" s="101" t="s">
        <v>359</v>
      </c>
      <c r="E171" s="87"/>
      <c r="F171" s="88"/>
      <c r="G171" s="90"/>
      <c r="H171" s="97" t="s">
        <v>360</v>
      </c>
      <c r="I171" s="29"/>
      <c r="J171" s="73"/>
      <c r="K171" s="72"/>
      <c r="L171" s="73"/>
      <c r="M171" s="73"/>
      <c r="N171" s="73"/>
    </row>
    <row r="172" spans="1:14" ht="47.25">
      <c r="A172" s="30" t="s">
        <v>2</v>
      </c>
      <c r="B172" s="112">
        <v>165</v>
      </c>
      <c r="C172" s="101" t="s">
        <v>361</v>
      </c>
      <c r="D172" s="101" t="s">
        <v>361</v>
      </c>
      <c r="E172" s="87"/>
      <c r="F172" s="88"/>
      <c r="G172" s="90"/>
      <c r="H172" s="97" t="s">
        <v>362</v>
      </c>
      <c r="I172" s="29"/>
      <c r="J172" s="73"/>
      <c r="K172" s="72"/>
      <c r="L172" s="73"/>
      <c r="M172" s="73"/>
      <c r="N172" s="73"/>
    </row>
    <row r="173" spans="1:14" ht="26.25">
      <c r="A173" s="30" t="s">
        <v>2</v>
      </c>
      <c r="B173" s="112">
        <v>166</v>
      </c>
      <c r="C173" s="103" t="s">
        <v>363</v>
      </c>
      <c r="D173" s="103" t="s">
        <v>363</v>
      </c>
      <c r="E173" s="87"/>
      <c r="F173" s="88"/>
      <c r="G173" s="90"/>
      <c r="H173" s="97" t="s">
        <v>364</v>
      </c>
      <c r="I173" s="29"/>
      <c r="J173" s="73"/>
      <c r="K173" s="72"/>
      <c r="L173" s="73"/>
      <c r="M173" s="73"/>
      <c r="N173" s="73"/>
    </row>
    <row r="174" spans="1:14" ht="26.25">
      <c r="A174" s="30" t="s">
        <v>2</v>
      </c>
      <c r="B174" s="112">
        <v>167</v>
      </c>
      <c r="C174" s="101" t="s">
        <v>365</v>
      </c>
      <c r="D174" s="101" t="s">
        <v>365</v>
      </c>
      <c r="E174" s="87"/>
      <c r="F174" s="88"/>
      <c r="G174" s="90"/>
      <c r="H174" s="97" t="s">
        <v>366</v>
      </c>
      <c r="I174" s="29"/>
      <c r="J174" s="73"/>
      <c r="K174" s="72"/>
      <c r="L174" s="73"/>
      <c r="M174" s="73"/>
      <c r="N174" s="73"/>
    </row>
    <row r="175" spans="1:14" ht="26.25">
      <c r="A175" s="30" t="s">
        <v>2</v>
      </c>
      <c r="B175" s="112">
        <v>168</v>
      </c>
      <c r="C175" s="103" t="s">
        <v>367</v>
      </c>
      <c r="D175" s="103" t="s">
        <v>367</v>
      </c>
      <c r="E175" s="87"/>
      <c r="F175" s="88"/>
      <c r="G175" s="90"/>
      <c r="H175" s="97" t="s">
        <v>368</v>
      </c>
      <c r="I175" s="29"/>
      <c r="J175" s="73"/>
      <c r="K175" s="72"/>
      <c r="L175" s="73"/>
      <c r="M175" s="73"/>
      <c r="N175" s="73"/>
    </row>
    <row r="176" spans="1:14" ht="26.25">
      <c r="A176" s="30" t="s">
        <v>2</v>
      </c>
      <c r="B176" s="112">
        <v>169</v>
      </c>
      <c r="C176" s="101" t="s">
        <v>369</v>
      </c>
      <c r="D176" s="101" t="s">
        <v>369</v>
      </c>
      <c r="E176" s="87"/>
      <c r="F176" s="88"/>
      <c r="G176" s="90"/>
      <c r="H176" s="97" t="s">
        <v>370</v>
      </c>
      <c r="I176" s="29"/>
      <c r="J176" s="73"/>
      <c r="K176" s="72"/>
      <c r="L176" s="73"/>
      <c r="M176" s="73"/>
      <c r="N176" s="73"/>
    </row>
    <row r="177" spans="1:14" ht="157.5">
      <c r="A177" s="30" t="s">
        <v>2</v>
      </c>
      <c r="B177" s="112">
        <v>170</v>
      </c>
      <c r="C177" s="104" t="s">
        <v>371</v>
      </c>
      <c r="D177" s="104" t="s">
        <v>371</v>
      </c>
      <c r="E177" s="87"/>
      <c r="F177" s="88"/>
      <c r="G177" s="90"/>
      <c r="H177" s="104" t="s">
        <v>372</v>
      </c>
      <c r="I177" s="29"/>
      <c r="J177" s="73"/>
      <c r="K177" s="72"/>
      <c r="L177" s="73"/>
      <c r="M177" s="73"/>
      <c r="N177" s="73"/>
    </row>
    <row r="178" spans="1:14" ht="126">
      <c r="A178" s="30" t="s">
        <v>2</v>
      </c>
      <c r="B178" s="112">
        <v>171</v>
      </c>
      <c r="C178" s="101" t="s">
        <v>373</v>
      </c>
      <c r="D178" s="101" t="s">
        <v>373</v>
      </c>
      <c r="E178" s="87"/>
      <c r="F178" s="88"/>
      <c r="G178" s="90"/>
      <c r="H178" s="140" t="s">
        <v>471</v>
      </c>
      <c r="I178" s="29"/>
      <c r="J178" s="73"/>
      <c r="K178" s="72"/>
      <c r="L178" s="73"/>
      <c r="M178" s="73"/>
      <c r="N178" s="73"/>
    </row>
    <row r="179" spans="1:14" ht="94.5">
      <c r="A179" s="30" t="s">
        <v>2</v>
      </c>
      <c r="B179" s="112">
        <v>172</v>
      </c>
      <c r="C179" s="101" t="s">
        <v>374</v>
      </c>
      <c r="D179" s="101" t="s">
        <v>374</v>
      </c>
      <c r="E179" s="87"/>
      <c r="F179" s="88"/>
      <c r="G179" s="90"/>
      <c r="H179" s="99" t="s">
        <v>375</v>
      </c>
      <c r="I179" s="29"/>
      <c r="J179" s="73"/>
      <c r="K179" s="72"/>
      <c r="L179" s="73"/>
      <c r="M179" s="73"/>
      <c r="N179" s="73"/>
    </row>
    <row r="180" spans="1:14" ht="94.5">
      <c r="A180" s="30" t="s">
        <v>2</v>
      </c>
      <c r="B180" s="112">
        <v>173</v>
      </c>
      <c r="C180" s="101" t="s">
        <v>376</v>
      </c>
      <c r="D180" s="101" t="s">
        <v>376</v>
      </c>
      <c r="E180" s="87"/>
      <c r="F180" s="88"/>
      <c r="G180" s="90"/>
      <c r="H180" s="99" t="s">
        <v>377</v>
      </c>
      <c r="I180" s="31"/>
      <c r="J180" s="73"/>
      <c r="K180" s="72"/>
      <c r="L180" s="73"/>
      <c r="M180" s="73"/>
      <c r="N180" s="73"/>
    </row>
    <row r="181" spans="1:14" ht="78.75">
      <c r="A181" s="30" t="s">
        <v>2</v>
      </c>
      <c r="B181" s="112">
        <v>174</v>
      </c>
      <c r="C181" s="101" t="s">
        <v>378</v>
      </c>
      <c r="D181" s="101" t="s">
        <v>378</v>
      </c>
      <c r="E181" s="87"/>
      <c r="F181" s="88"/>
      <c r="G181" s="90"/>
      <c r="H181" s="99" t="s">
        <v>379</v>
      </c>
      <c r="I181" s="31"/>
      <c r="J181" s="73"/>
      <c r="K181" s="72"/>
      <c r="L181" s="73"/>
      <c r="M181" s="73"/>
      <c r="N181" s="73"/>
    </row>
    <row r="182" spans="1:14" ht="157.5">
      <c r="A182" s="30" t="s">
        <v>2</v>
      </c>
      <c r="B182" s="112">
        <v>175</v>
      </c>
      <c r="C182" s="96" t="s">
        <v>84</v>
      </c>
      <c r="D182" s="96" t="s">
        <v>84</v>
      </c>
      <c r="E182" s="87"/>
      <c r="F182" s="88"/>
      <c r="G182" s="90"/>
      <c r="H182" s="158" t="s">
        <v>470</v>
      </c>
      <c r="I182" s="31"/>
      <c r="J182" s="73"/>
      <c r="K182" s="72"/>
      <c r="L182" s="73"/>
      <c r="M182" s="73"/>
      <c r="N182" s="73"/>
    </row>
    <row r="183" spans="1:14" ht="378">
      <c r="A183" s="30" t="s">
        <v>2</v>
      </c>
      <c r="B183" s="112">
        <v>176</v>
      </c>
      <c r="C183" s="96" t="s">
        <v>85</v>
      </c>
      <c r="D183" s="96" t="s">
        <v>85</v>
      </c>
      <c r="E183" s="87"/>
      <c r="F183" s="88"/>
      <c r="G183" s="90"/>
      <c r="H183" s="99" t="s">
        <v>152</v>
      </c>
      <c r="I183" s="31"/>
      <c r="J183" s="73"/>
      <c r="K183" s="72"/>
      <c r="L183" s="73"/>
      <c r="M183" s="73"/>
      <c r="N183" s="73"/>
    </row>
    <row r="184" spans="1:14" ht="378">
      <c r="A184" s="30" t="s">
        <v>2</v>
      </c>
      <c r="B184" s="112">
        <v>177</v>
      </c>
      <c r="C184" s="96" t="s">
        <v>86</v>
      </c>
      <c r="D184" s="96" t="s">
        <v>86</v>
      </c>
      <c r="E184" s="87"/>
      <c r="F184" s="88"/>
      <c r="G184" s="90"/>
      <c r="H184" s="99" t="s">
        <v>153</v>
      </c>
      <c r="I184" s="31"/>
      <c r="J184" s="73"/>
      <c r="K184" s="72"/>
      <c r="L184" s="73"/>
      <c r="M184" s="73"/>
      <c r="N184" s="73"/>
    </row>
    <row r="185" spans="1:14" ht="47.25">
      <c r="A185" s="30" t="s">
        <v>2</v>
      </c>
      <c r="B185" s="112">
        <v>178</v>
      </c>
      <c r="C185" s="96" t="s">
        <v>87</v>
      </c>
      <c r="D185" s="96" t="s">
        <v>87</v>
      </c>
      <c r="E185" s="87"/>
      <c r="F185" s="88"/>
      <c r="G185" s="90"/>
      <c r="H185" s="97" t="s">
        <v>154</v>
      </c>
      <c r="I185" s="31"/>
      <c r="J185" s="73"/>
      <c r="K185" s="72"/>
      <c r="L185" s="73"/>
      <c r="M185" s="73"/>
      <c r="N185" s="73"/>
    </row>
    <row r="186" spans="1:14" ht="63">
      <c r="A186" s="30" t="s">
        <v>2</v>
      </c>
      <c r="B186" s="112">
        <v>179</v>
      </c>
      <c r="C186" s="101" t="s">
        <v>380</v>
      </c>
      <c r="D186" s="101" t="s">
        <v>380</v>
      </c>
      <c r="E186" s="87"/>
      <c r="F186" s="88"/>
      <c r="G186" s="90"/>
      <c r="H186" s="100" t="s">
        <v>381</v>
      </c>
      <c r="I186" s="29"/>
      <c r="J186" s="73"/>
      <c r="K186" s="72"/>
      <c r="L186" s="73"/>
      <c r="M186" s="73"/>
      <c r="N186" s="73"/>
    </row>
    <row r="187" spans="1:14" ht="31.5">
      <c r="A187" s="30" t="s">
        <v>2</v>
      </c>
      <c r="B187" s="112">
        <v>180</v>
      </c>
      <c r="C187" s="101" t="s">
        <v>382</v>
      </c>
      <c r="D187" s="101" t="s">
        <v>382</v>
      </c>
      <c r="E187" s="87"/>
      <c r="F187" s="88"/>
      <c r="G187" s="90"/>
      <c r="H187" s="97" t="s">
        <v>383</v>
      </c>
      <c r="I187" s="29"/>
      <c r="J187" s="73"/>
      <c r="K187" s="72"/>
      <c r="L187" s="73"/>
      <c r="M187" s="73"/>
      <c r="N187" s="73"/>
    </row>
    <row r="188" spans="1:14" ht="47.25">
      <c r="A188" s="30" t="s">
        <v>2</v>
      </c>
      <c r="B188" s="112">
        <v>181</v>
      </c>
      <c r="C188" s="101" t="s">
        <v>384</v>
      </c>
      <c r="D188" s="101" t="s">
        <v>384</v>
      </c>
      <c r="E188" s="87"/>
      <c r="F188" s="88"/>
      <c r="G188" s="90"/>
      <c r="H188" s="100" t="s">
        <v>385</v>
      </c>
      <c r="I188" s="31"/>
      <c r="J188" s="73"/>
      <c r="K188" s="72"/>
      <c r="L188" s="73"/>
      <c r="M188" s="73"/>
      <c r="N188" s="73"/>
    </row>
    <row r="189" spans="1:14" ht="47.25">
      <c r="A189" s="30" t="s">
        <v>2</v>
      </c>
      <c r="B189" s="112">
        <v>182</v>
      </c>
      <c r="C189" s="101" t="s">
        <v>386</v>
      </c>
      <c r="D189" s="101" t="s">
        <v>386</v>
      </c>
      <c r="E189" s="87"/>
      <c r="F189" s="88"/>
      <c r="G189" s="90"/>
      <c r="H189" s="100" t="s">
        <v>387</v>
      </c>
      <c r="I189" s="31"/>
      <c r="J189" s="73"/>
      <c r="K189" s="72"/>
      <c r="L189" s="73"/>
      <c r="M189" s="73"/>
      <c r="N189" s="73"/>
    </row>
    <row r="190" spans="1:14" ht="47.25">
      <c r="A190" s="30" t="s">
        <v>2</v>
      </c>
      <c r="B190" s="112">
        <v>183</v>
      </c>
      <c r="C190" s="96" t="s">
        <v>88</v>
      </c>
      <c r="D190" s="96" t="s">
        <v>88</v>
      </c>
      <c r="E190" s="87"/>
      <c r="F190" s="88"/>
      <c r="G190" s="90"/>
      <c r="H190" s="102" t="s">
        <v>155</v>
      </c>
      <c r="I190" s="31"/>
      <c r="J190" s="73"/>
      <c r="K190" s="72"/>
      <c r="L190" s="73"/>
      <c r="M190" s="73"/>
      <c r="N190" s="73"/>
    </row>
    <row r="191" spans="1:14" ht="283.5">
      <c r="A191" s="30" t="s">
        <v>2</v>
      </c>
      <c r="B191" s="112">
        <v>184</v>
      </c>
      <c r="C191" s="101" t="s">
        <v>388</v>
      </c>
      <c r="D191" s="101" t="s">
        <v>388</v>
      </c>
      <c r="E191" s="87"/>
      <c r="F191" s="88"/>
      <c r="G191" s="90"/>
      <c r="H191" s="97" t="s">
        <v>389</v>
      </c>
      <c r="I191" s="31"/>
      <c r="J191" s="73"/>
      <c r="K191" s="72"/>
      <c r="L191" s="73"/>
      <c r="M191" s="73"/>
      <c r="N191" s="73"/>
    </row>
    <row r="192" spans="1:14" ht="126">
      <c r="A192" s="30" t="s">
        <v>2</v>
      </c>
      <c r="B192" s="112">
        <v>185</v>
      </c>
      <c r="C192" s="101" t="s">
        <v>390</v>
      </c>
      <c r="D192" s="101" t="s">
        <v>390</v>
      </c>
      <c r="E192" s="87"/>
      <c r="F192" s="88"/>
      <c r="G192" s="90"/>
      <c r="H192" s="95" t="s">
        <v>391</v>
      </c>
      <c r="I192" s="29"/>
      <c r="J192" s="73"/>
      <c r="K192" s="72"/>
      <c r="L192" s="73"/>
      <c r="M192" s="73"/>
      <c r="N192" s="73"/>
    </row>
    <row r="193" spans="1:14" ht="157.5">
      <c r="A193" s="30" t="s">
        <v>2</v>
      </c>
      <c r="B193" s="112">
        <v>186</v>
      </c>
      <c r="C193" s="104" t="s">
        <v>392</v>
      </c>
      <c r="D193" s="104" t="s">
        <v>392</v>
      </c>
      <c r="E193" s="87"/>
      <c r="F193" s="88"/>
      <c r="G193" s="90"/>
      <c r="H193" s="104" t="s">
        <v>393</v>
      </c>
      <c r="I193" s="29"/>
      <c r="J193" s="73"/>
      <c r="K193" s="72"/>
      <c r="L193" s="73"/>
      <c r="M193" s="73"/>
      <c r="N193" s="73"/>
    </row>
    <row r="194" spans="1:14" ht="26.25">
      <c r="A194" s="30" t="s">
        <v>2</v>
      </c>
      <c r="B194" s="112">
        <v>187</v>
      </c>
      <c r="C194" s="107" t="s">
        <v>89</v>
      </c>
      <c r="D194" s="107" t="s">
        <v>89</v>
      </c>
      <c r="E194" s="87"/>
      <c r="F194" s="88"/>
      <c r="G194" s="90"/>
      <c r="H194" s="98" t="s">
        <v>156</v>
      </c>
      <c r="I194" s="93"/>
      <c r="J194" s="73"/>
      <c r="K194" s="72"/>
      <c r="L194" s="73"/>
      <c r="M194" s="73"/>
      <c r="N194" s="73"/>
    </row>
    <row r="195" spans="1:14" ht="63">
      <c r="A195" s="30" t="s">
        <v>2</v>
      </c>
      <c r="B195" s="112">
        <v>188</v>
      </c>
      <c r="C195" s="101" t="s">
        <v>394</v>
      </c>
      <c r="D195" s="101" t="s">
        <v>394</v>
      </c>
      <c r="E195" s="87"/>
      <c r="F195" s="88"/>
      <c r="G195" s="90"/>
      <c r="H195" s="139" t="s">
        <v>469</v>
      </c>
      <c r="I195" s="93"/>
      <c r="J195" s="73"/>
      <c r="K195" s="72"/>
      <c r="L195" s="73"/>
      <c r="M195" s="73"/>
      <c r="N195" s="73"/>
    </row>
    <row r="196" spans="1:14" ht="47.25">
      <c r="A196" s="30" t="s">
        <v>2</v>
      </c>
      <c r="B196" s="112">
        <v>189</v>
      </c>
      <c r="C196" s="101" t="s">
        <v>395</v>
      </c>
      <c r="D196" s="101" t="s">
        <v>395</v>
      </c>
      <c r="E196" s="87"/>
      <c r="F196" s="88"/>
      <c r="G196" s="90"/>
      <c r="H196" s="97" t="s">
        <v>396</v>
      </c>
      <c r="I196" s="93"/>
      <c r="J196" s="73"/>
      <c r="K196" s="72"/>
      <c r="L196" s="73"/>
      <c r="M196" s="73"/>
      <c r="N196" s="73"/>
    </row>
    <row r="197" spans="1:14" ht="47.25">
      <c r="A197" s="30" t="s">
        <v>2</v>
      </c>
      <c r="B197" s="112">
        <v>190</v>
      </c>
      <c r="C197" s="108" t="s">
        <v>90</v>
      </c>
      <c r="D197" s="108" t="s">
        <v>90</v>
      </c>
      <c r="E197" s="87"/>
      <c r="F197" s="88"/>
      <c r="G197" s="90"/>
      <c r="H197" s="97" t="s">
        <v>157</v>
      </c>
      <c r="I197" s="93"/>
      <c r="J197" s="73"/>
      <c r="K197" s="72"/>
      <c r="L197" s="73"/>
      <c r="M197" s="73"/>
      <c r="N197" s="73"/>
    </row>
    <row r="198" spans="1:14" ht="26.25">
      <c r="A198" s="30" t="s">
        <v>2</v>
      </c>
      <c r="B198" s="112">
        <v>191</v>
      </c>
      <c r="C198" s="101" t="s">
        <v>397</v>
      </c>
      <c r="D198" s="101" t="s">
        <v>397</v>
      </c>
      <c r="E198" s="87"/>
      <c r="F198" s="88"/>
      <c r="G198" s="90"/>
      <c r="H198" s="95" t="s">
        <v>398</v>
      </c>
      <c r="I198" s="93"/>
      <c r="J198" s="73"/>
      <c r="K198" s="72"/>
      <c r="L198" s="73"/>
      <c r="M198" s="73"/>
      <c r="N198" s="73"/>
    </row>
    <row r="199" spans="1:14" ht="31.5">
      <c r="A199" s="30" t="s">
        <v>2</v>
      </c>
      <c r="B199" s="112">
        <v>192</v>
      </c>
      <c r="C199" s="120" t="s">
        <v>463</v>
      </c>
      <c r="D199" s="120" t="s">
        <v>463</v>
      </c>
      <c r="E199" s="87"/>
      <c r="F199" s="88"/>
      <c r="G199" s="90"/>
      <c r="H199" s="102" t="s">
        <v>158</v>
      </c>
      <c r="I199" s="93"/>
      <c r="J199" s="73"/>
      <c r="K199" s="72"/>
      <c r="L199" s="73"/>
      <c r="M199" s="73"/>
      <c r="N199" s="73"/>
    </row>
    <row r="200" spans="1:14" ht="31.5">
      <c r="A200" s="30" t="s">
        <v>2</v>
      </c>
      <c r="B200" s="112">
        <v>193</v>
      </c>
      <c r="C200" s="121" t="s">
        <v>464</v>
      </c>
      <c r="D200" s="121" t="s">
        <v>464</v>
      </c>
      <c r="E200" s="87"/>
      <c r="F200" s="88"/>
      <c r="G200" s="90"/>
      <c r="H200" s="105" t="s">
        <v>159</v>
      </c>
      <c r="I200" s="93"/>
      <c r="J200" s="73"/>
      <c r="K200" s="72"/>
      <c r="L200" s="73"/>
      <c r="M200" s="73"/>
      <c r="N200" s="73"/>
    </row>
    <row r="201" spans="1:14" ht="31.5">
      <c r="A201" s="30" t="s">
        <v>2</v>
      </c>
      <c r="B201" s="118">
        <v>194</v>
      </c>
      <c r="C201" s="119" t="s">
        <v>399</v>
      </c>
      <c r="D201" s="119" t="s">
        <v>399</v>
      </c>
      <c r="E201" s="87"/>
      <c r="F201" s="88"/>
      <c r="G201" s="90"/>
      <c r="H201" s="95" t="s">
        <v>400</v>
      </c>
      <c r="I201" s="93"/>
      <c r="J201" s="73"/>
      <c r="K201" s="72"/>
      <c r="L201" s="73"/>
      <c r="M201" s="73"/>
      <c r="N201" s="73"/>
    </row>
    <row r="202" spans="1:14" ht="47.25">
      <c r="A202" s="30" t="s">
        <v>2</v>
      </c>
      <c r="B202" s="112">
        <v>195</v>
      </c>
      <c r="C202" s="94" t="s">
        <v>91</v>
      </c>
      <c r="D202" s="94" t="s">
        <v>91</v>
      </c>
      <c r="E202" s="87"/>
      <c r="F202" s="88"/>
      <c r="G202" s="90"/>
      <c r="H202" s="109" t="s">
        <v>160</v>
      </c>
      <c r="I202" s="93"/>
      <c r="J202" s="73"/>
      <c r="K202" s="72"/>
      <c r="L202" s="73"/>
      <c r="M202" s="73"/>
      <c r="N202" s="73"/>
    </row>
    <row r="203" spans="1:14" ht="31.5">
      <c r="A203" s="30" t="s">
        <v>2</v>
      </c>
      <c r="B203" s="112">
        <v>196</v>
      </c>
      <c r="C203" s="96" t="s">
        <v>92</v>
      </c>
      <c r="D203" s="96" t="s">
        <v>92</v>
      </c>
      <c r="E203" s="87"/>
      <c r="F203" s="88"/>
      <c r="G203" s="90"/>
      <c r="H203" s="102" t="s">
        <v>92</v>
      </c>
      <c r="I203" s="93"/>
      <c r="J203" s="73"/>
      <c r="K203" s="72"/>
      <c r="L203" s="73"/>
      <c r="M203" s="73"/>
      <c r="N203" s="73"/>
    </row>
    <row r="204" spans="1:14" ht="31.5">
      <c r="A204" s="30" t="s">
        <v>2</v>
      </c>
      <c r="B204" s="112">
        <v>197</v>
      </c>
      <c r="C204" s="94" t="s">
        <v>93</v>
      </c>
      <c r="D204" s="94" t="s">
        <v>93</v>
      </c>
      <c r="E204" s="87"/>
      <c r="F204" s="88"/>
      <c r="G204" s="90"/>
      <c r="H204" s="105" t="s">
        <v>93</v>
      </c>
      <c r="I204" s="93"/>
      <c r="J204" s="73"/>
      <c r="K204" s="72"/>
      <c r="L204" s="73"/>
      <c r="M204" s="73"/>
      <c r="N204" s="73"/>
    </row>
    <row r="205" spans="1:14" ht="63">
      <c r="A205" s="30" t="s">
        <v>2</v>
      </c>
      <c r="B205" s="112">
        <v>198</v>
      </c>
      <c r="C205" s="110" t="s">
        <v>401</v>
      </c>
      <c r="D205" s="110" t="s">
        <v>401</v>
      </c>
      <c r="E205" s="87"/>
      <c r="F205" s="88"/>
      <c r="G205" s="90"/>
      <c r="H205" s="95" t="s">
        <v>402</v>
      </c>
      <c r="I205" s="93"/>
      <c r="J205" s="73"/>
      <c r="K205" s="72"/>
      <c r="L205" s="73"/>
      <c r="M205" s="73"/>
      <c r="N205" s="73"/>
    </row>
    <row r="206" spans="1:14" ht="63">
      <c r="A206" s="30" t="s">
        <v>2</v>
      </c>
      <c r="B206" s="112">
        <v>199</v>
      </c>
      <c r="C206" s="110" t="s">
        <v>403</v>
      </c>
      <c r="D206" s="110" t="s">
        <v>403</v>
      </c>
      <c r="E206" s="87"/>
      <c r="F206" s="88"/>
      <c r="G206" s="90"/>
      <c r="H206" s="97" t="s">
        <v>404</v>
      </c>
      <c r="I206" s="93"/>
      <c r="J206" s="73"/>
      <c r="K206" s="72"/>
      <c r="L206" s="73"/>
      <c r="M206" s="73"/>
      <c r="N206" s="73"/>
    </row>
    <row r="207" spans="1:14" ht="63">
      <c r="A207" s="30" t="s">
        <v>2</v>
      </c>
      <c r="B207" s="112">
        <v>200</v>
      </c>
      <c r="C207" s="110" t="s">
        <v>405</v>
      </c>
      <c r="D207" s="110" t="s">
        <v>405</v>
      </c>
      <c r="E207" s="87"/>
      <c r="F207" s="88"/>
      <c r="G207" s="90"/>
      <c r="H207" s="97" t="s">
        <v>406</v>
      </c>
      <c r="I207" s="93"/>
      <c r="J207" s="73"/>
      <c r="K207" s="72"/>
      <c r="L207" s="73"/>
      <c r="M207" s="73"/>
      <c r="N207" s="73"/>
    </row>
    <row r="208" spans="1:14" ht="63">
      <c r="A208" s="30" t="s">
        <v>2</v>
      </c>
      <c r="B208" s="112">
        <v>201</v>
      </c>
      <c r="C208" s="110" t="s">
        <v>407</v>
      </c>
      <c r="D208" s="110" t="s">
        <v>407</v>
      </c>
      <c r="E208" s="87"/>
      <c r="F208" s="88"/>
      <c r="G208" s="90"/>
      <c r="H208" s="97" t="s">
        <v>406</v>
      </c>
      <c r="I208" s="93"/>
      <c r="J208" s="73"/>
      <c r="K208" s="72"/>
      <c r="L208" s="73"/>
      <c r="M208" s="73"/>
      <c r="N208" s="73"/>
    </row>
    <row r="209" spans="1:14" ht="26.25">
      <c r="A209" s="30" t="s">
        <v>2</v>
      </c>
      <c r="B209" s="112">
        <v>202</v>
      </c>
      <c r="C209" s="99" t="s">
        <v>94</v>
      </c>
      <c r="D209" s="99" t="s">
        <v>94</v>
      </c>
      <c r="E209" s="87"/>
      <c r="F209" s="88"/>
      <c r="G209" s="90"/>
      <c r="H209" s="95" t="s">
        <v>161</v>
      </c>
      <c r="I209" s="93"/>
      <c r="J209" s="73"/>
      <c r="K209" s="72"/>
      <c r="L209" s="73"/>
      <c r="M209" s="73"/>
      <c r="N209" s="73"/>
    </row>
    <row r="210" spans="1:14" ht="26.25">
      <c r="A210" s="30" t="s">
        <v>2</v>
      </c>
      <c r="B210" s="112">
        <v>203</v>
      </c>
      <c r="C210" s="99" t="s">
        <v>95</v>
      </c>
      <c r="D210" s="99" t="s">
        <v>95</v>
      </c>
      <c r="E210" s="87"/>
      <c r="F210" s="88"/>
      <c r="G210" s="90"/>
      <c r="H210" s="95" t="s">
        <v>162</v>
      </c>
      <c r="I210" s="93"/>
      <c r="J210" s="73"/>
      <c r="K210" s="72"/>
      <c r="L210" s="73"/>
      <c r="M210" s="73"/>
      <c r="N210" s="73"/>
    </row>
    <row r="211" spans="1:14" ht="47.25">
      <c r="A211" s="30" t="s">
        <v>2</v>
      </c>
      <c r="B211" s="112">
        <v>204</v>
      </c>
      <c r="C211" s="94" t="s">
        <v>96</v>
      </c>
      <c r="D211" s="94" t="s">
        <v>96</v>
      </c>
      <c r="E211" s="87"/>
      <c r="F211" s="88"/>
      <c r="G211" s="90"/>
      <c r="H211" s="98" t="s">
        <v>163</v>
      </c>
      <c r="I211" s="93"/>
      <c r="J211" s="73"/>
      <c r="K211" s="72"/>
      <c r="L211" s="73"/>
      <c r="M211" s="73"/>
      <c r="N211" s="73"/>
    </row>
    <row r="212" spans="1:14" ht="110.25">
      <c r="A212" s="30" t="s">
        <v>2</v>
      </c>
      <c r="B212" s="112">
        <v>205</v>
      </c>
      <c r="C212" s="99" t="s">
        <v>408</v>
      </c>
      <c r="D212" s="99" t="s">
        <v>408</v>
      </c>
      <c r="E212" s="87"/>
      <c r="F212" s="88"/>
      <c r="G212" s="90"/>
      <c r="H212" s="138" t="s">
        <v>468</v>
      </c>
      <c r="I212" s="93"/>
      <c r="J212" s="73"/>
      <c r="K212" s="72"/>
      <c r="L212" s="73"/>
      <c r="M212" s="73"/>
      <c r="N212" s="73"/>
    </row>
    <row r="213" spans="1:14" ht="26.25">
      <c r="A213" s="30" t="s">
        <v>2</v>
      </c>
      <c r="B213" s="112">
        <v>206</v>
      </c>
      <c r="C213" s="101" t="s">
        <v>409</v>
      </c>
      <c r="D213" s="101" t="s">
        <v>409</v>
      </c>
      <c r="E213" s="87"/>
      <c r="F213" s="88"/>
      <c r="G213" s="90"/>
      <c r="H213" s="97" t="s">
        <v>410</v>
      </c>
      <c r="I213" s="93"/>
      <c r="J213" s="73"/>
      <c r="K213" s="72"/>
      <c r="L213" s="73"/>
      <c r="M213" s="73"/>
      <c r="N213" s="73"/>
    </row>
    <row r="214" spans="1:14" ht="31.5">
      <c r="A214" s="30" t="s">
        <v>2</v>
      </c>
      <c r="B214" s="112">
        <v>207</v>
      </c>
      <c r="C214" s="99" t="s">
        <v>411</v>
      </c>
      <c r="D214" s="99" t="s">
        <v>411</v>
      </c>
      <c r="E214" s="87"/>
      <c r="F214" s="88"/>
      <c r="G214" s="90"/>
      <c r="H214" s="95" t="s">
        <v>412</v>
      </c>
      <c r="I214" s="93"/>
      <c r="J214" s="73"/>
      <c r="K214" s="72"/>
      <c r="L214" s="73"/>
      <c r="M214" s="73"/>
      <c r="N214" s="73"/>
    </row>
    <row r="215" spans="1:14" ht="47.25">
      <c r="A215" s="30" t="s">
        <v>2</v>
      </c>
      <c r="B215" s="112">
        <v>208</v>
      </c>
      <c r="C215" s="97" t="s">
        <v>413</v>
      </c>
      <c r="D215" s="97" t="s">
        <v>413</v>
      </c>
      <c r="E215" s="87"/>
      <c r="F215" s="88"/>
      <c r="G215" s="90"/>
      <c r="H215" s="99" t="s">
        <v>414</v>
      </c>
      <c r="I215" s="93"/>
      <c r="J215" s="73"/>
      <c r="K215" s="72"/>
      <c r="L215" s="73"/>
      <c r="M215" s="73"/>
      <c r="N215" s="73"/>
    </row>
    <row r="216" spans="1:14" ht="47.25">
      <c r="A216" s="30" t="s">
        <v>2</v>
      </c>
      <c r="B216" s="112">
        <v>209</v>
      </c>
      <c r="C216" s="97" t="s">
        <v>415</v>
      </c>
      <c r="D216" s="97" t="s">
        <v>415</v>
      </c>
      <c r="E216" s="87"/>
      <c r="F216" s="88"/>
      <c r="G216" s="90"/>
      <c r="H216" s="99" t="s">
        <v>416</v>
      </c>
      <c r="I216" s="93"/>
      <c r="J216" s="73"/>
      <c r="K216" s="72"/>
      <c r="L216" s="73"/>
      <c r="M216" s="73"/>
      <c r="N216" s="73"/>
    </row>
    <row r="217" spans="1:14" ht="47.25">
      <c r="A217" s="30" t="s">
        <v>2</v>
      </c>
      <c r="B217" s="112">
        <v>210</v>
      </c>
      <c r="C217" s="97" t="s">
        <v>417</v>
      </c>
      <c r="D217" s="97" t="s">
        <v>417</v>
      </c>
      <c r="E217" s="87"/>
      <c r="F217" s="88"/>
      <c r="G217" s="90"/>
      <c r="H217" s="97" t="s">
        <v>418</v>
      </c>
      <c r="I217" s="93"/>
      <c r="J217" s="73"/>
      <c r="K217" s="72"/>
      <c r="L217" s="73"/>
      <c r="M217" s="73"/>
      <c r="N217" s="73"/>
    </row>
    <row r="218" spans="1:14" ht="31.5">
      <c r="A218" s="30" t="s">
        <v>2</v>
      </c>
      <c r="B218" s="112">
        <v>211</v>
      </c>
      <c r="C218" s="97" t="s">
        <v>419</v>
      </c>
      <c r="D218" s="97" t="s">
        <v>419</v>
      </c>
      <c r="E218" s="87"/>
      <c r="F218" s="88"/>
      <c r="G218" s="90"/>
      <c r="H218" s="97" t="s">
        <v>420</v>
      </c>
      <c r="I218" s="93"/>
      <c r="J218" s="73"/>
      <c r="K218" s="72"/>
      <c r="L218" s="73"/>
      <c r="M218" s="73"/>
      <c r="N218" s="73"/>
    </row>
    <row r="219" spans="1:14" ht="31.5">
      <c r="A219" s="30" t="s">
        <v>2</v>
      </c>
      <c r="B219" s="112">
        <v>212</v>
      </c>
      <c r="C219" s="97" t="s">
        <v>421</v>
      </c>
      <c r="D219" s="97" t="s">
        <v>421</v>
      </c>
      <c r="E219" s="87"/>
      <c r="F219" s="88"/>
      <c r="G219" s="90"/>
      <c r="H219" s="97" t="s">
        <v>474</v>
      </c>
      <c r="I219" s="93"/>
      <c r="J219" s="73"/>
      <c r="K219" s="72"/>
      <c r="L219" s="73"/>
      <c r="M219" s="73"/>
      <c r="N219" s="73"/>
    </row>
    <row r="220" spans="1:14" ht="31.5">
      <c r="A220" s="30" t="s">
        <v>2</v>
      </c>
      <c r="B220" s="112">
        <v>213</v>
      </c>
      <c r="C220" s="97" t="s">
        <v>422</v>
      </c>
      <c r="D220" s="97" t="s">
        <v>422</v>
      </c>
      <c r="E220" s="87"/>
      <c r="F220" s="88"/>
      <c r="G220" s="90"/>
      <c r="H220" s="95" t="s">
        <v>423</v>
      </c>
      <c r="I220" s="93"/>
      <c r="J220" s="73"/>
      <c r="K220" s="72"/>
      <c r="L220" s="73"/>
      <c r="M220" s="73"/>
      <c r="N220" s="73"/>
    </row>
    <row r="221" spans="1:14" ht="31.5">
      <c r="A221" s="30" t="s">
        <v>2</v>
      </c>
      <c r="B221" s="112">
        <v>214</v>
      </c>
      <c r="C221" s="97" t="s">
        <v>97</v>
      </c>
      <c r="D221" s="97" t="s">
        <v>97</v>
      </c>
      <c r="E221" s="87"/>
      <c r="F221" s="88"/>
      <c r="G221" s="90"/>
      <c r="H221" s="99" t="s">
        <v>164</v>
      </c>
      <c r="I221" s="93"/>
      <c r="J221" s="73"/>
      <c r="K221" s="72"/>
      <c r="L221" s="73"/>
      <c r="M221" s="73"/>
      <c r="N221" s="73"/>
    </row>
    <row r="222" spans="1:14" ht="47.25">
      <c r="A222" s="30" t="s">
        <v>2</v>
      </c>
      <c r="B222" s="112">
        <v>215</v>
      </c>
      <c r="C222" s="98" t="s">
        <v>424</v>
      </c>
      <c r="D222" s="98" t="s">
        <v>424</v>
      </c>
      <c r="E222" s="87"/>
      <c r="F222" s="88"/>
      <c r="G222" s="90"/>
      <c r="H222" s="97" t="s">
        <v>425</v>
      </c>
      <c r="I222" s="93"/>
      <c r="J222" s="73"/>
      <c r="K222" s="72"/>
      <c r="L222" s="73"/>
      <c r="M222" s="73"/>
      <c r="N222" s="73"/>
    </row>
    <row r="223" spans="1:14" ht="47.25">
      <c r="A223" s="30" t="s">
        <v>2</v>
      </c>
      <c r="B223" s="112">
        <v>216</v>
      </c>
      <c r="C223" s="98" t="s">
        <v>426</v>
      </c>
      <c r="D223" s="98" t="s">
        <v>426</v>
      </c>
      <c r="E223" s="87"/>
      <c r="F223" s="88"/>
      <c r="G223" s="90"/>
      <c r="H223" s="99" t="s">
        <v>427</v>
      </c>
      <c r="I223" s="93"/>
      <c r="J223" s="73"/>
      <c r="K223" s="72"/>
      <c r="L223" s="73"/>
      <c r="M223" s="73"/>
      <c r="N223" s="73"/>
    </row>
    <row r="224" spans="1:14" ht="26.25">
      <c r="A224" s="30" t="s">
        <v>2</v>
      </c>
      <c r="B224" s="112">
        <v>217</v>
      </c>
      <c r="C224" s="98" t="s">
        <v>428</v>
      </c>
      <c r="D224" s="98" t="s">
        <v>428</v>
      </c>
      <c r="E224" s="87"/>
      <c r="F224" s="88"/>
      <c r="G224" s="90"/>
      <c r="H224" s="99" t="s">
        <v>107</v>
      </c>
      <c r="I224" s="93"/>
      <c r="J224" s="73"/>
      <c r="K224" s="72"/>
      <c r="L224" s="73"/>
      <c r="M224" s="73"/>
      <c r="N224" s="73"/>
    </row>
    <row r="225" spans="1:14" ht="47.25">
      <c r="A225" s="30" t="s">
        <v>2</v>
      </c>
      <c r="B225" s="112">
        <v>218</v>
      </c>
      <c r="C225" s="99" t="s">
        <v>429</v>
      </c>
      <c r="D225" s="99" t="s">
        <v>429</v>
      </c>
      <c r="E225" s="87"/>
      <c r="F225" s="88"/>
      <c r="G225" s="90"/>
      <c r="H225" s="98" t="s">
        <v>430</v>
      </c>
      <c r="I225" s="93"/>
      <c r="J225" s="73"/>
      <c r="K225" s="72"/>
      <c r="L225" s="73"/>
      <c r="M225" s="73"/>
      <c r="N225" s="73"/>
    </row>
    <row r="226" spans="1:14" ht="63">
      <c r="A226" s="30" t="s">
        <v>2</v>
      </c>
      <c r="B226" s="112">
        <v>219</v>
      </c>
      <c r="C226" s="103" t="s">
        <v>431</v>
      </c>
      <c r="D226" s="103" t="s">
        <v>431</v>
      </c>
      <c r="E226" s="87"/>
      <c r="F226" s="88"/>
      <c r="G226" s="90"/>
      <c r="H226" s="97" t="s">
        <v>432</v>
      </c>
      <c r="I226" s="93"/>
      <c r="J226" s="73"/>
      <c r="K226" s="72"/>
      <c r="L226" s="73"/>
      <c r="M226" s="73"/>
      <c r="N226" s="73"/>
    </row>
    <row r="227" spans="1:14" ht="63">
      <c r="A227" s="30" t="s">
        <v>2</v>
      </c>
      <c r="B227" s="112">
        <v>220</v>
      </c>
      <c r="C227" s="101" t="s">
        <v>433</v>
      </c>
      <c r="D227" s="101" t="s">
        <v>433</v>
      </c>
      <c r="E227" s="87"/>
      <c r="F227" s="88"/>
      <c r="G227" s="90"/>
      <c r="H227" s="95" t="s">
        <v>432</v>
      </c>
      <c r="I227" s="93"/>
      <c r="J227" s="73"/>
      <c r="K227" s="72"/>
      <c r="L227" s="73"/>
      <c r="M227" s="73"/>
      <c r="N227" s="73"/>
    </row>
    <row r="228" spans="1:14" ht="47.25">
      <c r="A228" s="30" t="s">
        <v>2</v>
      </c>
      <c r="B228" s="112">
        <v>221</v>
      </c>
      <c r="C228" s="95" t="s">
        <v>98</v>
      </c>
      <c r="D228" s="95" t="s">
        <v>98</v>
      </c>
      <c r="E228" s="87"/>
      <c r="F228" s="88"/>
      <c r="G228" s="90"/>
      <c r="H228" s="98" t="s">
        <v>165</v>
      </c>
      <c r="I228" s="93"/>
      <c r="J228" s="73"/>
      <c r="K228" s="72"/>
      <c r="L228" s="73"/>
      <c r="M228" s="73"/>
      <c r="N228" s="73"/>
    </row>
    <row r="229" spans="1:14" ht="47.25">
      <c r="A229" s="30" t="s">
        <v>2</v>
      </c>
      <c r="B229" s="112">
        <v>222</v>
      </c>
      <c r="C229" s="97" t="s">
        <v>99</v>
      </c>
      <c r="D229" s="97" t="s">
        <v>99</v>
      </c>
      <c r="E229" s="87"/>
      <c r="F229" s="88"/>
      <c r="G229" s="90"/>
      <c r="H229" s="98" t="s">
        <v>99</v>
      </c>
      <c r="I229" s="93"/>
      <c r="J229" s="73"/>
      <c r="K229" s="72"/>
      <c r="L229" s="73"/>
      <c r="M229" s="73"/>
      <c r="N229" s="73"/>
    </row>
    <row r="230" spans="1:14" ht="47.25">
      <c r="A230" s="30" t="s">
        <v>2</v>
      </c>
      <c r="B230" s="112">
        <v>223</v>
      </c>
      <c r="C230" s="97" t="s">
        <v>100</v>
      </c>
      <c r="D230" s="97" t="s">
        <v>100</v>
      </c>
      <c r="E230" s="87"/>
      <c r="F230" s="88"/>
      <c r="G230" s="90"/>
      <c r="H230" s="98" t="s">
        <v>100</v>
      </c>
      <c r="I230" s="93"/>
      <c r="J230" s="73"/>
      <c r="K230" s="72"/>
      <c r="L230" s="73"/>
      <c r="M230" s="73"/>
      <c r="N230" s="73"/>
    </row>
    <row r="231" spans="1:14" ht="47.25">
      <c r="A231" s="30" t="s">
        <v>2</v>
      </c>
      <c r="B231" s="112">
        <v>224</v>
      </c>
      <c r="C231" s="97" t="s">
        <v>101</v>
      </c>
      <c r="D231" s="97" t="s">
        <v>101</v>
      </c>
      <c r="E231" s="87"/>
      <c r="F231" s="88"/>
      <c r="G231" s="90"/>
      <c r="H231" s="98" t="s">
        <v>101</v>
      </c>
      <c r="I231" s="93"/>
      <c r="J231" s="73"/>
      <c r="K231" s="72"/>
      <c r="L231" s="73"/>
      <c r="M231" s="73"/>
      <c r="N231" s="73"/>
    </row>
    <row r="232" spans="1:14" ht="63">
      <c r="A232" s="30" t="s">
        <v>2</v>
      </c>
      <c r="B232" s="112">
        <v>225</v>
      </c>
      <c r="C232" s="95" t="s">
        <v>434</v>
      </c>
      <c r="D232" s="95" t="s">
        <v>434</v>
      </c>
      <c r="E232" s="87"/>
      <c r="F232" s="88"/>
      <c r="G232" s="90"/>
      <c r="H232" s="138" t="s">
        <v>472</v>
      </c>
      <c r="I232" s="93"/>
      <c r="J232" s="73"/>
      <c r="K232" s="72"/>
      <c r="L232" s="73"/>
      <c r="M232" s="73"/>
      <c r="N232" s="73"/>
    </row>
    <row r="233" spans="1:14" ht="63">
      <c r="A233" s="30" t="s">
        <v>2</v>
      </c>
      <c r="B233" s="112">
        <v>226</v>
      </c>
      <c r="C233" s="95" t="s">
        <v>435</v>
      </c>
      <c r="D233" s="95" t="s">
        <v>435</v>
      </c>
      <c r="E233" s="87"/>
      <c r="F233" s="88"/>
      <c r="G233" s="90"/>
      <c r="H233" s="140" t="s">
        <v>473</v>
      </c>
      <c r="I233" s="93"/>
      <c r="J233" s="73"/>
      <c r="K233" s="72"/>
      <c r="L233" s="73"/>
      <c r="M233" s="73"/>
      <c r="N233" s="73"/>
    </row>
    <row r="234" spans="1:14" ht="31.5">
      <c r="A234" s="30" t="s">
        <v>2</v>
      </c>
      <c r="B234" s="112">
        <v>227</v>
      </c>
      <c r="C234" s="97" t="s">
        <v>436</v>
      </c>
      <c r="D234" s="97" t="s">
        <v>436</v>
      </c>
      <c r="E234" s="87"/>
      <c r="F234" s="88"/>
      <c r="G234" s="90"/>
      <c r="H234" s="97" t="s">
        <v>437</v>
      </c>
      <c r="I234" s="93"/>
      <c r="J234" s="73"/>
      <c r="K234" s="72"/>
      <c r="L234" s="73"/>
      <c r="M234" s="73"/>
      <c r="N234" s="73"/>
    </row>
    <row r="235" spans="1:14" ht="31.5">
      <c r="A235" s="30" t="s">
        <v>2</v>
      </c>
      <c r="B235" s="112">
        <v>228</v>
      </c>
      <c r="C235" s="97" t="s">
        <v>438</v>
      </c>
      <c r="D235" s="97" t="s">
        <v>438</v>
      </c>
      <c r="E235" s="87"/>
      <c r="F235" s="88"/>
      <c r="G235" s="90"/>
      <c r="H235" s="101" t="s">
        <v>439</v>
      </c>
      <c r="I235" s="93"/>
      <c r="J235" s="73"/>
      <c r="K235" s="72"/>
      <c r="L235" s="73"/>
      <c r="M235" s="73"/>
      <c r="N235" s="73"/>
    </row>
    <row r="236" spans="1:14" ht="31.5">
      <c r="A236" s="30" t="s">
        <v>2</v>
      </c>
      <c r="B236" s="112">
        <v>229</v>
      </c>
      <c r="C236" s="97" t="s">
        <v>440</v>
      </c>
      <c r="D236" s="97" t="s">
        <v>440</v>
      </c>
      <c r="E236" s="87"/>
      <c r="F236" s="88"/>
      <c r="G236" s="90"/>
      <c r="H236" s="101" t="s">
        <v>441</v>
      </c>
      <c r="I236" s="93"/>
      <c r="J236" s="73"/>
      <c r="K236" s="72"/>
      <c r="L236" s="73"/>
      <c r="M236" s="73"/>
      <c r="N236" s="73"/>
    </row>
    <row r="237" spans="1:14" ht="31.5">
      <c r="A237" s="30" t="s">
        <v>2</v>
      </c>
      <c r="B237" s="112">
        <v>230</v>
      </c>
      <c r="C237" s="97" t="s">
        <v>442</v>
      </c>
      <c r="D237" s="97" t="s">
        <v>442</v>
      </c>
      <c r="E237" s="87"/>
      <c r="F237" s="88"/>
      <c r="G237" s="90"/>
      <c r="H237" s="101" t="s">
        <v>443</v>
      </c>
      <c r="I237" s="93"/>
      <c r="J237" s="73"/>
      <c r="K237" s="72"/>
      <c r="L237" s="73"/>
      <c r="M237" s="73"/>
      <c r="N237" s="73"/>
    </row>
    <row r="238" spans="1:14" ht="31.5">
      <c r="A238" s="30" t="s">
        <v>2</v>
      </c>
      <c r="B238" s="112">
        <v>231</v>
      </c>
      <c r="C238" s="97" t="s">
        <v>444</v>
      </c>
      <c r="D238" s="97" t="s">
        <v>444</v>
      </c>
      <c r="E238" s="87"/>
      <c r="F238" s="88"/>
      <c r="G238" s="90"/>
      <c r="H238" s="99" t="s">
        <v>445</v>
      </c>
      <c r="I238" s="93"/>
      <c r="J238" s="73"/>
      <c r="K238" s="72"/>
      <c r="L238" s="73"/>
      <c r="M238" s="73"/>
      <c r="N238" s="73"/>
    </row>
    <row r="239" spans="1:14" ht="31.5">
      <c r="A239" s="30" t="s">
        <v>2</v>
      </c>
      <c r="B239" s="112">
        <v>232</v>
      </c>
      <c r="C239" s="97" t="s">
        <v>446</v>
      </c>
      <c r="D239" s="97" t="s">
        <v>446</v>
      </c>
      <c r="E239" s="87"/>
      <c r="F239" s="88"/>
      <c r="G239" s="90"/>
      <c r="H239" s="99" t="s">
        <v>447</v>
      </c>
      <c r="I239" s="93"/>
      <c r="J239" s="73"/>
      <c r="K239" s="72"/>
      <c r="L239" s="73"/>
      <c r="M239" s="73"/>
      <c r="N239" s="73"/>
    </row>
    <row r="240" spans="1:14" ht="78.75">
      <c r="A240" s="30" t="s">
        <v>2</v>
      </c>
      <c r="B240" s="112">
        <v>233</v>
      </c>
      <c r="C240" s="104" t="s">
        <v>448</v>
      </c>
      <c r="D240" s="104" t="s">
        <v>448</v>
      </c>
      <c r="E240" s="87"/>
      <c r="F240" s="88"/>
      <c r="G240" s="90"/>
      <c r="H240" s="104" t="s">
        <v>449</v>
      </c>
      <c r="I240" s="93"/>
      <c r="J240" s="73"/>
      <c r="K240" s="72"/>
      <c r="L240" s="73"/>
      <c r="M240" s="73"/>
      <c r="N240" s="73"/>
    </row>
    <row r="241" spans="1:14" ht="78.75">
      <c r="A241" s="30" t="s">
        <v>2</v>
      </c>
      <c r="B241" s="112">
        <v>234</v>
      </c>
      <c r="C241" s="97" t="s">
        <v>450</v>
      </c>
      <c r="D241" s="97" t="s">
        <v>450</v>
      </c>
      <c r="E241" s="87"/>
      <c r="F241" s="88"/>
      <c r="G241" s="90"/>
      <c r="H241" s="97" t="s">
        <v>451</v>
      </c>
      <c r="I241" s="93"/>
      <c r="J241" s="73"/>
      <c r="K241" s="72"/>
      <c r="L241" s="73"/>
      <c r="M241" s="73"/>
      <c r="N241" s="73"/>
    </row>
    <row r="242" spans="1:14" ht="78.75">
      <c r="A242" s="30" t="s">
        <v>2</v>
      </c>
      <c r="B242" s="112">
        <v>235</v>
      </c>
      <c r="C242" s="97" t="s">
        <v>452</v>
      </c>
      <c r="D242" s="97" t="s">
        <v>452</v>
      </c>
      <c r="E242" s="87"/>
      <c r="F242" s="88"/>
      <c r="G242" s="90"/>
      <c r="H242" s="99" t="s">
        <v>453</v>
      </c>
      <c r="I242" s="93"/>
      <c r="J242" s="73"/>
      <c r="K242" s="72"/>
      <c r="L242" s="73"/>
      <c r="M242" s="73"/>
      <c r="N242" s="73"/>
    </row>
    <row r="243" spans="1:14" ht="78.75">
      <c r="A243" s="30" t="s">
        <v>2</v>
      </c>
      <c r="B243" s="112">
        <v>236</v>
      </c>
      <c r="C243" s="97" t="s">
        <v>454</v>
      </c>
      <c r="D243" s="97" t="s">
        <v>454</v>
      </c>
      <c r="E243" s="87"/>
      <c r="F243" s="88"/>
      <c r="G243" s="90"/>
      <c r="H243" s="95" t="s">
        <v>455</v>
      </c>
      <c r="I243" s="93"/>
      <c r="J243" s="73"/>
      <c r="K243" s="72"/>
      <c r="L243" s="73"/>
      <c r="M243" s="73"/>
      <c r="N243" s="73"/>
    </row>
    <row r="244" spans="1:14" ht="31.5">
      <c r="A244" s="30" t="s">
        <v>2</v>
      </c>
      <c r="B244" s="112">
        <v>237</v>
      </c>
      <c r="C244" s="97" t="s">
        <v>456</v>
      </c>
      <c r="D244" s="97" t="s">
        <v>456</v>
      </c>
      <c r="E244" s="87"/>
      <c r="F244" s="88"/>
      <c r="G244" s="90"/>
      <c r="H244" s="97" t="s">
        <v>457</v>
      </c>
      <c r="I244" s="93"/>
      <c r="J244" s="73"/>
      <c r="K244" s="72"/>
      <c r="L244" s="73"/>
      <c r="M244" s="73"/>
      <c r="N244" s="73"/>
    </row>
    <row r="245" spans="1:14" ht="31.5">
      <c r="A245" s="30" t="s">
        <v>2</v>
      </c>
      <c r="B245" s="112">
        <v>238</v>
      </c>
      <c r="C245" s="97" t="s">
        <v>458</v>
      </c>
      <c r="D245" s="97" t="s">
        <v>458</v>
      </c>
      <c r="E245" s="87"/>
      <c r="F245" s="88"/>
      <c r="G245" s="90"/>
      <c r="H245" s="97" t="s">
        <v>459</v>
      </c>
      <c r="I245" s="93"/>
      <c r="J245" s="73"/>
      <c r="K245" s="72"/>
      <c r="L245" s="73"/>
      <c r="M245" s="73"/>
      <c r="N245" s="73"/>
    </row>
    <row r="246" spans="1:14" ht="31.5">
      <c r="A246" s="30" t="s">
        <v>2</v>
      </c>
      <c r="B246" s="112">
        <v>239</v>
      </c>
      <c r="C246" s="97" t="s">
        <v>460</v>
      </c>
      <c r="D246" s="97" t="s">
        <v>460</v>
      </c>
      <c r="E246" s="87"/>
      <c r="F246" s="88"/>
      <c r="G246" s="90"/>
      <c r="H246" s="97" t="s">
        <v>461</v>
      </c>
      <c r="I246" s="93"/>
      <c r="J246" s="73"/>
      <c r="K246" s="72"/>
      <c r="L246" s="73"/>
      <c r="M246" s="73"/>
      <c r="N246" s="73"/>
    </row>
    <row r="247" spans="1:14" ht="63">
      <c r="A247" s="30" t="s">
        <v>2</v>
      </c>
      <c r="B247" s="112">
        <v>240</v>
      </c>
      <c r="C247" s="96" t="s">
        <v>102</v>
      </c>
      <c r="D247" s="96" t="s">
        <v>102</v>
      </c>
      <c r="E247" s="87"/>
      <c r="F247" s="88"/>
      <c r="G247" s="90"/>
      <c r="H247" s="97" t="s">
        <v>166</v>
      </c>
      <c r="I247" s="93"/>
      <c r="J247" s="73"/>
      <c r="K247" s="72"/>
      <c r="L247" s="73"/>
      <c r="M247" s="73"/>
      <c r="N247" s="73"/>
    </row>
    <row r="248" spans="1:14" ht="63">
      <c r="A248" s="30" t="s">
        <v>2</v>
      </c>
      <c r="B248" s="112">
        <v>241</v>
      </c>
      <c r="C248" s="94" t="s">
        <v>103</v>
      </c>
      <c r="D248" s="94" t="s">
        <v>103</v>
      </c>
      <c r="E248" s="87"/>
      <c r="F248" s="88"/>
      <c r="G248" s="90"/>
      <c r="H248" s="95" t="s">
        <v>167</v>
      </c>
      <c r="I248" s="93"/>
      <c r="J248" s="73"/>
      <c r="K248" s="72"/>
      <c r="L248" s="73"/>
      <c r="M248" s="73"/>
      <c r="N248" s="73"/>
    </row>
    <row r="249" spans="1:14" ht="63">
      <c r="A249" s="30" t="s">
        <v>2</v>
      </c>
      <c r="B249" s="112">
        <v>242</v>
      </c>
      <c r="C249" s="96" t="s">
        <v>104</v>
      </c>
      <c r="D249" s="96" t="s">
        <v>104</v>
      </c>
      <c r="E249" s="87"/>
      <c r="F249" s="88"/>
      <c r="G249" s="90"/>
      <c r="H249" s="97" t="s">
        <v>168</v>
      </c>
      <c r="I249" s="93"/>
      <c r="J249" s="73"/>
      <c r="K249" s="72"/>
      <c r="L249" s="73"/>
      <c r="M249" s="73"/>
      <c r="N249" s="73"/>
    </row>
    <row r="250" spans="1:14" ht="63">
      <c r="A250" s="30" t="s">
        <v>2</v>
      </c>
      <c r="B250" s="112">
        <v>243</v>
      </c>
      <c r="C250" s="99" t="s">
        <v>105</v>
      </c>
      <c r="D250" s="99" t="s">
        <v>105</v>
      </c>
      <c r="E250" s="87"/>
      <c r="F250" s="88"/>
      <c r="G250" s="90"/>
      <c r="H250" s="99" t="s">
        <v>169</v>
      </c>
      <c r="I250" s="93"/>
      <c r="J250" s="73"/>
      <c r="K250" s="72"/>
      <c r="L250" s="73"/>
      <c r="M250" s="73"/>
      <c r="N250" s="73"/>
    </row>
    <row r="251" spans="2:17" ht="20.25">
      <c r="B251" s="61" t="s">
        <v>15</v>
      </c>
      <c r="C251" s="75"/>
      <c r="D251" s="75"/>
      <c r="E251" s="75"/>
      <c r="F251" s="75"/>
      <c r="G251" s="75"/>
      <c r="H251" s="79"/>
      <c r="I251" s="75"/>
      <c r="J251" s="75"/>
      <c r="K251" s="75"/>
      <c r="L251" s="75"/>
      <c r="M251" s="75"/>
      <c r="N251" s="75"/>
      <c r="O251" s="61"/>
      <c r="P251" s="61"/>
      <c r="Q251" s="61"/>
    </row>
    <row r="252" spans="2:17" ht="20.25">
      <c r="B252" s="61"/>
      <c r="C252" s="61"/>
      <c r="D252" s="61"/>
      <c r="E252" s="61"/>
      <c r="F252" s="61"/>
      <c r="G252" s="61"/>
      <c r="H252" s="60"/>
      <c r="I252" s="61"/>
      <c r="J252" s="61"/>
      <c r="K252" s="61"/>
      <c r="L252" s="61"/>
      <c r="M252" s="61"/>
      <c r="N252" s="61"/>
      <c r="O252" s="61"/>
      <c r="P252" s="61"/>
      <c r="Q252" s="61"/>
    </row>
    <row r="253" spans="2:17" ht="20.25">
      <c r="B253" s="61" t="s">
        <v>16</v>
      </c>
      <c r="C253" s="61"/>
      <c r="D253" s="61"/>
      <c r="E253" s="61"/>
      <c r="F253" s="61"/>
      <c r="G253" s="61"/>
      <c r="H253" s="60"/>
      <c r="I253" s="61"/>
      <c r="J253" s="61"/>
      <c r="K253" s="61"/>
      <c r="L253" s="61"/>
      <c r="M253" s="61"/>
      <c r="N253" s="61"/>
      <c r="O253" s="61"/>
      <c r="P253" s="61"/>
      <c r="Q253" s="61"/>
    </row>
  </sheetData>
  <autoFilter ref="A6:K193"/>
  <mergeCells count="9">
    <mergeCell ref="D5:H5"/>
    <mergeCell ref="I5:J5"/>
    <mergeCell ref="B7:D7"/>
    <mergeCell ref="D1:K1"/>
    <mergeCell ref="D2:H2"/>
    <mergeCell ref="A3:C3"/>
    <mergeCell ref="D3:H3"/>
    <mergeCell ref="A4:C4"/>
    <mergeCell ref="D4:I4"/>
  </mergeCells>
  <printOptions/>
  <pageMargins left="0.25" right="0.25" top="0.75" bottom="0.75" header="0.3" footer="0.3"/>
  <pageSetup fitToHeight="0" fitToWidth="1" horizontalDpi="600" verticalDpi="600" orientation="landscape" scale="3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257"/>
  <sheetViews>
    <sheetView zoomScale="60" zoomScaleNormal="60" workbookViewId="0" topLeftCell="A176">
      <selection activeCell="G161" sqref="G161"/>
    </sheetView>
  </sheetViews>
  <sheetFormatPr defaultColWidth="9.140625" defaultRowHeight="12.75"/>
  <cols>
    <col min="1" max="1" width="3.421875" style="57" customWidth="1"/>
    <col min="2" max="2" width="5.7109375" style="57" customWidth="1"/>
    <col min="3" max="3" width="6.00390625" style="55" customWidth="1"/>
    <col min="4" max="4" width="25.8515625" style="57" customWidth="1"/>
    <col min="5" max="5" width="28.00390625" style="66" customWidth="1"/>
    <col min="6" max="6" width="8.7109375" style="57" customWidth="1"/>
    <col min="7" max="7" width="14.7109375" style="58" customWidth="1"/>
    <col min="8" max="8" width="18.28125" style="57" customWidth="1"/>
    <col min="9" max="9" width="20.57421875" style="57" customWidth="1"/>
    <col min="10" max="10" width="19.28125" style="57" customWidth="1"/>
    <col min="11" max="11" width="25.28125" style="57" customWidth="1"/>
    <col min="12" max="12" width="54.00390625" style="57" customWidth="1"/>
    <col min="13" max="13" width="14.28125" style="63" bestFit="1" customWidth="1"/>
    <col min="14" max="16384" width="9.140625" style="57" customWidth="1"/>
  </cols>
  <sheetData>
    <row r="1" spans="4:12" ht="12.75">
      <c r="D1" s="152" t="s">
        <v>30</v>
      </c>
      <c r="E1" s="152"/>
      <c r="F1" s="152"/>
      <c r="G1" s="152"/>
      <c r="H1" s="152"/>
      <c r="I1" s="152"/>
      <c r="J1" s="152"/>
      <c r="K1" s="152"/>
      <c r="L1" s="152"/>
    </row>
    <row r="2" spans="4:11" ht="12.75">
      <c r="D2" s="153" t="s">
        <v>17</v>
      </c>
      <c r="E2" s="153"/>
      <c r="F2" s="153"/>
      <c r="G2" s="153"/>
      <c r="H2" s="153"/>
      <c r="I2" s="153"/>
      <c r="J2" s="153"/>
      <c r="K2" s="56"/>
    </row>
    <row r="3" spans="2:12" ht="12.75">
      <c r="B3" s="154" t="s">
        <v>9</v>
      </c>
      <c r="C3" s="154"/>
      <c r="D3" s="154"/>
      <c r="E3" s="155" t="s">
        <v>26</v>
      </c>
      <c r="F3" s="155"/>
      <c r="G3" s="155"/>
      <c r="H3" s="155"/>
      <c r="I3" s="155"/>
      <c r="K3" s="57" t="s">
        <v>10</v>
      </c>
      <c r="L3" s="57" t="s">
        <v>12</v>
      </c>
    </row>
    <row r="4" spans="1:13" s="66" customFormat="1" ht="39.75" customHeight="1">
      <c r="A4" s="64"/>
      <c r="B4" s="156" t="s">
        <v>8</v>
      </c>
      <c r="C4" s="156"/>
      <c r="D4" s="156"/>
      <c r="E4" s="149" t="s">
        <v>170</v>
      </c>
      <c r="F4" s="149"/>
      <c r="G4" s="149"/>
      <c r="H4" s="149"/>
      <c r="I4" s="149"/>
      <c r="J4" s="149"/>
      <c r="K4" s="64" t="s">
        <v>11</v>
      </c>
      <c r="L4" s="64" t="s">
        <v>13</v>
      </c>
      <c r="M4" s="65"/>
    </row>
    <row r="5" spans="1:12" ht="20.1" customHeight="1">
      <c r="A5" s="64"/>
      <c r="E5" s="150"/>
      <c r="F5" s="150"/>
      <c r="G5" s="150"/>
      <c r="H5" s="150"/>
      <c r="I5" s="150"/>
      <c r="J5" s="150"/>
      <c r="K5" s="150"/>
      <c r="L5" s="150"/>
    </row>
    <row r="6" spans="1:13" ht="47.25">
      <c r="A6" s="64"/>
      <c r="B6" s="36" t="s">
        <v>3</v>
      </c>
      <c r="C6" s="36" t="s">
        <v>0</v>
      </c>
      <c r="D6" s="36" t="s">
        <v>1</v>
      </c>
      <c r="E6" s="36" t="s">
        <v>4</v>
      </c>
      <c r="F6" s="36" t="s">
        <v>18</v>
      </c>
      <c r="G6" s="34" t="s">
        <v>19</v>
      </c>
      <c r="H6" s="36" t="s">
        <v>20</v>
      </c>
      <c r="I6" s="36" t="s">
        <v>21</v>
      </c>
      <c r="J6" s="35" t="s">
        <v>22</v>
      </c>
      <c r="K6" s="35" t="s">
        <v>23</v>
      </c>
      <c r="L6" s="36" t="s">
        <v>24</v>
      </c>
      <c r="M6" s="59" t="s">
        <v>31</v>
      </c>
    </row>
    <row r="7" spans="1:13" ht="12.75">
      <c r="A7" s="64"/>
      <c r="B7" s="36">
        <v>1</v>
      </c>
      <c r="C7" s="151">
        <v>2</v>
      </c>
      <c r="D7" s="151"/>
      <c r="E7" s="151"/>
      <c r="F7" s="36">
        <v>3</v>
      </c>
      <c r="G7" s="34">
        <v>4</v>
      </c>
      <c r="H7" s="36">
        <v>5</v>
      </c>
      <c r="I7" s="36">
        <v>6</v>
      </c>
      <c r="J7" s="36">
        <v>7</v>
      </c>
      <c r="K7" s="36">
        <v>8</v>
      </c>
      <c r="L7" s="36">
        <v>9</v>
      </c>
      <c r="M7" s="67"/>
    </row>
    <row r="8" spans="1:13" ht="47.25">
      <c r="A8" s="68"/>
      <c r="B8" s="29" t="s">
        <v>2</v>
      </c>
      <c r="C8" s="37">
        <v>1</v>
      </c>
      <c r="D8" s="94" t="s">
        <v>36</v>
      </c>
      <c r="E8" s="94" t="s">
        <v>36</v>
      </c>
      <c r="F8" s="38" t="s">
        <v>33</v>
      </c>
      <c r="G8" s="114">
        <v>16</v>
      </c>
      <c r="H8" s="80"/>
      <c r="I8" s="39"/>
      <c r="J8" s="39"/>
      <c r="K8" s="40"/>
      <c r="L8" s="62" t="s">
        <v>35</v>
      </c>
      <c r="M8" s="116">
        <v>109.813333333333</v>
      </c>
    </row>
    <row r="9" spans="1:13" ht="47.25">
      <c r="A9" s="68"/>
      <c r="B9" s="29" t="s">
        <v>2</v>
      </c>
      <c r="C9" s="37">
        <v>2</v>
      </c>
      <c r="D9" s="96" t="s">
        <v>37</v>
      </c>
      <c r="E9" s="96" t="s">
        <v>37</v>
      </c>
      <c r="F9" s="38" t="s">
        <v>33</v>
      </c>
      <c r="G9" s="114">
        <v>8</v>
      </c>
      <c r="H9" s="80"/>
      <c r="I9" s="41"/>
      <c r="J9" s="39"/>
      <c r="K9" s="40"/>
      <c r="L9" s="62" t="s">
        <v>35</v>
      </c>
      <c r="M9" s="116">
        <v>54.90666666666666</v>
      </c>
    </row>
    <row r="10" spans="1:13" ht="47.25">
      <c r="A10" s="68"/>
      <c r="B10" s="29" t="s">
        <v>2</v>
      </c>
      <c r="C10" s="37">
        <v>3</v>
      </c>
      <c r="D10" s="94" t="s">
        <v>38</v>
      </c>
      <c r="E10" s="94" t="s">
        <v>38</v>
      </c>
      <c r="F10" s="38" t="s">
        <v>33</v>
      </c>
      <c r="G10" s="114">
        <v>8</v>
      </c>
      <c r="H10" s="81"/>
      <c r="I10" s="42"/>
      <c r="J10" s="39"/>
      <c r="K10" s="40"/>
      <c r="L10" s="62" t="s">
        <v>35</v>
      </c>
      <c r="M10" s="116">
        <v>54.90666666666666</v>
      </c>
    </row>
    <row r="11" spans="1:13" ht="47.25">
      <c r="A11" s="68"/>
      <c r="B11" s="29" t="s">
        <v>2</v>
      </c>
      <c r="C11" s="37">
        <v>4</v>
      </c>
      <c r="D11" s="96" t="s">
        <v>39</v>
      </c>
      <c r="E11" s="96" t="s">
        <v>39</v>
      </c>
      <c r="F11" s="38" t="s">
        <v>33</v>
      </c>
      <c r="G11" s="114">
        <v>8</v>
      </c>
      <c r="H11" s="81"/>
      <c r="I11" s="42"/>
      <c r="J11" s="39"/>
      <c r="K11" s="40"/>
      <c r="L11" s="62" t="s">
        <v>35</v>
      </c>
      <c r="M11" s="116">
        <v>54.90666666666666</v>
      </c>
    </row>
    <row r="12" spans="1:13" ht="47.25">
      <c r="A12" s="68"/>
      <c r="B12" s="29" t="s">
        <v>2</v>
      </c>
      <c r="C12" s="37">
        <v>5</v>
      </c>
      <c r="D12" s="94" t="s">
        <v>40</v>
      </c>
      <c r="E12" s="94" t="s">
        <v>40</v>
      </c>
      <c r="F12" s="38" t="s">
        <v>33</v>
      </c>
      <c r="G12" s="114">
        <v>8</v>
      </c>
      <c r="H12" s="81"/>
      <c r="I12" s="42"/>
      <c r="J12" s="39"/>
      <c r="K12" s="40"/>
      <c r="L12" s="62" t="s">
        <v>35</v>
      </c>
      <c r="M12" s="116">
        <v>54.90666666666666</v>
      </c>
    </row>
    <row r="13" spans="1:13" ht="47.25">
      <c r="A13" s="68"/>
      <c r="B13" s="29" t="s">
        <v>2</v>
      </c>
      <c r="C13" s="37">
        <v>6</v>
      </c>
      <c r="D13" s="96" t="s">
        <v>41</v>
      </c>
      <c r="E13" s="96" t="s">
        <v>41</v>
      </c>
      <c r="F13" s="38" t="s">
        <v>33</v>
      </c>
      <c r="G13" s="114">
        <v>8</v>
      </c>
      <c r="H13" s="81"/>
      <c r="I13" s="42"/>
      <c r="J13" s="39"/>
      <c r="K13" s="40"/>
      <c r="L13" s="62" t="s">
        <v>35</v>
      </c>
      <c r="M13" s="116">
        <v>54.90666666666666</v>
      </c>
    </row>
    <row r="14" spans="1:13" ht="47.25">
      <c r="A14" s="68"/>
      <c r="B14" s="29" t="s">
        <v>2</v>
      </c>
      <c r="C14" s="37">
        <v>7</v>
      </c>
      <c r="D14" s="94" t="s">
        <v>42</v>
      </c>
      <c r="E14" s="94" t="s">
        <v>42</v>
      </c>
      <c r="F14" s="38" t="s">
        <v>33</v>
      </c>
      <c r="G14" s="114">
        <v>16</v>
      </c>
      <c r="H14" s="81"/>
      <c r="I14" s="42"/>
      <c r="J14" s="39"/>
      <c r="K14" s="40"/>
      <c r="L14" s="62" t="s">
        <v>35</v>
      </c>
      <c r="M14" s="116">
        <v>109.81333333333332</v>
      </c>
    </row>
    <row r="15" spans="1:13" ht="47.25">
      <c r="A15" s="68"/>
      <c r="B15" s="29" t="s">
        <v>2</v>
      </c>
      <c r="C15" s="37">
        <v>8</v>
      </c>
      <c r="D15" s="95" t="s">
        <v>171</v>
      </c>
      <c r="E15" s="95" t="s">
        <v>171</v>
      </c>
      <c r="F15" s="38" t="s">
        <v>33</v>
      </c>
      <c r="G15" s="115">
        <v>5</v>
      </c>
      <c r="H15" s="81"/>
      <c r="I15" s="42"/>
      <c r="J15" s="39"/>
      <c r="K15" s="40"/>
      <c r="L15" s="62" t="s">
        <v>35</v>
      </c>
      <c r="M15" s="116">
        <v>36.41388888888889</v>
      </c>
    </row>
    <row r="16" spans="1:13" ht="47.25">
      <c r="A16" s="68"/>
      <c r="B16" s="29" t="s">
        <v>2</v>
      </c>
      <c r="C16" s="37">
        <v>9</v>
      </c>
      <c r="D16" s="95" t="s">
        <v>172</v>
      </c>
      <c r="E16" s="95" t="s">
        <v>172</v>
      </c>
      <c r="F16" s="38" t="s">
        <v>33</v>
      </c>
      <c r="G16" s="115">
        <v>5</v>
      </c>
      <c r="H16" s="81"/>
      <c r="I16" s="42"/>
      <c r="J16" s="39"/>
      <c r="K16" s="40"/>
      <c r="L16" s="62" t="s">
        <v>35</v>
      </c>
      <c r="M16" s="116">
        <v>35.580561714708054</v>
      </c>
    </row>
    <row r="17" spans="1:13" ht="47.25">
      <c r="A17" s="68"/>
      <c r="B17" s="29" t="s">
        <v>2</v>
      </c>
      <c r="C17" s="37">
        <v>10</v>
      </c>
      <c r="D17" s="95" t="s">
        <v>173</v>
      </c>
      <c r="E17" s="95" t="s">
        <v>173</v>
      </c>
      <c r="F17" s="38" t="s">
        <v>33</v>
      </c>
      <c r="G17" s="115">
        <v>5</v>
      </c>
      <c r="H17" s="81"/>
      <c r="I17" s="42"/>
      <c r="J17" s="39"/>
      <c r="K17" s="40"/>
      <c r="L17" s="62" t="s">
        <v>35</v>
      </c>
      <c r="M17" s="116">
        <v>34.31666666666667</v>
      </c>
    </row>
    <row r="18" spans="1:13" ht="47.25">
      <c r="A18" s="68"/>
      <c r="B18" s="29" t="s">
        <v>2</v>
      </c>
      <c r="C18" s="37">
        <v>11</v>
      </c>
      <c r="D18" s="95" t="s">
        <v>174</v>
      </c>
      <c r="E18" s="95" t="s">
        <v>174</v>
      </c>
      <c r="F18" s="38" t="s">
        <v>33</v>
      </c>
      <c r="G18" s="115">
        <v>10</v>
      </c>
      <c r="H18" s="81"/>
      <c r="I18" s="42"/>
      <c r="J18" s="39"/>
      <c r="K18" s="40"/>
      <c r="L18" s="62" t="s">
        <v>35</v>
      </c>
      <c r="M18" s="116">
        <v>70.46109756097562</v>
      </c>
    </row>
    <row r="19" spans="1:13" ht="47.25">
      <c r="A19" s="68"/>
      <c r="B19" s="29" t="s">
        <v>2</v>
      </c>
      <c r="C19" s="37">
        <v>12</v>
      </c>
      <c r="D19" s="95" t="s">
        <v>175</v>
      </c>
      <c r="E19" s="95" t="s">
        <v>175</v>
      </c>
      <c r="F19" s="38" t="s">
        <v>33</v>
      </c>
      <c r="G19" s="115">
        <v>10</v>
      </c>
      <c r="H19" s="81"/>
      <c r="I19" s="42"/>
      <c r="J19" s="39"/>
      <c r="K19" s="40"/>
      <c r="L19" s="62" t="s">
        <v>35</v>
      </c>
      <c r="M19" s="116">
        <v>82.73333333333333</v>
      </c>
    </row>
    <row r="20" spans="1:13" ht="47.25">
      <c r="A20" s="68"/>
      <c r="B20" s="29" t="s">
        <v>2</v>
      </c>
      <c r="C20" s="37">
        <v>13</v>
      </c>
      <c r="D20" s="96" t="s">
        <v>43</v>
      </c>
      <c r="E20" s="96" t="s">
        <v>43</v>
      </c>
      <c r="F20" s="38" t="s">
        <v>33</v>
      </c>
      <c r="G20" s="114">
        <v>40</v>
      </c>
      <c r="H20" s="81"/>
      <c r="I20" s="41"/>
      <c r="J20" s="39"/>
      <c r="K20" s="40"/>
      <c r="L20" s="62" t="s">
        <v>35</v>
      </c>
      <c r="M20" s="116">
        <v>274.5333333333333</v>
      </c>
    </row>
    <row r="21" spans="1:13" ht="47.25">
      <c r="A21" s="68"/>
      <c r="B21" s="29" t="s">
        <v>2</v>
      </c>
      <c r="C21" s="37">
        <v>14</v>
      </c>
      <c r="D21" s="95" t="s">
        <v>176</v>
      </c>
      <c r="E21" s="95" t="s">
        <v>176</v>
      </c>
      <c r="F21" s="38" t="s">
        <v>33</v>
      </c>
      <c r="G21" s="115">
        <v>10</v>
      </c>
      <c r="H21" s="81"/>
      <c r="I21" s="43"/>
      <c r="J21" s="39"/>
      <c r="K21" s="40"/>
      <c r="L21" s="62" t="s">
        <v>35</v>
      </c>
      <c r="M21" s="116">
        <v>71.16111111111111</v>
      </c>
    </row>
    <row r="22" spans="1:13" ht="47.25">
      <c r="A22" s="68"/>
      <c r="B22" s="29" t="s">
        <v>2</v>
      </c>
      <c r="C22" s="37">
        <v>15</v>
      </c>
      <c r="D22" s="95" t="s">
        <v>177</v>
      </c>
      <c r="E22" s="95" t="s">
        <v>177</v>
      </c>
      <c r="F22" s="38" t="s">
        <v>33</v>
      </c>
      <c r="G22" s="115">
        <v>5</v>
      </c>
      <c r="H22" s="81"/>
      <c r="I22" s="41"/>
      <c r="J22" s="39"/>
      <c r="K22" s="40"/>
      <c r="L22" s="62" t="s">
        <v>35</v>
      </c>
      <c r="M22" s="116">
        <v>35.58055931438881</v>
      </c>
    </row>
    <row r="23" spans="1:13" ht="47.25">
      <c r="A23" s="68"/>
      <c r="B23" s="29" t="s">
        <v>2</v>
      </c>
      <c r="C23" s="37">
        <v>16</v>
      </c>
      <c r="D23" s="95" t="s">
        <v>178</v>
      </c>
      <c r="E23" s="95" t="s">
        <v>178</v>
      </c>
      <c r="F23" s="38" t="s">
        <v>33</v>
      </c>
      <c r="G23" s="115">
        <v>5</v>
      </c>
      <c r="H23" s="81"/>
      <c r="I23" s="41"/>
      <c r="J23" s="39"/>
      <c r="K23" s="40"/>
      <c r="L23" s="62" t="s">
        <v>35</v>
      </c>
      <c r="M23" s="116">
        <v>35.58055931438881</v>
      </c>
    </row>
    <row r="24" spans="2:13" ht="47.25">
      <c r="B24" s="29" t="s">
        <v>2</v>
      </c>
      <c r="C24" s="37">
        <v>17</v>
      </c>
      <c r="D24" s="95" t="s">
        <v>179</v>
      </c>
      <c r="E24" s="95" t="s">
        <v>179</v>
      </c>
      <c r="F24" s="38" t="s">
        <v>33</v>
      </c>
      <c r="G24" s="115">
        <v>5</v>
      </c>
      <c r="H24" s="81"/>
      <c r="I24" s="41"/>
      <c r="J24" s="39"/>
      <c r="K24" s="40"/>
      <c r="L24" s="62" t="s">
        <v>35</v>
      </c>
      <c r="M24" s="116">
        <v>35.58055931438881</v>
      </c>
    </row>
    <row r="25" spans="2:13" ht="47.25">
      <c r="B25" s="29" t="s">
        <v>2</v>
      </c>
      <c r="C25" s="37">
        <v>18</v>
      </c>
      <c r="D25" s="95" t="s">
        <v>180</v>
      </c>
      <c r="E25" s="95" t="s">
        <v>180</v>
      </c>
      <c r="F25" s="38" t="s">
        <v>33</v>
      </c>
      <c r="G25" s="115">
        <v>5</v>
      </c>
      <c r="H25" s="81"/>
      <c r="I25" s="43"/>
      <c r="J25" s="39"/>
      <c r="K25" s="40"/>
      <c r="L25" s="62" t="s">
        <v>35</v>
      </c>
      <c r="M25" s="116">
        <v>35.58055931438881</v>
      </c>
    </row>
    <row r="26" spans="2:13" ht="47.25">
      <c r="B26" s="29" t="s">
        <v>2</v>
      </c>
      <c r="C26" s="37">
        <v>19</v>
      </c>
      <c r="D26" s="96" t="s">
        <v>44</v>
      </c>
      <c r="E26" s="96" t="s">
        <v>44</v>
      </c>
      <c r="F26" s="38" t="s">
        <v>33</v>
      </c>
      <c r="G26" s="114">
        <v>8</v>
      </c>
      <c r="H26" s="81"/>
      <c r="I26" s="43"/>
      <c r="J26" s="39"/>
      <c r="K26" s="40"/>
      <c r="L26" s="62" t="s">
        <v>35</v>
      </c>
      <c r="M26" s="116">
        <v>54.90666666666666</v>
      </c>
    </row>
    <row r="27" spans="2:13" ht="47.25">
      <c r="B27" s="29" t="s">
        <v>2</v>
      </c>
      <c r="C27" s="37">
        <v>20</v>
      </c>
      <c r="D27" s="94" t="s">
        <v>45</v>
      </c>
      <c r="E27" s="94" t="s">
        <v>45</v>
      </c>
      <c r="F27" s="38" t="s">
        <v>33</v>
      </c>
      <c r="G27" s="114">
        <v>8</v>
      </c>
      <c r="H27" s="81"/>
      <c r="I27" s="43"/>
      <c r="J27" s="39"/>
      <c r="K27" s="40"/>
      <c r="L27" s="62" t="s">
        <v>35</v>
      </c>
      <c r="M27" s="116">
        <v>54.90666666666666</v>
      </c>
    </row>
    <row r="28" spans="2:13" ht="47.25">
      <c r="B28" s="29" t="s">
        <v>2</v>
      </c>
      <c r="C28" s="37">
        <v>21</v>
      </c>
      <c r="D28" s="96" t="s">
        <v>46</v>
      </c>
      <c r="E28" s="96" t="s">
        <v>46</v>
      </c>
      <c r="F28" s="38" t="s">
        <v>33</v>
      </c>
      <c r="G28" s="114">
        <v>16</v>
      </c>
      <c r="H28" s="81"/>
      <c r="I28" s="43"/>
      <c r="J28" s="39"/>
      <c r="K28" s="40"/>
      <c r="L28" s="62" t="s">
        <v>35</v>
      </c>
      <c r="M28" s="116">
        <v>109.81333333333332</v>
      </c>
    </row>
    <row r="29" spans="2:13" ht="47.25">
      <c r="B29" s="29" t="s">
        <v>2</v>
      </c>
      <c r="C29" s="37">
        <v>22</v>
      </c>
      <c r="D29" s="94" t="s">
        <v>47</v>
      </c>
      <c r="E29" s="94" t="s">
        <v>47</v>
      </c>
      <c r="F29" s="38" t="s">
        <v>33</v>
      </c>
      <c r="G29" s="114">
        <v>16</v>
      </c>
      <c r="H29" s="81"/>
      <c r="I29" s="41"/>
      <c r="J29" s="39"/>
      <c r="K29" s="40"/>
      <c r="L29" s="62" t="s">
        <v>35</v>
      </c>
      <c r="M29" s="116">
        <v>109.81333333333332</v>
      </c>
    </row>
    <row r="30" spans="2:13" ht="47.25">
      <c r="B30" s="29" t="s">
        <v>2</v>
      </c>
      <c r="C30" s="37">
        <v>23</v>
      </c>
      <c r="D30" s="95" t="s">
        <v>181</v>
      </c>
      <c r="E30" s="95" t="s">
        <v>181</v>
      </c>
      <c r="F30" s="38" t="s">
        <v>33</v>
      </c>
      <c r="G30" s="115">
        <v>5</v>
      </c>
      <c r="H30" s="81"/>
      <c r="I30" s="41"/>
      <c r="J30" s="39"/>
      <c r="K30" s="40"/>
      <c r="L30" s="62" t="s">
        <v>35</v>
      </c>
      <c r="M30" s="116">
        <v>34.31666666666666</v>
      </c>
    </row>
    <row r="31" spans="2:13" ht="47.25">
      <c r="B31" s="29" t="s">
        <v>2</v>
      </c>
      <c r="C31" s="37">
        <v>24</v>
      </c>
      <c r="D31" s="95" t="s">
        <v>182</v>
      </c>
      <c r="E31" s="95" t="s">
        <v>182</v>
      </c>
      <c r="F31" s="38" t="s">
        <v>33</v>
      </c>
      <c r="G31" s="115">
        <v>5</v>
      </c>
      <c r="H31" s="81"/>
      <c r="I31" s="42"/>
      <c r="J31" s="39"/>
      <c r="K31" s="40"/>
      <c r="L31" s="62" t="s">
        <v>35</v>
      </c>
      <c r="M31" s="116">
        <v>34.31666666666666</v>
      </c>
    </row>
    <row r="32" spans="2:13" ht="47.25">
      <c r="B32" s="29" t="s">
        <v>2</v>
      </c>
      <c r="C32" s="37">
        <v>25</v>
      </c>
      <c r="D32" s="95" t="s">
        <v>183</v>
      </c>
      <c r="E32" s="95" t="s">
        <v>183</v>
      </c>
      <c r="F32" s="38" t="s">
        <v>33</v>
      </c>
      <c r="G32" s="115">
        <v>5</v>
      </c>
      <c r="H32" s="81"/>
      <c r="I32" s="42"/>
      <c r="J32" s="39"/>
      <c r="K32" s="40"/>
      <c r="L32" s="62" t="s">
        <v>35</v>
      </c>
      <c r="M32" s="116">
        <v>34.31666666666666</v>
      </c>
    </row>
    <row r="33" spans="2:13" ht="47.25">
      <c r="B33" s="29" t="s">
        <v>2</v>
      </c>
      <c r="C33" s="37">
        <v>26</v>
      </c>
      <c r="D33" s="95" t="s">
        <v>184</v>
      </c>
      <c r="E33" s="95" t="s">
        <v>184</v>
      </c>
      <c r="F33" s="38" t="s">
        <v>33</v>
      </c>
      <c r="G33" s="115">
        <v>5</v>
      </c>
      <c r="H33" s="81"/>
      <c r="I33" s="42"/>
      <c r="J33" s="39"/>
      <c r="K33" s="40"/>
      <c r="L33" s="62" t="s">
        <v>35</v>
      </c>
      <c r="M33" s="116">
        <v>34.31666666666666</v>
      </c>
    </row>
    <row r="34" spans="2:13" ht="47.25">
      <c r="B34" s="29" t="s">
        <v>2</v>
      </c>
      <c r="C34" s="37">
        <v>27</v>
      </c>
      <c r="D34" s="95" t="s">
        <v>185</v>
      </c>
      <c r="E34" s="95" t="s">
        <v>185</v>
      </c>
      <c r="F34" s="38" t="s">
        <v>33</v>
      </c>
      <c r="G34" s="115">
        <v>5</v>
      </c>
      <c r="H34" s="81"/>
      <c r="I34" s="42"/>
      <c r="J34" s="39"/>
      <c r="K34" s="40"/>
      <c r="L34" s="62" t="s">
        <v>35</v>
      </c>
      <c r="M34" s="116">
        <v>34.31666666666666</v>
      </c>
    </row>
    <row r="35" spans="2:13" ht="47.25">
      <c r="B35" s="29" t="s">
        <v>2</v>
      </c>
      <c r="C35" s="37">
        <v>28</v>
      </c>
      <c r="D35" s="95" t="s">
        <v>186</v>
      </c>
      <c r="E35" s="95" t="s">
        <v>186</v>
      </c>
      <c r="F35" s="38" t="s">
        <v>33</v>
      </c>
      <c r="G35" s="115">
        <v>5</v>
      </c>
      <c r="H35" s="81"/>
      <c r="I35" s="42"/>
      <c r="J35" s="39"/>
      <c r="K35" s="40"/>
      <c r="L35" s="62" t="s">
        <v>35</v>
      </c>
      <c r="M35" s="116">
        <v>39.150000000000006</v>
      </c>
    </row>
    <row r="36" spans="2:13" ht="47.25">
      <c r="B36" s="29" t="s">
        <v>2</v>
      </c>
      <c r="C36" s="37">
        <v>29</v>
      </c>
      <c r="D36" s="95" t="s">
        <v>187</v>
      </c>
      <c r="E36" s="95" t="s">
        <v>187</v>
      </c>
      <c r="F36" s="38" t="s">
        <v>33</v>
      </c>
      <c r="G36" s="115">
        <v>5</v>
      </c>
      <c r="H36" s="81"/>
      <c r="I36" s="42"/>
      <c r="J36" s="39"/>
      <c r="K36" s="40"/>
      <c r="L36" s="62" t="s">
        <v>35</v>
      </c>
      <c r="M36" s="116">
        <v>46.116666666666674</v>
      </c>
    </row>
    <row r="37" spans="2:13" ht="47.25">
      <c r="B37" s="29" t="s">
        <v>2</v>
      </c>
      <c r="C37" s="37">
        <v>30</v>
      </c>
      <c r="D37" s="95" t="s">
        <v>188</v>
      </c>
      <c r="E37" s="95" t="s">
        <v>188</v>
      </c>
      <c r="F37" s="38" t="s">
        <v>33</v>
      </c>
      <c r="G37" s="115">
        <v>5</v>
      </c>
      <c r="H37" s="81"/>
      <c r="I37" s="42"/>
      <c r="J37" s="39"/>
      <c r="K37" s="40"/>
      <c r="L37" s="62" t="s">
        <v>35</v>
      </c>
      <c r="M37" s="116">
        <v>38.41389473684211</v>
      </c>
    </row>
    <row r="38" spans="2:13" ht="47.25">
      <c r="B38" s="29" t="s">
        <v>2</v>
      </c>
      <c r="C38" s="37">
        <v>31</v>
      </c>
      <c r="D38" s="95" t="s">
        <v>189</v>
      </c>
      <c r="E38" s="95" t="s">
        <v>189</v>
      </c>
      <c r="F38" s="38" t="s">
        <v>33</v>
      </c>
      <c r="G38" s="115">
        <v>5</v>
      </c>
      <c r="H38" s="81"/>
      <c r="I38" s="42"/>
      <c r="J38" s="39"/>
      <c r="K38" s="40"/>
      <c r="L38" s="62" t="s">
        <v>35</v>
      </c>
      <c r="M38" s="116">
        <v>34.633333333333326</v>
      </c>
    </row>
    <row r="39" spans="2:13" ht="47.25">
      <c r="B39" s="29" t="s">
        <v>2</v>
      </c>
      <c r="C39" s="37">
        <v>32</v>
      </c>
      <c r="D39" s="95" t="s">
        <v>190</v>
      </c>
      <c r="E39" s="95" t="s">
        <v>190</v>
      </c>
      <c r="F39" s="38" t="s">
        <v>33</v>
      </c>
      <c r="G39" s="115">
        <v>5</v>
      </c>
      <c r="H39" s="81"/>
      <c r="I39" s="42"/>
      <c r="J39" s="39"/>
      <c r="K39" s="40"/>
      <c r="L39" s="62" t="s">
        <v>35</v>
      </c>
      <c r="M39" s="116">
        <v>34.633333333333326</v>
      </c>
    </row>
    <row r="40" spans="2:13" ht="47.25">
      <c r="B40" s="29" t="s">
        <v>2</v>
      </c>
      <c r="C40" s="37">
        <v>33</v>
      </c>
      <c r="D40" s="95" t="s">
        <v>191</v>
      </c>
      <c r="E40" s="95" t="s">
        <v>191</v>
      </c>
      <c r="F40" s="44" t="s">
        <v>33</v>
      </c>
      <c r="G40" s="115">
        <v>5</v>
      </c>
      <c r="H40" s="81"/>
      <c r="I40" s="42"/>
      <c r="J40" s="39"/>
      <c r="K40" s="40"/>
      <c r="L40" s="62" t="s">
        <v>35</v>
      </c>
      <c r="M40" s="116">
        <v>34.633333333333326</v>
      </c>
    </row>
    <row r="41" spans="2:13" ht="47.25">
      <c r="B41" s="29" t="s">
        <v>2</v>
      </c>
      <c r="C41" s="37">
        <v>34</v>
      </c>
      <c r="D41" s="95" t="s">
        <v>192</v>
      </c>
      <c r="E41" s="95" t="s">
        <v>192</v>
      </c>
      <c r="F41" s="44" t="s">
        <v>33</v>
      </c>
      <c r="G41" s="115">
        <v>5</v>
      </c>
      <c r="H41" s="81"/>
      <c r="I41" s="42"/>
      <c r="J41" s="39"/>
      <c r="K41" s="40"/>
      <c r="L41" s="62" t="s">
        <v>35</v>
      </c>
      <c r="M41" s="116">
        <v>34.633333333333326</v>
      </c>
    </row>
    <row r="42" spans="2:13" ht="47.25">
      <c r="B42" s="29" t="s">
        <v>2</v>
      </c>
      <c r="C42" s="37">
        <v>35</v>
      </c>
      <c r="D42" s="95" t="s">
        <v>193</v>
      </c>
      <c r="E42" s="95" t="s">
        <v>193</v>
      </c>
      <c r="F42" s="44" t="s">
        <v>33</v>
      </c>
      <c r="G42" s="115">
        <v>5</v>
      </c>
      <c r="H42" s="81"/>
      <c r="I42" s="42"/>
      <c r="J42" s="39"/>
      <c r="K42" s="40"/>
      <c r="L42" s="62" t="s">
        <v>35</v>
      </c>
      <c r="M42" s="116">
        <v>34.63333333333333</v>
      </c>
    </row>
    <row r="43" spans="2:13" ht="47.25">
      <c r="B43" s="29" t="s">
        <v>2</v>
      </c>
      <c r="C43" s="37">
        <v>36</v>
      </c>
      <c r="D43" s="95" t="s">
        <v>194</v>
      </c>
      <c r="E43" s="95" t="s">
        <v>194</v>
      </c>
      <c r="F43" s="44" t="s">
        <v>33</v>
      </c>
      <c r="G43" s="115">
        <v>5</v>
      </c>
      <c r="H43" s="81"/>
      <c r="I43" s="42"/>
      <c r="J43" s="39"/>
      <c r="K43" s="40"/>
      <c r="L43" s="62" t="s">
        <v>35</v>
      </c>
      <c r="M43" s="116">
        <v>34.63333333333334</v>
      </c>
    </row>
    <row r="44" spans="2:13" ht="47.25">
      <c r="B44" s="29" t="s">
        <v>2</v>
      </c>
      <c r="C44" s="37">
        <v>37</v>
      </c>
      <c r="D44" s="95" t="s">
        <v>48</v>
      </c>
      <c r="E44" s="95" t="s">
        <v>48</v>
      </c>
      <c r="F44" s="44" t="s">
        <v>33</v>
      </c>
      <c r="G44" s="115">
        <v>5</v>
      </c>
      <c r="H44" s="81"/>
      <c r="I44" s="42"/>
      <c r="J44" s="39"/>
      <c r="K44" s="40"/>
      <c r="L44" s="62" t="s">
        <v>35</v>
      </c>
      <c r="M44" s="116">
        <v>34.63333333333333</v>
      </c>
    </row>
    <row r="45" spans="2:13" ht="47.25">
      <c r="B45" s="29" t="s">
        <v>2</v>
      </c>
      <c r="C45" s="37">
        <v>38</v>
      </c>
      <c r="D45" s="95" t="s">
        <v>195</v>
      </c>
      <c r="E45" s="95" t="s">
        <v>195</v>
      </c>
      <c r="F45" s="44" t="s">
        <v>33</v>
      </c>
      <c r="G45" s="115">
        <v>5</v>
      </c>
      <c r="H45" s="81"/>
      <c r="I45" s="42"/>
      <c r="J45" s="39"/>
      <c r="K45" s="40"/>
      <c r="L45" s="62" t="s">
        <v>35</v>
      </c>
      <c r="M45" s="116">
        <v>34.63333333333333</v>
      </c>
    </row>
    <row r="46" spans="2:13" ht="47.25">
      <c r="B46" s="29" t="s">
        <v>2</v>
      </c>
      <c r="C46" s="37">
        <v>39</v>
      </c>
      <c r="D46" s="95" t="s">
        <v>196</v>
      </c>
      <c r="E46" s="95" t="s">
        <v>196</v>
      </c>
      <c r="F46" s="44" t="s">
        <v>33</v>
      </c>
      <c r="G46" s="115">
        <v>5</v>
      </c>
      <c r="H46" s="81"/>
      <c r="I46" s="42"/>
      <c r="J46" s="39"/>
      <c r="K46" s="40"/>
      <c r="L46" s="62" t="s">
        <v>35</v>
      </c>
      <c r="M46" s="116">
        <v>34.633333333333326</v>
      </c>
    </row>
    <row r="47" spans="2:13" ht="47.25">
      <c r="B47" s="29" t="s">
        <v>2</v>
      </c>
      <c r="C47" s="37">
        <v>40</v>
      </c>
      <c r="D47" s="96" t="s">
        <v>49</v>
      </c>
      <c r="E47" s="96" t="s">
        <v>49</v>
      </c>
      <c r="F47" s="44" t="s">
        <v>33</v>
      </c>
      <c r="G47" s="114">
        <v>24</v>
      </c>
      <c r="H47" s="81"/>
      <c r="I47" s="42"/>
      <c r="J47" s="39"/>
      <c r="K47" s="40"/>
      <c r="L47" s="62" t="s">
        <v>35</v>
      </c>
      <c r="M47" s="116">
        <v>165.51999999999998</v>
      </c>
    </row>
    <row r="48" spans="2:13" ht="47.25">
      <c r="B48" s="29" t="s">
        <v>2</v>
      </c>
      <c r="C48" s="37">
        <v>41</v>
      </c>
      <c r="D48" s="94" t="s">
        <v>50</v>
      </c>
      <c r="E48" s="94" t="s">
        <v>50</v>
      </c>
      <c r="F48" s="44" t="s">
        <v>33</v>
      </c>
      <c r="G48" s="114">
        <v>24</v>
      </c>
      <c r="H48" s="81"/>
      <c r="I48" s="42"/>
      <c r="J48" s="39"/>
      <c r="K48" s="40"/>
      <c r="L48" s="62" t="s">
        <v>35</v>
      </c>
      <c r="M48" s="116">
        <v>165.51999999999998</v>
      </c>
    </row>
    <row r="49" spans="2:13" ht="47.25">
      <c r="B49" s="29" t="s">
        <v>2</v>
      </c>
      <c r="C49" s="37">
        <v>42</v>
      </c>
      <c r="D49" s="94" t="s">
        <v>51</v>
      </c>
      <c r="E49" s="94" t="s">
        <v>51</v>
      </c>
      <c r="F49" s="44" t="s">
        <v>33</v>
      </c>
      <c r="G49" s="114">
        <v>16</v>
      </c>
      <c r="H49" s="81"/>
      <c r="I49" s="42"/>
      <c r="J49" s="39"/>
      <c r="K49" s="40"/>
      <c r="L49" s="62" t="s">
        <v>35</v>
      </c>
      <c r="M49" s="116">
        <v>138.56</v>
      </c>
    </row>
    <row r="50" spans="2:13" ht="47.25">
      <c r="B50" s="29" t="s">
        <v>2</v>
      </c>
      <c r="C50" s="37">
        <v>43</v>
      </c>
      <c r="D50" s="94" t="s">
        <v>52</v>
      </c>
      <c r="E50" s="94" t="s">
        <v>52</v>
      </c>
      <c r="F50" s="38" t="s">
        <v>33</v>
      </c>
      <c r="G50" s="114">
        <v>1</v>
      </c>
      <c r="H50" s="81"/>
      <c r="I50" s="45"/>
      <c r="J50" s="39"/>
      <c r="K50" s="40"/>
      <c r="L50" s="62" t="s">
        <v>35</v>
      </c>
      <c r="M50" s="116">
        <v>1179.1666666666667</v>
      </c>
    </row>
    <row r="51" spans="2:13" ht="47.25">
      <c r="B51" s="29" t="s">
        <v>2</v>
      </c>
      <c r="C51" s="37">
        <v>44</v>
      </c>
      <c r="D51" s="96" t="s">
        <v>53</v>
      </c>
      <c r="E51" s="96" t="s">
        <v>53</v>
      </c>
      <c r="F51" s="44" t="s">
        <v>33</v>
      </c>
      <c r="G51" s="114">
        <v>800</v>
      </c>
      <c r="H51" s="81"/>
      <c r="I51" s="42"/>
      <c r="J51" s="39"/>
      <c r="K51" s="40"/>
      <c r="L51" s="62" t="s">
        <v>35</v>
      </c>
      <c r="M51" s="116">
        <v>360</v>
      </c>
    </row>
    <row r="52" spans="2:13" ht="47.25">
      <c r="B52" s="29" t="s">
        <v>2</v>
      </c>
      <c r="C52" s="37">
        <v>45</v>
      </c>
      <c r="D52" s="101" t="s">
        <v>197</v>
      </c>
      <c r="E52" s="101" t="s">
        <v>197</v>
      </c>
      <c r="F52" s="44" t="s">
        <v>33</v>
      </c>
      <c r="G52" s="114">
        <f>34400-800+1700</f>
        <v>35300</v>
      </c>
      <c r="H52" s="81"/>
      <c r="I52" s="42"/>
      <c r="J52" s="39"/>
      <c r="K52" s="40"/>
      <c r="L52" s="62" t="s">
        <v>35</v>
      </c>
      <c r="M52" s="116">
        <v>10590</v>
      </c>
    </row>
    <row r="53" spans="2:13" ht="47.25">
      <c r="B53" s="29" t="s">
        <v>2</v>
      </c>
      <c r="C53" s="37">
        <v>46</v>
      </c>
      <c r="D53" s="101" t="s">
        <v>199</v>
      </c>
      <c r="E53" s="101" t="s">
        <v>199</v>
      </c>
      <c r="F53" s="40" t="s">
        <v>33</v>
      </c>
      <c r="G53" s="114">
        <f>5616-880</f>
        <v>4736</v>
      </c>
      <c r="H53" s="81"/>
      <c r="I53" s="46"/>
      <c r="J53" s="39"/>
      <c r="K53" s="40"/>
      <c r="L53" s="62" t="s">
        <v>35</v>
      </c>
      <c r="M53" s="116">
        <v>1420.8</v>
      </c>
    </row>
    <row r="54" spans="2:13" ht="47.25">
      <c r="B54" s="29" t="s">
        <v>2</v>
      </c>
      <c r="C54" s="37">
        <v>47</v>
      </c>
      <c r="D54" s="94" t="s">
        <v>54</v>
      </c>
      <c r="E54" s="94" t="s">
        <v>54</v>
      </c>
      <c r="F54" s="38" t="s">
        <v>33</v>
      </c>
      <c r="G54" s="114">
        <v>480</v>
      </c>
      <c r="H54" s="81"/>
      <c r="I54" s="39"/>
      <c r="J54" s="39"/>
      <c r="K54" s="40"/>
      <c r="L54" s="62" t="s">
        <v>35</v>
      </c>
      <c r="M54" s="116">
        <v>800</v>
      </c>
    </row>
    <row r="55" spans="2:13" ht="47.25">
      <c r="B55" s="29" t="s">
        <v>2</v>
      </c>
      <c r="C55" s="37">
        <v>48</v>
      </c>
      <c r="D55" s="96" t="s">
        <v>55</v>
      </c>
      <c r="E55" s="96" t="s">
        <v>55</v>
      </c>
      <c r="F55" s="40" t="s">
        <v>33</v>
      </c>
      <c r="G55" s="114">
        <v>560</v>
      </c>
      <c r="H55" s="81"/>
      <c r="I55" s="39"/>
      <c r="J55" s="39"/>
      <c r="K55" s="40"/>
      <c r="L55" s="62" t="s">
        <v>35</v>
      </c>
      <c r="M55" s="116">
        <v>4907</v>
      </c>
    </row>
    <row r="56" spans="2:13" ht="47.25">
      <c r="B56" s="29" t="s">
        <v>2</v>
      </c>
      <c r="C56" s="37">
        <v>49</v>
      </c>
      <c r="D56" s="101" t="s">
        <v>201</v>
      </c>
      <c r="E56" s="101" t="s">
        <v>201</v>
      </c>
      <c r="F56" s="40" t="s">
        <v>33</v>
      </c>
      <c r="G56" s="114">
        <v>40</v>
      </c>
      <c r="H56" s="81"/>
      <c r="I56" s="39"/>
      <c r="J56" s="39"/>
      <c r="K56" s="40"/>
      <c r="L56" s="62" t="s">
        <v>35</v>
      </c>
      <c r="M56" s="116">
        <v>12100</v>
      </c>
    </row>
    <row r="57" spans="2:13" ht="47.25">
      <c r="B57" s="29" t="s">
        <v>2</v>
      </c>
      <c r="C57" s="37">
        <v>50</v>
      </c>
      <c r="D57" s="96" t="s">
        <v>56</v>
      </c>
      <c r="E57" s="96" t="s">
        <v>56</v>
      </c>
      <c r="F57" s="38" t="s">
        <v>33</v>
      </c>
      <c r="G57" s="114">
        <v>80</v>
      </c>
      <c r="H57" s="81"/>
      <c r="I57" s="46"/>
      <c r="J57" s="39"/>
      <c r="K57" s="40"/>
      <c r="L57" s="62" t="s">
        <v>35</v>
      </c>
      <c r="M57" s="116">
        <v>23432.799999999996</v>
      </c>
    </row>
    <row r="58" spans="2:13" ht="47.25">
      <c r="B58" s="29" t="s">
        <v>2</v>
      </c>
      <c r="C58" s="37">
        <v>51</v>
      </c>
      <c r="D58" s="101" t="s">
        <v>203</v>
      </c>
      <c r="E58" s="101" t="s">
        <v>203</v>
      </c>
      <c r="F58" s="38" t="s">
        <v>33</v>
      </c>
      <c r="G58" s="114">
        <f>1812-30-80-56-60+184</f>
        <v>1770</v>
      </c>
      <c r="H58" s="81"/>
      <c r="I58" s="39"/>
      <c r="J58" s="39"/>
      <c r="K58" s="40"/>
      <c r="L58" s="62" t="s">
        <v>35</v>
      </c>
      <c r="M58" s="116">
        <v>51071.58</v>
      </c>
    </row>
    <row r="59" spans="2:13" ht="47.25">
      <c r="B59" s="29" t="s">
        <v>2</v>
      </c>
      <c r="C59" s="37">
        <v>52</v>
      </c>
      <c r="D59" s="101" t="s">
        <v>205</v>
      </c>
      <c r="E59" s="101" t="s">
        <v>205</v>
      </c>
      <c r="F59" s="47" t="s">
        <v>33</v>
      </c>
      <c r="G59" s="114">
        <f>44912-824+1360-2500</f>
        <v>42948</v>
      </c>
      <c r="H59" s="81"/>
      <c r="I59" s="39"/>
      <c r="J59" s="39"/>
      <c r="K59" s="40"/>
      <c r="L59" s="62" t="s">
        <v>35</v>
      </c>
      <c r="M59" s="116">
        <v>170002.49744994656</v>
      </c>
    </row>
    <row r="60" spans="2:13" ht="47.25">
      <c r="B60" s="29" t="s">
        <v>2</v>
      </c>
      <c r="C60" s="37">
        <v>53</v>
      </c>
      <c r="D60" s="101" t="s">
        <v>207</v>
      </c>
      <c r="E60" s="101" t="s">
        <v>207</v>
      </c>
      <c r="F60" s="47" t="s">
        <v>33</v>
      </c>
      <c r="G60" s="114">
        <f>110+3</f>
        <v>113</v>
      </c>
      <c r="H60" s="81"/>
      <c r="I60" s="39"/>
      <c r="J60" s="39"/>
      <c r="K60" s="40"/>
      <c r="L60" s="62" t="s">
        <v>35</v>
      </c>
      <c r="M60" s="116">
        <v>23843</v>
      </c>
    </row>
    <row r="61" spans="2:13" ht="47.25">
      <c r="B61" s="29" t="s">
        <v>2</v>
      </c>
      <c r="C61" s="37">
        <v>54</v>
      </c>
      <c r="D61" s="101" t="s">
        <v>209</v>
      </c>
      <c r="E61" s="101" t="s">
        <v>209</v>
      </c>
      <c r="F61" s="47" t="s">
        <v>33</v>
      </c>
      <c r="G61" s="114">
        <f>1500+1500</f>
        <v>3000</v>
      </c>
      <c r="H61" s="81"/>
      <c r="I61" s="39"/>
      <c r="J61" s="39"/>
      <c r="K61" s="40"/>
      <c r="L61" s="62" t="s">
        <v>35</v>
      </c>
      <c r="M61" s="116">
        <v>869.9999999999999</v>
      </c>
    </row>
    <row r="62" spans="2:13" ht="47.25">
      <c r="B62" s="29" t="s">
        <v>2</v>
      </c>
      <c r="C62" s="37">
        <v>55</v>
      </c>
      <c r="D62" s="101" t="s">
        <v>211</v>
      </c>
      <c r="E62" s="101" t="s">
        <v>211</v>
      </c>
      <c r="F62" s="40" t="s">
        <v>33</v>
      </c>
      <c r="G62" s="114">
        <f>44-20</f>
        <v>24</v>
      </c>
      <c r="H62" s="81"/>
      <c r="I62" s="46"/>
      <c r="J62" s="39"/>
      <c r="K62" s="40"/>
      <c r="L62" s="62" t="s">
        <v>35</v>
      </c>
      <c r="M62" s="116">
        <v>31080</v>
      </c>
    </row>
    <row r="63" spans="2:13" ht="47.25">
      <c r="B63" s="29" t="s">
        <v>2</v>
      </c>
      <c r="C63" s="37">
        <v>56</v>
      </c>
      <c r="D63" s="101" t="s">
        <v>213</v>
      </c>
      <c r="E63" s="101" t="s">
        <v>213</v>
      </c>
      <c r="F63" s="47" t="s">
        <v>33</v>
      </c>
      <c r="G63" s="114">
        <f>16-8</f>
        <v>8</v>
      </c>
      <c r="H63" s="81"/>
      <c r="I63" s="39"/>
      <c r="J63" s="39"/>
      <c r="K63" s="40"/>
      <c r="L63" s="62" t="s">
        <v>35</v>
      </c>
      <c r="M63" s="116">
        <v>16560</v>
      </c>
    </row>
    <row r="64" spans="2:13" ht="47.25">
      <c r="B64" s="29" t="s">
        <v>2</v>
      </c>
      <c r="C64" s="37">
        <v>57</v>
      </c>
      <c r="D64" s="101" t="s">
        <v>215</v>
      </c>
      <c r="E64" s="101" t="s">
        <v>215</v>
      </c>
      <c r="F64" s="47" t="s">
        <v>33</v>
      </c>
      <c r="G64" s="114">
        <f>7-4</f>
        <v>3</v>
      </c>
      <c r="H64" s="81"/>
      <c r="I64" s="39"/>
      <c r="J64" s="39"/>
      <c r="K64" s="40"/>
      <c r="L64" s="62" t="s">
        <v>35</v>
      </c>
      <c r="M64" s="116">
        <v>6360</v>
      </c>
    </row>
    <row r="65" spans="2:13" ht="47.25">
      <c r="B65" s="29" t="s">
        <v>2</v>
      </c>
      <c r="C65" s="37">
        <v>58</v>
      </c>
      <c r="D65" s="103" t="s">
        <v>217</v>
      </c>
      <c r="E65" s="103" t="s">
        <v>217</v>
      </c>
      <c r="F65" s="47" t="s">
        <v>33</v>
      </c>
      <c r="G65" s="114">
        <v>24</v>
      </c>
      <c r="H65" s="81"/>
      <c r="I65" s="39"/>
      <c r="J65" s="39"/>
      <c r="K65" s="40"/>
      <c r="L65" s="62" t="s">
        <v>35</v>
      </c>
      <c r="M65" s="116">
        <v>1000</v>
      </c>
    </row>
    <row r="66" spans="2:13" ht="47.25">
      <c r="B66" s="29" t="s">
        <v>2</v>
      </c>
      <c r="C66" s="37">
        <v>59</v>
      </c>
      <c r="D66" s="101" t="s">
        <v>219</v>
      </c>
      <c r="E66" s="101" t="s">
        <v>219</v>
      </c>
      <c r="F66" s="47" t="s">
        <v>33</v>
      </c>
      <c r="G66" s="114">
        <f>9216-480+76-260+100</f>
        <v>8652</v>
      </c>
      <c r="H66" s="81"/>
      <c r="I66" s="39"/>
      <c r="J66" s="39"/>
      <c r="K66" s="40"/>
      <c r="L66" s="62" t="s">
        <v>35</v>
      </c>
      <c r="M66" s="116">
        <v>31724</v>
      </c>
    </row>
    <row r="67" spans="2:13" ht="47.25">
      <c r="B67" s="29" t="s">
        <v>2</v>
      </c>
      <c r="C67" s="37">
        <v>60</v>
      </c>
      <c r="D67" s="104" t="s">
        <v>221</v>
      </c>
      <c r="E67" s="104" t="s">
        <v>221</v>
      </c>
      <c r="F67" s="47" t="s">
        <v>33</v>
      </c>
      <c r="G67" s="115">
        <v>100</v>
      </c>
      <c r="H67" s="81"/>
      <c r="I67" s="39"/>
      <c r="J67" s="39"/>
      <c r="K67" s="40"/>
      <c r="L67" s="62" t="s">
        <v>35</v>
      </c>
      <c r="M67" s="116">
        <v>366.66666666666663</v>
      </c>
    </row>
    <row r="68" spans="2:13" ht="47.25">
      <c r="B68" s="29" t="s">
        <v>2</v>
      </c>
      <c r="C68" s="37">
        <v>61</v>
      </c>
      <c r="D68" s="101" t="s">
        <v>223</v>
      </c>
      <c r="E68" s="101" t="s">
        <v>223</v>
      </c>
      <c r="F68" s="40" t="s">
        <v>33</v>
      </c>
      <c r="G68" s="114">
        <f>63120-9000-1600+700-2100-80-8000</f>
        <v>43040</v>
      </c>
      <c r="H68" s="81"/>
      <c r="I68" s="46"/>
      <c r="J68" s="39"/>
      <c r="K68" s="40"/>
      <c r="L68" s="62" t="s">
        <v>35</v>
      </c>
      <c r="M68" s="116">
        <v>159248</v>
      </c>
    </row>
    <row r="69" spans="2:13" ht="47.25">
      <c r="B69" s="29" t="s">
        <v>2</v>
      </c>
      <c r="C69" s="37">
        <v>62</v>
      </c>
      <c r="D69" s="101" t="s">
        <v>225</v>
      </c>
      <c r="E69" s="101" t="s">
        <v>225</v>
      </c>
      <c r="F69" s="40" t="s">
        <v>33</v>
      </c>
      <c r="G69" s="114">
        <f>34736-256+100-7000-80</f>
        <v>27500</v>
      </c>
      <c r="H69" s="81"/>
      <c r="I69" s="46"/>
      <c r="J69" s="39"/>
      <c r="K69" s="40"/>
      <c r="L69" s="62" t="s">
        <v>35</v>
      </c>
      <c r="M69" s="116">
        <v>132000</v>
      </c>
    </row>
    <row r="70" spans="2:13" ht="47.25">
      <c r="B70" s="29" t="s">
        <v>2</v>
      </c>
      <c r="C70" s="37">
        <v>63</v>
      </c>
      <c r="D70" s="101" t="s">
        <v>227</v>
      </c>
      <c r="E70" s="101" t="s">
        <v>227</v>
      </c>
      <c r="F70" s="44" t="s">
        <v>33</v>
      </c>
      <c r="G70" s="114">
        <f>3200+800</f>
        <v>4000</v>
      </c>
      <c r="H70" s="81"/>
      <c r="I70" s="45"/>
      <c r="J70" s="39"/>
      <c r="K70" s="40"/>
      <c r="L70" s="62" t="s">
        <v>35</v>
      </c>
      <c r="M70" s="116">
        <v>6666.67</v>
      </c>
    </row>
    <row r="71" spans="2:13" ht="47.25">
      <c r="B71" s="29" t="s">
        <v>2</v>
      </c>
      <c r="C71" s="37">
        <v>64</v>
      </c>
      <c r="D71" s="103" t="s">
        <v>229</v>
      </c>
      <c r="E71" s="103" t="s">
        <v>229</v>
      </c>
      <c r="F71" s="40" t="s">
        <v>33</v>
      </c>
      <c r="G71" s="114">
        <f>3200+800</f>
        <v>4000</v>
      </c>
      <c r="H71" s="81"/>
      <c r="I71" s="45"/>
      <c r="J71" s="39"/>
      <c r="K71" s="40"/>
      <c r="L71" s="62" t="s">
        <v>35</v>
      </c>
      <c r="M71" s="116">
        <v>6666.67</v>
      </c>
    </row>
    <row r="72" spans="2:13" ht="47.25">
      <c r="B72" s="29" t="s">
        <v>2</v>
      </c>
      <c r="C72" s="37">
        <v>65</v>
      </c>
      <c r="D72" s="96" t="s">
        <v>57</v>
      </c>
      <c r="E72" s="96" t="s">
        <v>57</v>
      </c>
      <c r="F72" s="44" t="s">
        <v>33</v>
      </c>
      <c r="G72" s="114">
        <v>8000</v>
      </c>
      <c r="H72" s="81"/>
      <c r="I72" s="43"/>
      <c r="J72" s="39"/>
      <c r="K72" s="40"/>
      <c r="L72" s="62" t="s">
        <v>35</v>
      </c>
      <c r="M72" s="116">
        <v>666.6666666666667</v>
      </c>
    </row>
    <row r="73" spans="2:13" ht="47.25">
      <c r="B73" s="29" t="s">
        <v>2</v>
      </c>
      <c r="C73" s="37">
        <v>66</v>
      </c>
      <c r="D73" s="94" t="s">
        <v>58</v>
      </c>
      <c r="E73" s="94" t="s">
        <v>58</v>
      </c>
      <c r="F73" s="44" t="s">
        <v>33</v>
      </c>
      <c r="G73" s="114">
        <v>40</v>
      </c>
      <c r="H73" s="81"/>
      <c r="I73" s="43"/>
      <c r="J73" s="39"/>
      <c r="K73" s="40"/>
      <c r="L73" s="62" t="s">
        <v>35</v>
      </c>
      <c r="M73" s="116">
        <v>1054.6685199999997</v>
      </c>
    </row>
    <row r="74" spans="2:13" ht="47.25">
      <c r="B74" s="29" t="s">
        <v>2</v>
      </c>
      <c r="C74" s="37">
        <v>67</v>
      </c>
      <c r="D74" s="96" t="s">
        <v>231</v>
      </c>
      <c r="E74" s="96" t="s">
        <v>231</v>
      </c>
      <c r="F74" s="44" t="s">
        <v>33</v>
      </c>
      <c r="G74" s="114">
        <f>3776-480+136</f>
        <v>3432</v>
      </c>
      <c r="H74" s="81"/>
      <c r="I74" s="42"/>
      <c r="J74" s="39"/>
      <c r="K74" s="40"/>
      <c r="L74" s="62" t="s">
        <v>35</v>
      </c>
      <c r="M74" s="116">
        <v>32432.399999999998</v>
      </c>
    </row>
    <row r="75" spans="2:13" ht="47.25">
      <c r="B75" s="29" t="s">
        <v>2</v>
      </c>
      <c r="C75" s="37">
        <v>68</v>
      </c>
      <c r="D75" s="101" t="s">
        <v>232</v>
      </c>
      <c r="E75" s="101" t="s">
        <v>232</v>
      </c>
      <c r="F75" s="44" t="s">
        <v>33</v>
      </c>
      <c r="G75" s="114">
        <f>23144-80-180-1200-330-380-192+10</f>
        <v>20792</v>
      </c>
      <c r="H75" s="81"/>
      <c r="I75" s="42"/>
      <c r="J75" s="39"/>
      <c r="K75" s="40"/>
      <c r="L75" s="62" t="s">
        <v>35</v>
      </c>
      <c r="M75" s="116">
        <v>43469.143729001036</v>
      </c>
    </row>
    <row r="76" spans="2:13" ht="47.25">
      <c r="B76" s="29" t="s">
        <v>2</v>
      </c>
      <c r="C76" s="37">
        <v>69</v>
      </c>
      <c r="D76" s="101" t="s">
        <v>234</v>
      </c>
      <c r="E76" s="101" t="s">
        <v>234</v>
      </c>
      <c r="F76" s="48" t="s">
        <v>33</v>
      </c>
      <c r="G76" s="114">
        <f>3680-80-40-80-400</f>
        <v>3080</v>
      </c>
      <c r="H76" s="81"/>
      <c r="I76" s="45"/>
      <c r="J76" s="39"/>
      <c r="K76" s="40"/>
      <c r="L76" s="62" t="s">
        <v>35</v>
      </c>
      <c r="M76" s="116">
        <v>5544.000000000001</v>
      </c>
    </row>
    <row r="77" spans="2:13" ht="47.25">
      <c r="B77" s="29" t="s">
        <v>2</v>
      </c>
      <c r="C77" s="37">
        <v>70</v>
      </c>
      <c r="D77" s="101" t="s">
        <v>236</v>
      </c>
      <c r="E77" s="101" t="s">
        <v>236</v>
      </c>
      <c r="F77" s="48" t="s">
        <v>33</v>
      </c>
      <c r="G77" s="114">
        <f>15004-80-16-160+940-1380-56</f>
        <v>14252</v>
      </c>
      <c r="H77" s="81"/>
      <c r="I77" s="45"/>
      <c r="J77" s="39"/>
      <c r="K77" s="40"/>
      <c r="L77" s="62" t="s">
        <v>35</v>
      </c>
      <c r="M77" s="116">
        <v>17316.183799520128</v>
      </c>
    </row>
    <row r="78" spans="2:13" ht="47.25">
      <c r="B78" s="29" t="s">
        <v>2</v>
      </c>
      <c r="C78" s="37">
        <v>71</v>
      </c>
      <c r="D78" s="101" t="s">
        <v>238</v>
      </c>
      <c r="E78" s="101" t="s">
        <v>238</v>
      </c>
      <c r="F78" s="48" t="s">
        <v>33</v>
      </c>
      <c r="G78" s="114">
        <f>28936-80-80-408+870-1520-400-16</f>
        <v>27302</v>
      </c>
      <c r="H78" s="81"/>
      <c r="I78" s="45"/>
      <c r="J78" s="39"/>
      <c r="K78" s="40"/>
      <c r="L78" s="62" t="s">
        <v>35</v>
      </c>
      <c r="M78" s="116">
        <v>54699.55586773203</v>
      </c>
    </row>
    <row r="79" spans="2:13" ht="47.25">
      <c r="B79" s="29" t="s">
        <v>2</v>
      </c>
      <c r="C79" s="37">
        <v>72</v>
      </c>
      <c r="D79" s="101" t="s">
        <v>240</v>
      </c>
      <c r="E79" s="101" t="s">
        <v>240</v>
      </c>
      <c r="F79" s="40" t="s">
        <v>33</v>
      </c>
      <c r="G79" s="114">
        <v>736</v>
      </c>
      <c r="H79" s="81"/>
      <c r="I79" s="46"/>
      <c r="J79" s="39"/>
      <c r="K79" s="40"/>
      <c r="L79" s="62" t="s">
        <v>35</v>
      </c>
      <c r="M79" s="116">
        <v>33028</v>
      </c>
    </row>
    <row r="80" spans="2:13" ht="47.25">
      <c r="B80" s="29" t="s">
        <v>2</v>
      </c>
      <c r="C80" s="37">
        <v>73</v>
      </c>
      <c r="D80" s="101" t="s">
        <v>241</v>
      </c>
      <c r="E80" s="101" t="s">
        <v>241</v>
      </c>
      <c r="F80" s="40" t="s">
        <v>33</v>
      </c>
      <c r="G80" s="114">
        <v>944</v>
      </c>
      <c r="H80" s="81"/>
      <c r="I80" s="46"/>
      <c r="J80" s="39"/>
      <c r="K80" s="40"/>
      <c r="L80" s="62" t="s">
        <v>35</v>
      </c>
      <c r="M80" s="116">
        <v>42362</v>
      </c>
    </row>
    <row r="81" spans="2:13" ht="47.25">
      <c r="B81" s="29" t="s">
        <v>2</v>
      </c>
      <c r="C81" s="37">
        <v>74</v>
      </c>
      <c r="D81" s="101" t="s">
        <v>242</v>
      </c>
      <c r="E81" s="101" t="s">
        <v>242</v>
      </c>
      <c r="F81" s="40" t="s">
        <v>33</v>
      </c>
      <c r="G81" s="114">
        <f>1112+120+2</f>
        <v>1234</v>
      </c>
      <c r="H81" s="81"/>
      <c r="I81" s="46"/>
      <c r="J81" s="39"/>
      <c r="K81" s="40"/>
      <c r="L81" s="62" t="s">
        <v>35</v>
      </c>
      <c r="M81" s="116">
        <v>55375.75</v>
      </c>
    </row>
    <row r="82" spans="2:13" ht="47.25">
      <c r="B82" s="29" t="s">
        <v>2</v>
      </c>
      <c r="C82" s="37">
        <v>75</v>
      </c>
      <c r="D82" s="101" t="s">
        <v>243</v>
      </c>
      <c r="E82" s="101" t="s">
        <v>243</v>
      </c>
      <c r="F82" s="38" t="s">
        <v>33</v>
      </c>
      <c r="G82" s="114">
        <f>1040-80+2</f>
        <v>962</v>
      </c>
      <c r="H82" s="81"/>
      <c r="I82" s="39"/>
      <c r="J82" s="39"/>
      <c r="K82" s="40"/>
      <c r="L82" s="62" t="s">
        <v>35</v>
      </c>
      <c r="M82" s="116">
        <v>45214</v>
      </c>
    </row>
    <row r="83" spans="2:13" ht="47.25">
      <c r="B83" s="29" t="s">
        <v>2</v>
      </c>
      <c r="C83" s="37">
        <v>76</v>
      </c>
      <c r="D83" s="101" t="s">
        <v>244</v>
      </c>
      <c r="E83" s="101" t="s">
        <v>244</v>
      </c>
      <c r="F83" s="38" t="s">
        <v>33</v>
      </c>
      <c r="G83" s="114">
        <f>472+2</f>
        <v>474</v>
      </c>
      <c r="H83" s="81"/>
      <c r="I83" s="39"/>
      <c r="J83" s="39"/>
      <c r="K83" s="40"/>
      <c r="L83" s="62" t="s">
        <v>35</v>
      </c>
      <c r="M83" s="116">
        <v>22278</v>
      </c>
    </row>
    <row r="84" spans="2:13" ht="47.25">
      <c r="B84" s="29" t="s">
        <v>2</v>
      </c>
      <c r="C84" s="37">
        <v>77</v>
      </c>
      <c r="D84" s="101" t="s">
        <v>245</v>
      </c>
      <c r="E84" s="101" t="s">
        <v>245</v>
      </c>
      <c r="F84" s="38" t="s">
        <v>33</v>
      </c>
      <c r="G84" s="114">
        <f>408-64</f>
        <v>344</v>
      </c>
      <c r="H84" s="81"/>
      <c r="I84" s="42"/>
      <c r="J84" s="39"/>
      <c r="K84" s="40"/>
      <c r="L84" s="62" t="s">
        <v>35</v>
      </c>
      <c r="M84" s="116">
        <v>16168</v>
      </c>
    </row>
    <row r="85" spans="2:13" ht="47.25">
      <c r="B85" s="29" t="s">
        <v>2</v>
      </c>
      <c r="C85" s="37">
        <v>78</v>
      </c>
      <c r="D85" s="101" t="s">
        <v>246</v>
      </c>
      <c r="E85" s="101" t="s">
        <v>246</v>
      </c>
      <c r="F85" s="47" t="s">
        <v>34</v>
      </c>
      <c r="G85" s="114">
        <f>460-48</f>
        <v>412</v>
      </c>
      <c r="H85" s="81"/>
      <c r="I85" s="39"/>
      <c r="J85" s="39"/>
      <c r="K85" s="40"/>
      <c r="L85" s="62" t="s">
        <v>35</v>
      </c>
      <c r="M85" s="116">
        <v>19364</v>
      </c>
    </row>
    <row r="86" spans="2:13" ht="47.25">
      <c r="B86" s="29" t="s">
        <v>2</v>
      </c>
      <c r="C86" s="37">
        <v>79</v>
      </c>
      <c r="D86" s="101" t="s">
        <v>247</v>
      </c>
      <c r="E86" s="101" t="s">
        <v>247</v>
      </c>
      <c r="F86" s="38" t="s">
        <v>33</v>
      </c>
      <c r="G86" s="114">
        <f>252-32-24</f>
        <v>196</v>
      </c>
      <c r="H86" s="81"/>
      <c r="I86" s="39"/>
      <c r="J86" s="39"/>
      <c r="K86" s="40"/>
      <c r="L86" s="62" t="s">
        <v>35</v>
      </c>
      <c r="M86" s="116">
        <v>9212</v>
      </c>
    </row>
    <row r="87" spans="2:13" ht="47.25">
      <c r="B87" s="29" t="s">
        <v>2</v>
      </c>
      <c r="C87" s="37">
        <v>80</v>
      </c>
      <c r="D87" s="101" t="s">
        <v>248</v>
      </c>
      <c r="E87" s="101" t="s">
        <v>248</v>
      </c>
      <c r="F87" s="38" t="s">
        <v>33</v>
      </c>
      <c r="G87" s="114">
        <f>380-24</f>
        <v>356</v>
      </c>
      <c r="H87" s="81"/>
      <c r="I87" s="45"/>
      <c r="J87" s="39"/>
      <c r="K87" s="40"/>
      <c r="L87" s="62" t="s">
        <v>35</v>
      </c>
      <c r="M87" s="116">
        <v>16732</v>
      </c>
    </row>
    <row r="88" spans="2:13" ht="47.25">
      <c r="B88" s="29" t="s">
        <v>2</v>
      </c>
      <c r="C88" s="37">
        <v>81</v>
      </c>
      <c r="D88" s="96" t="s">
        <v>59</v>
      </c>
      <c r="E88" s="96" t="s">
        <v>59</v>
      </c>
      <c r="F88" s="38" t="s">
        <v>33</v>
      </c>
      <c r="G88" s="114">
        <f>48+10</f>
        <v>58</v>
      </c>
      <c r="H88" s="81"/>
      <c r="I88" s="45"/>
      <c r="J88" s="39"/>
      <c r="K88" s="40"/>
      <c r="L88" s="62" t="s">
        <v>35</v>
      </c>
      <c r="M88" s="116">
        <v>12992</v>
      </c>
    </row>
    <row r="89" spans="2:13" ht="47.25">
      <c r="B89" s="29" t="s">
        <v>2</v>
      </c>
      <c r="C89" s="37">
        <v>82</v>
      </c>
      <c r="D89" s="101" t="s">
        <v>249</v>
      </c>
      <c r="E89" s="101" t="s">
        <v>249</v>
      </c>
      <c r="F89" s="38" t="s">
        <v>33</v>
      </c>
      <c r="G89" s="114">
        <f>211-6</f>
        <v>205</v>
      </c>
      <c r="H89" s="81"/>
      <c r="I89" s="45"/>
      <c r="J89" s="39"/>
      <c r="K89" s="40"/>
      <c r="L89" s="62" t="s">
        <v>35</v>
      </c>
      <c r="M89" s="116">
        <v>1440.9465648854962</v>
      </c>
    </row>
    <row r="90" spans="2:13" ht="47.25">
      <c r="B90" s="29" t="s">
        <v>2</v>
      </c>
      <c r="C90" s="37">
        <v>83</v>
      </c>
      <c r="D90" s="101" t="s">
        <v>251</v>
      </c>
      <c r="E90" s="101" t="s">
        <v>251</v>
      </c>
      <c r="F90" s="38" t="s">
        <v>33</v>
      </c>
      <c r="G90" s="114">
        <v>47</v>
      </c>
      <c r="H90" s="81"/>
      <c r="I90" s="39"/>
      <c r="J90" s="39"/>
      <c r="K90" s="40"/>
      <c r="L90" s="62" t="s">
        <v>35</v>
      </c>
      <c r="M90" s="116">
        <v>669.0936206896553</v>
      </c>
    </row>
    <row r="91" spans="2:13" ht="47.25">
      <c r="B91" s="29" t="s">
        <v>2</v>
      </c>
      <c r="C91" s="37">
        <v>84</v>
      </c>
      <c r="D91" s="101" t="s">
        <v>253</v>
      </c>
      <c r="E91" s="101" t="s">
        <v>253</v>
      </c>
      <c r="F91" s="38" t="s">
        <v>33</v>
      </c>
      <c r="G91" s="114">
        <f>87-24</f>
        <v>63</v>
      </c>
      <c r="H91" s="81"/>
      <c r="I91" s="39"/>
      <c r="J91" s="39"/>
      <c r="K91" s="40"/>
      <c r="L91" s="62" t="s">
        <v>35</v>
      </c>
      <c r="M91" s="116">
        <v>983.8091666666666</v>
      </c>
    </row>
    <row r="92" spans="2:13" ht="47.25">
      <c r="B92" s="29" t="s">
        <v>2</v>
      </c>
      <c r="C92" s="37">
        <v>85</v>
      </c>
      <c r="D92" s="94" t="s">
        <v>60</v>
      </c>
      <c r="E92" s="94" t="s">
        <v>60</v>
      </c>
      <c r="F92" s="38" t="s">
        <v>33</v>
      </c>
      <c r="G92" s="114">
        <v>240</v>
      </c>
      <c r="H92" s="81"/>
      <c r="I92" s="43"/>
      <c r="J92" s="39"/>
      <c r="K92" s="40"/>
      <c r="L92" s="62" t="s">
        <v>35</v>
      </c>
      <c r="M92" s="116">
        <v>90930</v>
      </c>
    </row>
    <row r="93" spans="2:13" ht="47.25">
      <c r="B93" s="29" t="s">
        <v>2</v>
      </c>
      <c r="C93" s="37">
        <v>86</v>
      </c>
      <c r="D93" s="96" t="s">
        <v>61</v>
      </c>
      <c r="E93" s="96" t="s">
        <v>61</v>
      </c>
      <c r="F93" s="47" t="s">
        <v>33</v>
      </c>
      <c r="G93" s="114">
        <f>52-8+1-4</f>
        <v>41</v>
      </c>
      <c r="H93" s="81"/>
      <c r="I93" s="39"/>
      <c r="J93" s="39"/>
      <c r="K93" s="40"/>
      <c r="L93" s="62" t="s">
        <v>35</v>
      </c>
      <c r="M93" s="116">
        <v>1435</v>
      </c>
    </row>
    <row r="94" spans="2:13" ht="47.25">
      <c r="B94" s="29" t="s">
        <v>2</v>
      </c>
      <c r="C94" s="37">
        <v>87</v>
      </c>
      <c r="D94" s="96" t="s">
        <v>62</v>
      </c>
      <c r="E94" s="96" t="s">
        <v>62</v>
      </c>
      <c r="F94" s="38" t="s">
        <v>33</v>
      </c>
      <c r="G94" s="114">
        <f>40-8+1-4</f>
        <v>29</v>
      </c>
      <c r="H94" s="81"/>
      <c r="I94" s="39"/>
      <c r="J94" s="39"/>
      <c r="K94" s="40"/>
      <c r="L94" s="62" t="s">
        <v>35</v>
      </c>
      <c r="M94" s="116">
        <v>1015</v>
      </c>
    </row>
    <row r="95" spans="2:13" ht="47.25">
      <c r="B95" s="29" t="s">
        <v>2</v>
      </c>
      <c r="C95" s="37">
        <v>88</v>
      </c>
      <c r="D95" s="96" t="s">
        <v>63</v>
      </c>
      <c r="E95" s="96" t="s">
        <v>63</v>
      </c>
      <c r="F95" s="47" t="s">
        <v>33</v>
      </c>
      <c r="G95" s="114">
        <f>68-8-4</f>
        <v>56</v>
      </c>
      <c r="H95" s="81"/>
      <c r="I95" s="49"/>
      <c r="J95" s="39"/>
      <c r="K95" s="40"/>
      <c r="L95" s="62" t="s">
        <v>35</v>
      </c>
      <c r="M95" s="116">
        <v>1960</v>
      </c>
    </row>
    <row r="96" spans="2:13" ht="47.25">
      <c r="B96" s="29" t="s">
        <v>2</v>
      </c>
      <c r="C96" s="37">
        <v>89</v>
      </c>
      <c r="D96" s="96" t="s">
        <v>64</v>
      </c>
      <c r="E96" s="96" t="s">
        <v>64</v>
      </c>
      <c r="F96" s="47" t="s">
        <v>33</v>
      </c>
      <c r="G96" s="114">
        <f>101+1-6-4</f>
        <v>92</v>
      </c>
      <c r="H96" s="81"/>
      <c r="I96" s="39"/>
      <c r="J96" s="39"/>
      <c r="K96" s="40"/>
      <c r="L96" s="62" t="s">
        <v>35</v>
      </c>
      <c r="M96" s="116">
        <v>2612.7999999999997</v>
      </c>
    </row>
    <row r="97" spans="2:13" ht="47.25">
      <c r="B97" s="29" t="s">
        <v>2</v>
      </c>
      <c r="C97" s="37">
        <v>90</v>
      </c>
      <c r="D97" s="96" t="s">
        <v>65</v>
      </c>
      <c r="E97" s="96" t="s">
        <v>65</v>
      </c>
      <c r="F97" s="38" t="s">
        <v>33</v>
      </c>
      <c r="G97" s="114">
        <f>108-8-6-4</f>
        <v>90</v>
      </c>
      <c r="H97" s="81"/>
      <c r="I97" s="42"/>
      <c r="J97" s="39"/>
      <c r="K97" s="40"/>
      <c r="L97" s="62" t="s">
        <v>35</v>
      </c>
      <c r="M97" s="116">
        <v>2556</v>
      </c>
    </row>
    <row r="98" spans="2:13" ht="47.25">
      <c r="B98" s="29" t="s">
        <v>2</v>
      </c>
      <c r="C98" s="37">
        <v>91</v>
      </c>
      <c r="D98" s="94" t="s">
        <v>66</v>
      </c>
      <c r="E98" s="94" t="s">
        <v>66</v>
      </c>
      <c r="F98" s="40" t="s">
        <v>33</v>
      </c>
      <c r="G98" s="114">
        <v>240</v>
      </c>
      <c r="H98" s="81"/>
      <c r="I98" s="46"/>
      <c r="J98" s="39"/>
      <c r="K98" s="40"/>
      <c r="L98" s="62" t="s">
        <v>35</v>
      </c>
      <c r="M98" s="116">
        <v>4416.6</v>
      </c>
    </row>
    <row r="99" spans="2:13" ht="47.25">
      <c r="B99" s="29" t="s">
        <v>2</v>
      </c>
      <c r="C99" s="37">
        <v>92</v>
      </c>
      <c r="D99" s="104" t="s">
        <v>255</v>
      </c>
      <c r="E99" s="104" t="s">
        <v>255</v>
      </c>
      <c r="F99" s="40" t="s">
        <v>33</v>
      </c>
      <c r="G99" s="115">
        <v>150</v>
      </c>
      <c r="H99" s="81"/>
      <c r="I99" s="46"/>
      <c r="J99" s="39"/>
      <c r="K99" s="40"/>
      <c r="L99" s="62" t="s">
        <v>35</v>
      </c>
      <c r="M99" s="116">
        <v>9000</v>
      </c>
    </row>
    <row r="100" spans="2:13" ht="47.25">
      <c r="B100" s="29" t="s">
        <v>2</v>
      </c>
      <c r="C100" s="37">
        <v>93</v>
      </c>
      <c r="D100" s="96" t="s">
        <v>67</v>
      </c>
      <c r="E100" s="96" t="s">
        <v>67</v>
      </c>
      <c r="F100" s="44" t="s">
        <v>33</v>
      </c>
      <c r="G100" s="114">
        <v>16</v>
      </c>
      <c r="H100" s="81"/>
      <c r="I100" s="42"/>
      <c r="J100" s="39"/>
      <c r="K100" s="40"/>
      <c r="L100" s="62" t="s">
        <v>35</v>
      </c>
      <c r="M100" s="116">
        <v>1122.336</v>
      </c>
    </row>
    <row r="101" spans="2:13" ht="47.25">
      <c r="B101" s="29" t="s">
        <v>2</v>
      </c>
      <c r="C101" s="37">
        <v>94</v>
      </c>
      <c r="D101" s="104" t="s">
        <v>257</v>
      </c>
      <c r="E101" s="104" t="s">
        <v>257</v>
      </c>
      <c r="F101" s="44" t="s">
        <v>33</v>
      </c>
      <c r="G101" s="115">
        <v>250</v>
      </c>
      <c r="H101" s="81"/>
      <c r="I101" s="42"/>
      <c r="J101" s="39"/>
      <c r="K101" s="40"/>
      <c r="L101" s="62" t="s">
        <v>35</v>
      </c>
      <c r="M101" s="116">
        <v>13799.999999999998</v>
      </c>
    </row>
    <row r="102" spans="2:13" ht="47.25">
      <c r="B102" s="29" t="s">
        <v>2</v>
      </c>
      <c r="C102" s="37">
        <v>95</v>
      </c>
      <c r="D102" s="104" t="s">
        <v>259</v>
      </c>
      <c r="E102" s="104" t="s">
        <v>259</v>
      </c>
      <c r="F102" s="44" t="s">
        <v>33</v>
      </c>
      <c r="G102" s="115">
        <v>140</v>
      </c>
      <c r="H102" s="81"/>
      <c r="I102" s="45"/>
      <c r="J102" s="39"/>
      <c r="K102" s="40"/>
      <c r="L102" s="62" t="s">
        <v>35</v>
      </c>
      <c r="M102" s="116">
        <v>4480</v>
      </c>
    </row>
    <row r="103" spans="2:13" ht="47.25">
      <c r="B103" s="29" t="s">
        <v>2</v>
      </c>
      <c r="C103" s="37">
        <v>96</v>
      </c>
      <c r="D103" s="94" t="s">
        <v>68</v>
      </c>
      <c r="E103" s="94" t="s">
        <v>68</v>
      </c>
      <c r="F103" s="47" t="s">
        <v>33</v>
      </c>
      <c r="G103" s="114">
        <v>16</v>
      </c>
      <c r="H103" s="81"/>
      <c r="I103" s="39"/>
      <c r="J103" s="39"/>
      <c r="K103" s="40"/>
      <c r="L103" s="62" t="s">
        <v>35</v>
      </c>
      <c r="M103" s="116">
        <v>1122.336</v>
      </c>
    </row>
    <row r="104" spans="2:13" ht="47.25">
      <c r="B104" s="29" t="s">
        <v>2</v>
      </c>
      <c r="C104" s="37">
        <v>97</v>
      </c>
      <c r="D104" s="94" t="s">
        <v>69</v>
      </c>
      <c r="E104" s="94" t="s">
        <v>69</v>
      </c>
      <c r="F104" s="47" t="s">
        <v>33</v>
      </c>
      <c r="G104" s="114">
        <v>80</v>
      </c>
      <c r="H104" s="81"/>
      <c r="I104" s="39"/>
      <c r="J104" s="39"/>
      <c r="K104" s="40"/>
      <c r="L104" s="62" t="s">
        <v>35</v>
      </c>
      <c r="M104" s="116">
        <v>8666.666666666668</v>
      </c>
    </row>
    <row r="105" spans="2:13" ht="47.25">
      <c r="B105" s="29" t="s">
        <v>2</v>
      </c>
      <c r="C105" s="37">
        <v>98</v>
      </c>
      <c r="D105" s="101" t="s">
        <v>261</v>
      </c>
      <c r="E105" s="101" t="s">
        <v>261</v>
      </c>
      <c r="F105" s="137" t="s">
        <v>462</v>
      </c>
      <c r="G105" s="114">
        <f>5298+200+60</f>
        <v>5558</v>
      </c>
      <c r="H105" s="81"/>
      <c r="I105" s="39"/>
      <c r="J105" s="39"/>
      <c r="K105" s="40"/>
      <c r="L105" s="62" t="s">
        <v>35</v>
      </c>
      <c r="M105" s="116">
        <v>7361.571</v>
      </c>
    </row>
    <row r="106" spans="2:13" ht="63">
      <c r="B106" s="29" t="s">
        <v>2</v>
      </c>
      <c r="C106" s="37">
        <v>99</v>
      </c>
      <c r="D106" s="98" t="s">
        <v>70</v>
      </c>
      <c r="E106" s="98" t="s">
        <v>70</v>
      </c>
      <c r="F106" s="44" t="s">
        <v>33</v>
      </c>
      <c r="G106" s="114">
        <v>800</v>
      </c>
      <c r="H106" s="81"/>
      <c r="I106" s="45"/>
      <c r="J106" s="39"/>
      <c r="K106" s="40"/>
      <c r="L106" s="62" t="s">
        <v>35</v>
      </c>
      <c r="M106" s="116">
        <v>8411.999999999998</v>
      </c>
    </row>
    <row r="107" spans="2:13" ht="47.25">
      <c r="B107" s="29" t="s">
        <v>2</v>
      </c>
      <c r="C107" s="37">
        <v>100</v>
      </c>
      <c r="D107" s="103" t="s">
        <v>263</v>
      </c>
      <c r="E107" s="103" t="s">
        <v>263</v>
      </c>
      <c r="F107" s="40" t="s">
        <v>33</v>
      </c>
      <c r="G107" s="114">
        <f>4800+200</f>
        <v>5000</v>
      </c>
      <c r="H107" s="80"/>
      <c r="I107" s="45"/>
      <c r="J107" s="39"/>
      <c r="K107" s="40"/>
      <c r="L107" s="62" t="s">
        <v>35</v>
      </c>
      <c r="M107" s="116">
        <v>15833.333333333332</v>
      </c>
    </row>
    <row r="108" spans="2:13" ht="47.25">
      <c r="B108" s="29" t="s">
        <v>2</v>
      </c>
      <c r="C108" s="37">
        <v>101</v>
      </c>
      <c r="D108" s="104" t="s">
        <v>265</v>
      </c>
      <c r="E108" s="104" t="s">
        <v>265</v>
      </c>
      <c r="F108" s="38" t="s">
        <v>33</v>
      </c>
      <c r="G108" s="114">
        <v>20000</v>
      </c>
      <c r="H108" s="80"/>
      <c r="I108" s="39"/>
      <c r="J108" s="39"/>
      <c r="K108" s="40"/>
      <c r="L108" s="62" t="s">
        <v>35</v>
      </c>
      <c r="M108" s="116">
        <v>140000</v>
      </c>
    </row>
    <row r="109" spans="2:13" ht="47.25">
      <c r="B109" s="29" t="s">
        <v>2</v>
      </c>
      <c r="C109" s="37">
        <v>102</v>
      </c>
      <c r="D109" s="104" t="s">
        <v>267</v>
      </c>
      <c r="E109" s="104" t="s">
        <v>267</v>
      </c>
      <c r="F109" s="40" t="s">
        <v>33</v>
      </c>
      <c r="G109" s="114">
        <v>25600</v>
      </c>
      <c r="H109" s="80"/>
      <c r="I109" s="45"/>
      <c r="J109" s="39"/>
      <c r="K109" s="40"/>
      <c r="L109" s="62" t="s">
        <v>35</v>
      </c>
      <c r="M109" s="116">
        <v>153600</v>
      </c>
    </row>
    <row r="110" spans="2:13" ht="94.5">
      <c r="B110" s="122" t="s">
        <v>2</v>
      </c>
      <c r="C110" s="123">
        <v>103</v>
      </c>
      <c r="D110" s="120" t="s">
        <v>467</v>
      </c>
      <c r="E110" s="120" t="s">
        <v>467</v>
      </c>
      <c r="F110" s="124" t="s">
        <v>33</v>
      </c>
      <c r="G110" s="125">
        <v>0</v>
      </c>
      <c r="H110" s="126"/>
      <c r="I110" s="127"/>
      <c r="J110" s="128"/>
      <c r="K110" s="129"/>
      <c r="L110" s="130" t="s">
        <v>35</v>
      </c>
      <c r="M110" s="131">
        <v>0</v>
      </c>
    </row>
    <row r="111" spans="2:13" ht="47.25">
      <c r="B111" s="29" t="s">
        <v>2</v>
      </c>
      <c r="C111" s="37">
        <v>104</v>
      </c>
      <c r="D111" s="101" t="s">
        <v>270</v>
      </c>
      <c r="E111" s="101" t="s">
        <v>270</v>
      </c>
      <c r="F111" s="38" t="s">
        <v>33</v>
      </c>
      <c r="G111" s="114">
        <v>160</v>
      </c>
      <c r="H111" s="82"/>
      <c r="I111" s="39"/>
      <c r="J111" s="39"/>
      <c r="K111" s="40"/>
      <c r="L111" s="62" t="s">
        <v>35</v>
      </c>
      <c r="M111" s="116">
        <v>1200</v>
      </c>
    </row>
    <row r="112" spans="2:13" ht="47.25">
      <c r="B112" s="29" t="s">
        <v>2</v>
      </c>
      <c r="C112" s="37">
        <v>105</v>
      </c>
      <c r="D112" s="101" t="s">
        <v>272</v>
      </c>
      <c r="E112" s="101" t="s">
        <v>272</v>
      </c>
      <c r="F112" s="38" t="s">
        <v>33</v>
      </c>
      <c r="G112" s="114">
        <v>560</v>
      </c>
      <c r="H112" s="80"/>
      <c r="I112" s="39"/>
      <c r="J112" s="39"/>
      <c r="K112" s="40"/>
      <c r="L112" s="62" t="s">
        <v>35</v>
      </c>
      <c r="M112" s="116">
        <v>1960</v>
      </c>
    </row>
    <row r="113" spans="2:13" ht="47.25">
      <c r="B113" s="29" t="s">
        <v>2</v>
      </c>
      <c r="C113" s="37">
        <v>106</v>
      </c>
      <c r="D113" s="101" t="s">
        <v>274</v>
      </c>
      <c r="E113" s="101" t="s">
        <v>274</v>
      </c>
      <c r="F113" s="38" t="s">
        <v>33</v>
      </c>
      <c r="G113" s="114">
        <v>24</v>
      </c>
      <c r="H113" s="82"/>
      <c r="I113" s="39"/>
      <c r="J113" s="39"/>
      <c r="K113" s="40"/>
      <c r="L113" s="62" t="s">
        <v>35</v>
      </c>
      <c r="M113" s="116">
        <v>61.8</v>
      </c>
    </row>
    <row r="114" spans="2:13" ht="47.25">
      <c r="B114" s="29" t="s">
        <v>2</v>
      </c>
      <c r="C114" s="37">
        <v>107</v>
      </c>
      <c r="D114" s="103" t="s">
        <v>276</v>
      </c>
      <c r="E114" s="103" t="s">
        <v>276</v>
      </c>
      <c r="F114" s="44" t="s">
        <v>33</v>
      </c>
      <c r="G114" s="114">
        <v>240</v>
      </c>
      <c r="H114" s="80"/>
      <c r="I114" s="43"/>
      <c r="J114" s="39"/>
      <c r="K114" s="40"/>
      <c r="L114" s="62" t="s">
        <v>35</v>
      </c>
      <c r="M114" s="116">
        <v>1320</v>
      </c>
    </row>
    <row r="115" spans="2:13" ht="47.25">
      <c r="B115" s="29" t="s">
        <v>2</v>
      </c>
      <c r="C115" s="37">
        <v>108</v>
      </c>
      <c r="D115" s="103" t="s">
        <v>278</v>
      </c>
      <c r="E115" s="103" t="s">
        <v>278</v>
      </c>
      <c r="F115" s="38" t="s">
        <v>33</v>
      </c>
      <c r="G115" s="114">
        <v>800</v>
      </c>
      <c r="H115" s="82"/>
      <c r="I115" s="39"/>
      <c r="J115" s="39"/>
      <c r="K115" s="40"/>
      <c r="L115" s="62" t="s">
        <v>35</v>
      </c>
      <c r="M115" s="116">
        <v>1440</v>
      </c>
    </row>
    <row r="116" spans="2:13" ht="63">
      <c r="B116" s="29" t="s">
        <v>2</v>
      </c>
      <c r="C116" s="37">
        <v>109</v>
      </c>
      <c r="D116" s="101" t="s">
        <v>280</v>
      </c>
      <c r="E116" s="101" t="s">
        <v>280</v>
      </c>
      <c r="F116" s="47" t="s">
        <v>33</v>
      </c>
      <c r="G116" s="114">
        <f>415-52</f>
        <v>363</v>
      </c>
      <c r="H116" s="81"/>
      <c r="I116" s="49"/>
      <c r="J116" s="39"/>
      <c r="K116" s="40"/>
      <c r="L116" s="62" t="s">
        <v>35</v>
      </c>
      <c r="M116" s="116">
        <v>188760</v>
      </c>
    </row>
    <row r="117" spans="2:13" ht="47.25">
      <c r="B117" s="29" t="s">
        <v>2</v>
      </c>
      <c r="C117" s="37">
        <v>110</v>
      </c>
      <c r="D117" s="96" t="s">
        <v>71</v>
      </c>
      <c r="E117" s="96" t="s">
        <v>71</v>
      </c>
      <c r="F117" s="44" t="s">
        <v>33</v>
      </c>
      <c r="G117" s="114">
        <f>400-12+3+2</f>
        <v>393</v>
      </c>
      <c r="H117" s="80"/>
      <c r="I117" s="45"/>
      <c r="J117" s="39"/>
      <c r="K117" s="40"/>
      <c r="L117" s="62" t="s">
        <v>35</v>
      </c>
      <c r="M117" s="116">
        <v>63443.3</v>
      </c>
    </row>
    <row r="118" spans="2:13" ht="47.25">
      <c r="B118" s="29" t="s">
        <v>2</v>
      </c>
      <c r="C118" s="37">
        <v>111</v>
      </c>
      <c r="D118" s="101" t="s">
        <v>282</v>
      </c>
      <c r="E118" s="101" t="s">
        <v>282</v>
      </c>
      <c r="F118" s="44" t="s">
        <v>33</v>
      </c>
      <c r="G118" s="114">
        <f>1274-24+3-26+20</f>
        <v>1247</v>
      </c>
      <c r="H118" s="80"/>
      <c r="I118" s="43"/>
      <c r="J118" s="39"/>
      <c r="K118" s="40"/>
      <c r="L118" s="62" t="s">
        <v>35</v>
      </c>
      <c r="M118" s="116">
        <v>69832</v>
      </c>
    </row>
    <row r="119" spans="2:13" ht="47.25">
      <c r="B119" s="29" t="s">
        <v>2</v>
      </c>
      <c r="C119" s="37">
        <v>112</v>
      </c>
      <c r="D119" s="95" t="s">
        <v>283</v>
      </c>
      <c r="E119" s="95" t="s">
        <v>283</v>
      </c>
      <c r="F119" s="47" t="s">
        <v>33</v>
      </c>
      <c r="G119" s="115">
        <v>70</v>
      </c>
      <c r="H119" s="80"/>
      <c r="I119" s="49"/>
      <c r="J119" s="39"/>
      <c r="K119" s="40"/>
      <c r="L119" s="62" t="s">
        <v>35</v>
      </c>
      <c r="M119" s="116">
        <v>4120.2</v>
      </c>
    </row>
    <row r="120" spans="2:13" ht="47.25">
      <c r="B120" s="29" t="s">
        <v>2</v>
      </c>
      <c r="C120" s="37">
        <v>113</v>
      </c>
      <c r="D120" s="95" t="s">
        <v>285</v>
      </c>
      <c r="E120" s="95" t="s">
        <v>285</v>
      </c>
      <c r="F120" s="47" t="s">
        <v>33</v>
      </c>
      <c r="G120" s="115">
        <v>70</v>
      </c>
      <c r="H120" s="80"/>
      <c r="I120" s="49"/>
      <c r="J120" s="39"/>
      <c r="K120" s="40"/>
      <c r="L120" s="62" t="s">
        <v>35</v>
      </c>
      <c r="M120" s="116">
        <v>4120.2</v>
      </c>
    </row>
    <row r="121" spans="2:13" ht="47.25">
      <c r="B121" s="29" t="s">
        <v>2</v>
      </c>
      <c r="C121" s="37">
        <v>114</v>
      </c>
      <c r="D121" s="94" t="s">
        <v>72</v>
      </c>
      <c r="E121" s="94" t="s">
        <v>72</v>
      </c>
      <c r="F121" s="47" t="s">
        <v>33</v>
      </c>
      <c r="G121" s="114">
        <v>800</v>
      </c>
      <c r="H121" s="80"/>
      <c r="I121" s="45"/>
      <c r="J121" s="39"/>
      <c r="K121" s="40"/>
      <c r="L121" s="62" t="s">
        <v>35</v>
      </c>
      <c r="M121" s="116">
        <v>2400</v>
      </c>
    </row>
    <row r="122" spans="2:13" ht="47.25">
      <c r="B122" s="29" t="s">
        <v>2</v>
      </c>
      <c r="C122" s="37">
        <v>115</v>
      </c>
      <c r="D122" s="94" t="s">
        <v>287</v>
      </c>
      <c r="E122" s="94" t="s">
        <v>287</v>
      </c>
      <c r="F122" s="47" t="s">
        <v>33</v>
      </c>
      <c r="G122" s="114">
        <v>150</v>
      </c>
      <c r="H122" s="81"/>
      <c r="I122" s="49"/>
      <c r="J122" s="39"/>
      <c r="K122" s="40"/>
      <c r="L122" s="62" t="s">
        <v>35</v>
      </c>
      <c r="M122" s="116">
        <v>452.92499999999995</v>
      </c>
    </row>
    <row r="123" spans="2:13" ht="47.25">
      <c r="B123" s="29" t="s">
        <v>2</v>
      </c>
      <c r="C123" s="37">
        <v>116</v>
      </c>
      <c r="D123" s="101" t="s">
        <v>289</v>
      </c>
      <c r="E123" s="101" t="s">
        <v>289</v>
      </c>
      <c r="F123" s="47" t="s">
        <v>33</v>
      </c>
      <c r="G123" s="114">
        <f>38088-240</f>
        <v>37848</v>
      </c>
      <c r="H123" s="81"/>
      <c r="I123" s="45"/>
      <c r="J123" s="39"/>
      <c r="K123" s="40"/>
      <c r="L123" s="62" t="s">
        <v>35</v>
      </c>
      <c r="M123" s="116">
        <v>50464</v>
      </c>
    </row>
    <row r="124" spans="2:13" ht="47.25">
      <c r="B124" s="29" t="s">
        <v>2</v>
      </c>
      <c r="C124" s="37">
        <v>117</v>
      </c>
      <c r="D124" s="104" t="s">
        <v>291</v>
      </c>
      <c r="E124" s="104" t="s">
        <v>291</v>
      </c>
      <c r="F124" s="47" t="s">
        <v>33</v>
      </c>
      <c r="G124" s="115">
        <v>300</v>
      </c>
      <c r="H124" s="81"/>
      <c r="I124" s="49"/>
      <c r="J124" s="39"/>
      <c r="K124" s="40"/>
      <c r="L124" s="62" t="s">
        <v>35</v>
      </c>
      <c r="M124" s="116">
        <v>4200</v>
      </c>
    </row>
    <row r="125" spans="2:13" ht="47.25">
      <c r="B125" s="29" t="s">
        <v>2</v>
      </c>
      <c r="C125" s="37">
        <v>118</v>
      </c>
      <c r="D125" s="96" t="s">
        <v>73</v>
      </c>
      <c r="E125" s="96" t="s">
        <v>73</v>
      </c>
      <c r="F125" s="44" t="s">
        <v>33</v>
      </c>
      <c r="G125" s="114">
        <v>56</v>
      </c>
      <c r="H125" s="80"/>
      <c r="I125" s="42"/>
      <c r="J125" s="39"/>
      <c r="K125" s="40"/>
      <c r="L125" s="62" t="s">
        <v>35</v>
      </c>
      <c r="M125" s="116">
        <v>32666.663999999997</v>
      </c>
    </row>
    <row r="126" spans="2:13" ht="47.25">
      <c r="B126" s="29" t="s">
        <v>2</v>
      </c>
      <c r="C126" s="37">
        <v>119</v>
      </c>
      <c r="D126" s="101" t="s">
        <v>293</v>
      </c>
      <c r="E126" s="101" t="s">
        <v>293</v>
      </c>
      <c r="F126" s="44" t="s">
        <v>33</v>
      </c>
      <c r="G126" s="114">
        <v>16</v>
      </c>
      <c r="H126" s="82"/>
      <c r="I126" s="39"/>
      <c r="J126" s="39"/>
      <c r="K126" s="40"/>
      <c r="L126" s="62" t="s">
        <v>35</v>
      </c>
      <c r="M126" s="116">
        <v>1413.216</v>
      </c>
    </row>
    <row r="127" spans="2:13" ht="47.25">
      <c r="B127" s="29" t="s">
        <v>2</v>
      </c>
      <c r="C127" s="37">
        <v>120</v>
      </c>
      <c r="D127" s="103" t="s">
        <v>294</v>
      </c>
      <c r="E127" s="103" t="s">
        <v>294</v>
      </c>
      <c r="F127" s="44" t="s">
        <v>33</v>
      </c>
      <c r="G127" s="114">
        <v>16</v>
      </c>
      <c r="H127" s="82"/>
      <c r="I127" s="45"/>
      <c r="J127" s="39"/>
      <c r="K127" s="40"/>
      <c r="L127" s="62" t="s">
        <v>35</v>
      </c>
      <c r="M127" s="116">
        <v>1413.216</v>
      </c>
    </row>
    <row r="128" spans="2:13" ht="47.25">
      <c r="B128" s="29" t="s">
        <v>2</v>
      </c>
      <c r="C128" s="37">
        <v>121</v>
      </c>
      <c r="D128" s="101" t="s">
        <v>295</v>
      </c>
      <c r="E128" s="101" t="s">
        <v>295</v>
      </c>
      <c r="F128" s="44" t="s">
        <v>33</v>
      </c>
      <c r="G128" s="114">
        <v>160</v>
      </c>
      <c r="H128" s="82"/>
      <c r="I128" s="45"/>
      <c r="J128" s="39"/>
      <c r="K128" s="40"/>
      <c r="L128" s="62" t="s">
        <v>35</v>
      </c>
      <c r="M128" s="116">
        <v>928</v>
      </c>
    </row>
    <row r="129" spans="2:13" ht="47.25">
      <c r="B129" s="29" t="s">
        <v>2</v>
      </c>
      <c r="C129" s="37">
        <v>122</v>
      </c>
      <c r="D129" s="101" t="s">
        <v>297</v>
      </c>
      <c r="E129" s="101" t="s">
        <v>297</v>
      </c>
      <c r="F129" s="44" t="s">
        <v>33</v>
      </c>
      <c r="G129" s="114">
        <f>8846-16+10-80-20+24-100-50-288</f>
        <v>8326</v>
      </c>
      <c r="H129" s="82"/>
      <c r="I129" s="45"/>
      <c r="J129" s="39"/>
      <c r="K129" s="40"/>
      <c r="L129" s="62" t="s">
        <v>35</v>
      </c>
      <c r="M129" s="116">
        <v>59447.64000000001</v>
      </c>
    </row>
    <row r="130" spans="2:13" ht="47.25">
      <c r="B130" s="50" t="s">
        <v>2</v>
      </c>
      <c r="C130" s="37">
        <v>123</v>
      </c>
      <c r="D130" s="101" t="s">
        <v>299</v>
      </c>
      <c r="E130" s="101" t="s">
        <v>299</v>
      </c>
      <c r="F130" s="38" t="s">
        <v>33</v>
      </c>
      <c r="G130" s="114">
        <v>800</v>
      </c>
      <c r="H130" s="80"/>
      <c r="I130" s="39"/>
      <c r="J130" s="39"/>
      <c r="K130" s="40"/>
      <c r="L130" s="62" t="s">
        <v>35</v>
      </c>
      <c r="M130" s="116">
        <v>150666.6666666667</v>
      </c>
    </row>
    <row r="131" spans="2:13" ht="47.25">
      <c r="B131" s="50" t="s">
        <v>2</v>
      </c>
      <c r="C131" s="37">
        <v>124</v>
      </c>
      <c r="D131" s="101" t="s">
        <v>301</v>
      </c>
      <c r="E131" s="101" t="s">
        <v>301</v>
      </c>
      <c r="F131" s="44" t="s">
        <v>33</v>
      </c>
      <c r="G131" s="114">
        <v>8</v>
      </c>
      <c r="H131" s="80"/>
      <c r="I131" s="51"/>
      <c r="J131" s="39"/>
      <c r="K131" s="40"/>
      <c r="L131" s="62" t="s">
        <v>35</v>
      </c>
      <c r="M131" s="116">
        <v>2400</v>
      </c>
    </row>
    <row r="132" spans="2:13" ht="47.25">
      <c r="B132" s="50" t="s">
        <v>2</v>
      </c>
      <c r="C132" s="37">
        <v>125</v>
      </c>
      <c r="D132" s="95" t="s">
        <v>303</v>
      </c>
      <c r="E132" s="95" t="s">
        <v>303</v>
      </c>
      <c r="F132" s="44" t="s">
        <v>33</v>
      </c>
      <c r="G132" s="115">
        <v>400</v>
      </c>
      <c r="H132" s="80"/>
      <c r="I132" s="51"/>
      <c r="J132" s="39"/>
      <c r="K132" s="40"/>
      <c r="L132" s="62" t="s">
        <v>35</v>
      </c>
      <c r="M132" s="116">
        <v>356</v>
      </c>
    </row>
    <row r="133" spans="2:13" ht="47.25">
      <c r="B133" s="50" t="s">
        <v>2</v>
      </c>
      <c r="C133" s="37">
        <v>126</v>
      </c>
      <c r="D133" s="106" t="s">
        <v>305</v>
      </c>
      <c r="E133" s="106" t="s">
        <v>305</v>
      </c>
      <c r="F133" s="44" t="s">
        <v>33</v>
      </c>
      <c r="G133" s="114">
        <v>1000</v>
      </c>
      <c r="H133" s="80"/>
      <c r="I133" s="51"/>
      <c r="J133" s="39"/>
      <c r="K133" s="40"/>
      <c r="L133" s="62" t="s">
        <v>35</v>
      </c>
      <c r="M133" s="116">
        <v>745</v>
      </c>
    </row>
    <row r="134" spans="2:13" ht="47.25">
      <c r="B134" s="50" t="s">
        <v>2</v>
      </c>
      <c r="C134" s="37">
        <v>127</v>
      </c>
      <c r="D134" s="103" t="s">
        <v>307</v>
      </c>
      <c r="E134" s="103" t="s">
        <v>307</v>
      </c>
      <c r="F134" s="44" t="s">
        <v>33</v>
      </c>
      <c r="G134" s="114">
        <v>26000</v>
      </c>
      <c r="H134" s="80"/>
      <c r="I134" s="51"/>
      <c r="J134" s="39"/>
      <c r="K134" s="40"/>
      <c r="L134" s="62" t="s">
        <v>35</v>
      </c>
      <c r="M134" s="116">
        <v>26000</v>
      </c>
    </row>
    <row r="135" spans="2:13" ht="47.25">
      <c r="B135" s="50" t="s">
        <v>2</v>
      </c>
      <c r="C135" s="37">
        <v>128</v>
      </c>
      <c r="D135" s="106" t="s">
        <v>309</v>
      </c>
      <c r="E135" s="106" t="s">
        <v>309</v>
      </c>
      <c r="F135" s="44" t="s">
        <v>33</v>
      </c>
      <c r="G135" s="114">
        <f>7216-192</f>
        <v>7024</v>
      </c>
      <c r="H135" s="81"/>
      <c r="I135" s="51"/>
      <c r="J135" s="39"/>
      <c r="K135" s="40"/>
      <c r="L135" s="62" t="s">
        <v>35</v>
      </c>
      <c r="M135" s="116">
        <v>133456</v>
      </c>
    </row>
    <row r="136" spans="2:13" ht="47.25">
      <c r="B136" s="50" t="s">
        <v>2</v>
      </c>
      <c r="C136" s="37">
        <v>129</v>
      </c>
      <c r="D136" s="96" t="s">
        <v>311</v>
      </c>
      <c r="E136" s="96" t="s">
        <v>311</v>
      </c>
      <c r="F136" s="44" t="s">
        <v>462</v>
      </c>
      <c r="G136" s="125">
        <v>31715</v>
      </c>
      <c r="H136" s="80"/>
      <c r="I136" s="51"/>
      <c r="J136" s="39"/>
      <c r="K136" s="40"/>
      <c r="L136" s="62" t="s">
        <v>35</v>
      </c>
      <c r="M136" s="131">
        <v>983165</v>
      </c>
    </row>
    <row r="137" spans="2:13" ht="47.25">
      <c r="B137" s="50" t="s">
        <v>2</v>
      </c>
      <c r="C137" s="37">
        <v>130</v>
      </c>
      <c r="D137" s="101" t="s">
        <v>313</v>
      </c>
      <c r="E137" s="101" t="s">
        <v>313</v>
      </c>
      <c r="F137" s="44" t="s">
        <v>33</v>
      </c>
      <c r="G137" s="114">
        <f>600-160+22</f>
        <v>462</v>
      </c>
      <c r="H137" s="80"/>
      <c r="I137" s="51"/>
      <c r="J137" s="39"/>
      <c r="K137" s="40"/>
      <c r="L137" s="62" t="s">
        <v>35</v>
      </c>
      <c r="M137" s="116">
        <v>10552.08</v>
      </c>
    </row>
    <row r="138" spans="2:13" ht="47.25">
      <c r="B138" s="50" t="s">
        <v>2</v>
      </c>
      <c r="C138" s="37">
        <v>131</v>
      </c>
      <c r="D138" s="101" t="s">
        <v>315</v>
      </c>
      <c r="E138" s="101" t="s">
        <v>315</v>
      </c>
      <c r="F138" s="48" t="s">
        <v>33</v>
      </c>
      <c r="G138" s="114">
        <v>150</v>
      </c>
      <c r="H138" s="80"/>
      <c r="I138" s="39"/>
      <c r="J138" s="39"/>
      <c r="K138" s="40"/>
      <c r="L138" s="62" t="s">
        <v>35</v>
      </c>
      <c r="M138" s="116">
        <v>399</v>
      </c>
    </row>
    <row r="139" spans="2:13" ht="47.25">
      <c r="B139" s="50" t="s">
        <v>2</v>
      </c>
      <c r="C139" s="37">
        <v>132</v>
      </c>
      <c r="D139" s="101" t="s">
        <v>317</v>
      </c>
      <c r="E139" s="101" t="s">
        <v>317</v>
      </c>
      <c r="F139" s="48" t="s">
        <v>33</v>
      </c>
      <c r="G139" s="114">
        <v>150</v>
      </c>
      <c r="H139" s="82"/>
      <c r="I139" s="39"/>
      <c r="J139" s="39"/>
      <c r="K139" s="40"/>
      <c r="L139" s="62" t="s">
        <v>35</v>
      </c>
      <c r="M139" s="116">
        <v>247.5</v>
      </c>
    </row>
    <row r="140" spans="2:13" ht="47.25">
      <c r="B140" s="50" t="s">
        <v>2</v>
      </c>
      <c r="C140" s="37">
        <v>133</v>
      </c>
      <c r="D140" s="101" t="s">
        <v>319</v>
      </c>
      <c r="E140" s="101" t="s">
        <v>319</v>
      </c>
      <c r="F140" s="48" t="s">
        <v>33</v>
      </c>
      <c r="G140" s="114">
        <f>4960+200</f>
        <v>5160</v>
      </c>
      <c r="H140" s="82"/>
      <c r="I140" s="39"/>
      <c r="J140" s="39"/>
      <c r="K140" s="40"/>
      <c r="L140" s="62" t="s">
        <v>35</v>
      </c>
      <c r="M140" s="116">
        <v>7739.999999999999</v>
      </c>
    </row>
    <row r="141" spans="2:13" ht="47.25">
      <c r="B141" s="50" t="s">
        <v>2</v>
      </c>
      <c r="C141" s="37">
        <v>134</v>
      </c>
      <c r="D141" s="101" t="s">
        <v>321</v>
      </c>
      <c r="E141" s="101" t="s">
        <v>321</v>
      </c>
      <c r="F141" s="48" t="s">
        <v>33</v>
      </c>
      <c r="G141" s="114">
        <v>50</v>
      </c>
      <c r="H141" s="80"/>
      <c r="I141" s="39"/>
      <c r="J141" s="39"/>
      <c r="K141" s="40"/>
      <c r="L141" s="62" t="s">
        <v>35</v>
      </c>
      <c r="M141" s="116">
        <v>2587.5</v>
      </c>
    </row>
    <row r="142" spans="2:13" ht="47.25">
      <c r="B142" s="50" t="s">
        <v>2</v>
      </c>
      <c r="C142" s="37">
        <v>135</v>
      </c>
      <c r="D142" s="104" t="s">
        <v>323</v>
      </c>
      <c r="E142" s="104" t="s">
        <v>323</v>
      </c>
      <c r="F142" s="48" t="s">
        <v>33</v>
      </c>
      <c r="G142" s="114">
        <v>2</v>
      </c>
      <c r="H142" s="82"/>
      <c r="I142" s="39"/>
      <c r="J142" s="39"/>
      <c r="K142" s="40"/>
      <c r="L142" s="62" t="s">
        <v>35</v>
      </c>
      <c r="M142" s="116">
        <v>40000</v>
      </c>
    </row>
    <row r="143" spans="2:13" ht="47.25">
      <c r="B143" s="50" t="s">
        <v>2</v>
      </c>
      <c r="C143" s="37">
        <v>136</v>
      </c>
      <c r="D143" s="101" t="s">
        <v>325</v>
      </c>
      <c r="E143" s="101" t="s">
        <v>325</v>
      </c>
      <c r="F143" s="48" t="s">
        <v>33</v>
      </c>
      <c r="G143" s="114">
        <v>107</v>
      </c>
      <c r="H143" s="80"/>
      <c r="I143" s="39"/>
      <c r="J143" s="39"/>
      <c r="K143" s="40"/>
      <c r="L143" s="62" t="s">
        <v>35</v>
      </c>
      <c r="M143" s="116">
        <v>7802.086015037594</v>
      </c>
    </row>
    <row r="144" spans="2:13" ht="47.25">
      <c r="B144" s="50" t="s">
        <v>2</v>
      </c>
      <c r="C144" s="37">
        <v>137</v>
      </c>
      <c r="D144" s="101" t="s">
        <v>327</v>
      </c>
      <c r="E144" s="101" t="s">
        <v>327</v>
      </c>
      <c r="F144" s="44" t="s">
        <v>33</v>
      </c>
      <c r="G144" s="114">
        <v>10</v>
      </c>
      <c r="H144" s="80"/>
      <c r="I144" s="51"/>
      <c r="J144" s="39"/>
      <c r="K144" s="40"/>
      <c r="L144" s="62" t="s">
        <v>35</v>
      </c>
      <c r="M144" s="116">
        <v>500</v>
      </c>
    </row>
    <row r="145" spans="2:13" ht="47.25">
      <c r="B145" s="50" t="s">
        <v>2</v>
      </c>
      <c r="C145" s="37">
        <v>138</v>
      </c>
      <c r="D145" s="101" t="s">
        <v>329</v>
      </c>
      <c r="E145" s="101" t="s">
        <v>329</v>
      </c>
      <c r="F145" s="44" t="s">
        <v>33</v>
      </c>
      <c r="G145" s="114">
        <f>105-24+4</f>
        <v>85</v>
      </c>
      <c r="H145" s="80"/>
      <c r="I145" s="51"/>
      <c r="J145" s="39"/>
      <c r="K145" s="40"/>
      <c r="L145" s="62" t="s">
        <v>35</v>
      </c>
      <c r="M145" s="116">
        <v>30600</v>
      </c>
    </row>
    <row r="146" spans="2:13" ht="63">
      <c r="B146" s="50" t="s">
        <v>2</v>
      </c>
      <c r="C146" s="37">
        <v>139</v>
      </c>
      <c r="D146" s="96" t="s">
        <v>74</v>
      </c>
      <c r="E146" s="96" t="s">
        <v>74</v>
      </c>
      <c r="F146" s="44" t="s">
        <v>33</v>
      </c>
      <c r="G146" s="114">
        <v>5</v>
      </c>
      <c r="H146" s="80"/>
      <c r="I146" s="42"/>
      <c r="J146" s="39"/>
      <c r="K146" s="40"/>
      <c r="L146" s="62" t="s">
        <v>35</v>
      </c>
      <c r="M146" s="116">
        <v>1023.75</v>
      </c>
    </row>
    <row r="147" spans="2:13" ht="47.25">
      <c r="B147" s="50" t="s">
        <v>2</v>
      </c>
      <c r="C147" s="37">
        <v>140</v>
      </c>
      <c r="D147" s="96" t="s">
        <v>75</v>
      </c>
      <c r="E147" s="96" t="s">
        <v>75</v>
      </c>
      <c r="F147" s="44" t="s">
        <v>33</v>
      </c>
      <c r="G147" s="114">
        <f>62080-800+900-200</f>
        <v>61980</v>
      </c>
      <c r="H147" s="80"/>
      <c r="I147" s="51"/>
      <c r="J147" s="39"/>
      <c r="K147" s="40"/>
      <c r="L147" s="62" t="s">
        <v>35</v>
      </c>
      <c r="M147" s="116">
        <v>127058.99999999999</v>
      </c>
    </row>
    <row r="148" spans="2:13" ht="47.25">
      <c r="B148" s="50" t="s">
        <v>2</v>
      </c>
      <c r="C148" s="37">
        <v>141</v>
      </c>
      <c r="D148" s="103" t="s">
        <v>331</v>
      </c>
      <c r="E148" s="103" t="s">
        <v>331</v>
      </c>
      <c r="F148" s="48" t="s">
        <v>33</v>
      </c>
      <c r="G148" s="114">
        <v>2400</v>
      </c>
      <c r="H148" s="80"/>
      <c r="I148" s="39"/>
      <c r="J148" s="39"/>
      <c r="K148" s="40"/>
      <c r="L148" s="62" t="s">
        <v>35</v>
      </c>
      <c r="M148" s="116">
        <v>46000</v>
      </c>
    </row>
    <row r="149" spans="2:13" ht="47.25">
      <c r="B149" s="50" t="s">
        <v>2</v>
      </c>
      <c r="C149" s="37">
        <v>142</v>
      </c>
      <c r="D149" s="96" t="s">
        <v>76</v>
      </c>
      <c r="E149" s="96" t="s">
        <v>76</v>
      </c>
      <c r="F149" s="48" t="s">
        <v>33</v>
      </c>
      <c r="G149" s="114">
        <f>32+8</f>
        <v>40</v>
      </c>
      <c r="H149" s="80"/>
      <c r="I149" s="39"/>
      <c r="J149" s="39"/>
      <c r="K149" s="40"/>
      <c r="L149" s="62" t="s">
        <v>35</v>
      </c>
      <c r="M149" s="116">
        <v>500</v>
      </c>
    </row>
    <row r="150" spans="2:13" ht="47.25">
      <c r="B150" s="50" t="s">
        <v>2</v>
      </c>
      <c r="C150" s="37">
        <v>143</v>
      </c>
      <c r="D150" s="101" t="s">
        <v>333</v>
      </c>
      <c r="E150" s="101" t="s">
        <v>333</v>
      </c>
      <c r="F150" s="48" t="s">
        <v>33</v>
      </c>
      <c r="G150" s="114">
        <f>5133-5000</f>
        <v>133</v>
      </c>
      <c r="H150" s="81"/>
      <c r="I150" s="39"/>
      <c r="J150" s="39"/>
      <c r="K150" s="40"/>
      <c r="L150" s="62" t="s">
        <v>35</v>
      </c>
      <c r="M150" s="116">
        <v>61180</v>
      </c>
    </row>
    <row r="151" spans="2:13" ht="47.25">
      <c r="B151" s="50" t="s">
        <v>2</v>
      </c>
      <c r="C151" s="37">
        <v>144</v>
      </c>
      <c r="D151" s="101" t="s">
        <v>335</v>
      </c>
      <c r="E151" s="101" t="s">
        <v>335</v>
      </c>
      <c r="F151" s="48" t="s">
        <v>33</v>
      </c>
      <c r="G151" s="114">
        <f>26056-400+2+5000+4-1000</f>
        <v>29662</v>
      </c>
      <c r="H151" s="82"/>
      <c r="I151" s="39"/>
      <c r="J151" s="39"/>
      <c r="K151" s="40"/>
      <c r="L151" s="62" t="s">
        <v>35</v>
      </c>
      <c r="M151" s="116">
        <v>247183.33333333334</v>
      </c>
    </row>
    <row r="152" spans="2:13" ht="47.25">
      <c r="B152" s="50" t="s">
        <v>2</v>
      </c>
      <c r="C152" s="37">
        <v>145</v>
      </c>
      <c r="D152" s="96" t="s">
        <v>77</v>
      </c>
      <c r="E152" s="96" t="s">
        <v>77</v>
      </c>
      <c r="F152" s="48" t="s">
        <v>33</v>
      </c>
      <c r="G152" s="114">
        <f>12-4</f>
        <v>8</v>
      </c>
      <c r="H152" s="81"/>
      <c r="I152" s="39"/>
      <c r="J152" s="39"/>
      <c r="K152" s="40"/>
      <c r="L152" s="62" t="s">
        <v>35</v>
      </c>
      <c r="M152" s="116">
        <v>880.8</v>
      </c>
    </row>
    <row r="153" spans="2:13" ht="47.25">
      <c r="B153" s="50" t="s">
        <v>2</v>
      </c>
      <c r="C153" s="37">
        <v>146</v>
      </c>
      <c r="D153" s="101" t="s">
        <v>337</v>
      </c>
      <c r="E153" s="101" t="s">
        <v>337</v>
      </c>
      <c r="F153" s="48" t="s">
        <v>33</v>
      </c>
      <c r="G153" s="114">
        <f>6400+2000</f>
        <v>8400</v>
      </c>
      <c r="H153" s="83"/>
      <c r="I153" s="39"/>
      <c r="J153" s="39"/>
      <c r="K153" s="40"/>
      <c r="L153" s="62" t="s">
        <v>35</v>
      </c>
      <c r="M153" s="116">
        <v>140000</v>
      </c>
    </row>
    <row r="154" spans="2:13" ht="47.25">
      <c r="B154" s="50" t="s">
        <v>2</v>
      </c>
      <c r="C154" s="37">
        <v>147</v>
      </c>
      <c r="D154" s="120" t="s">
        <v>466</v>
      </c>
      <c r="E154" s="120" t="s">
        <v>466</v>
      </c>
      <c r="F154" s="48" t="s">
        <v>33</v>
      </c>
      <c r="G154" s="114">
        <f>1646+40-106-384</f>
        <v>1196</v>
      </c>
      <c r="H154" s="82"/>
      <c r="I154" s="39"/>
      <c r="J154" s="39"/>
      <c r="K154" s="40"/>
      <c r="L154" s="62" t="s">
        <v>35</v>
      </c>
      <c r="M154" s="116">
        <v>50830</v>
      </c>
    </row>
    <row r="155" spans="2:13" ht="47.25">
      <c r="B155" s="50" t="s">
        <v>2</v>
      </c>
      <c r="C155" s="37">
        <v>148</v>
      </c>
      <c r="D155" s="94" t="s">
        <v>78</v>
      </c>
      <c r="E155" s="94" t="s">
        <v>78</v>
      </c>
      <c r="F155" s="48" t="s">
        <v>33</v>
      </c>
      <c r="G155" s="114">
        <v>520</v>
      </c>
      <c r="H155" s="82"/>
      <c r="I155" s="39"/>
      <c r="J155" s="39"/>
      <c r="K155" s="40"/>
      <c r="L155" s="62" t="s">
        <v>35</v>
      </c>
      <c r="M155" s="116">
        <v>8233.333333333332</v>
      </c>
    </row>
    <row r="156" spans="2:13" ht="47.25">
      <c r="B156" s="50" t="s">
        <v>2</v>
      </c>
      <c r="C156" s="37">
        <v>149</v>
      </c>
      <c r="D156" s="104" t="s">
        <v>339</v>
      </c>
      <c r="E156" s="104" t="s">
        <v>339</v>
      </c>
      <c r="F156" s="48" t="s">
        <v>33</v>
      </c>
      <c r="G156" s="114">
        <v>16000</v>
      </c>
      <c r="H156" s="80"/>
      <c r="I156" s="39"/>
      <c r="J156" s="39"/>
      <c r="K156" s="40"/>
      <c r="L156" s="62" t="s">
        <v>35</v>
      </c>
      <c r="M156" s="116">
        <v>72000</v>
      </c>
    </row>
    <row r="157" spans="2:13" ht="47.25">
      <c r="B157" s="50" t="s">
        <v>2</v>
      </c>
      <c r="C157" s="37">
        <v>150</v>
      </c>
      <c r="D157" s="96" t="s">
        <v>79</v>
      </c>
      <c r="E157" s="96" t="s">
        <v>79</v>
      </c>
      <c r="F157" s="38" t="s">
        <v>33</v>
      </c>
      <c r="G157" s="114">
        <f>2059-400-600-3</f>
        <v>1056</v>
      </c>
      <c r="H157" s="80"/>
      <c r="I157" s="39"/>
      <c r="J157" s="39"/>
      <c r="K157" s="40"/>
      <c r="L157" s="62" t="s">
        <v>35</v>
      </c>
      <c r="M157" s="116">
        <v>17952</v>
      </c>
    </row>
    <row r="158" spans="2:13" ht="47.25">
      <c r="B158" s="50" t="s">
        <v>2</v>
      </c>
      <c r="C158" s="37">
        <v>151</v>
      </c>
      <c r="D158" s="96" t="s">
        <v>80</v>
      </c>
      <c r="E158" s="96" t="s">
        <v>80</v>
      </c>
      <c r="F158" s="38" t="s">
        <v>33</v>
      </c>
      <c r="G158" s="114">
        <f>22-16</f>
        <v>6</v>
      </c>
      <c r="H158" s="82"/>
      <c r="I158" s="39"/>
      <c r="J158" s="39"/>
      <c r="K158" s="40"/>
      <c r="L158" s="62" t="s">
        <v>35</v>
      </c>
      <c r="M158" s="116">
        <v>796.5000000000002</v>
      </c>
    </row>
    <row r="159" spans="2:13" ht="47.25">
      <c r="B159" s="50" t="s">
        <v>2</v>
      </c>
      <c r="C159" s="37">
        <v>152</v>
      </c>
      <c r="D159" s="101" t="s">
        <v>341</v>
      </c>
      <c r="E159" s="101" t="s">
        <v>341</v>
      </c>
      <c r="F159" s="38" t="s">
        <v>33</v>
      </c>
      <c r="G159" s="114">
        <v>1300</v>
      </c>
      <c r="H159" s="82"/>
      <c r="I159" s="39"/>
      <c r="J159" s="39"/>
      <c r="K159" s="40"/>
      <c r="L159" s="62" t="s">
        <v>35</v>
      </c>
      <c r="M159" s="116">
        <v>35555</v>
      </c>
    </row>
    <row r="160" spans="2:13" ht="47.25">
      <c r="B160" s="50" t="s">
        <v>2</v>
      </c>
      <c r="C160" s="37">
        <v>153</v>
      </c>
      <c r="D160" s="104" t="s">
        <v>343</v>
      </c>
      <c r="E160" s="104" t="s">
        <v>343</v>
      </c>
      <c r="F160" s="44" t="s">
        <v>33</v>
      </c>
      <c r="G160" s="114">
        <v>200</v>
      </c>
      <c r="H160" s="80"/>
      <c r="I160" s="51"/>
      <c r="J160" s="39"/>
      <c r="K160" s="40"/>
      <c r="L160" s="62" t="s">
        <v>35</v>
      </c>
      <c r="M160" s="116">
        <v>6000</v>
      </c>
    </row>
    <row r="161" spans="2:13" ht="47.25">
      <c r="B161" s="50" t="s">
        <v>2</v>
      </c>
      <c r="C161" s="37">
        <v>154</v>
      </c>
      <c r="D161" s="94" t="s">
        <v>81</v>
      </c>
      <c r="E161" s="94" t="s">
        <v>81</v>
      </c>
      <c r="F161" s="44" t="s">
        <v>33</v>
      </c>
      <c r="G161" s="114">
        <f>16+4</f>
        <v>20</v>
      </c>
      <c r="H161" s="80"/>
      <c r="I161" s="51"/>
      <c r="J161" s="39"/>
      <c r="K161" s="40"/>
      <c r="L161" s="62" t="s">
        <v>35</v>
      </c>
      <c r="M161" s="116">
        <v>166.66666666666663</v>
      </c>
    </row>
    <row r="162" spans="2:13" ht="47.25">
      <c r="B162" s="50" t="s">
        <v>2</v>
      </c>
      <c r="C162" s="37">
        <v>155</v>
      </c>
      <c r="D162" s="96" t="s">
        <v>82</v>
      </c>
      <c r="E162" s="96" t="s">
        <v>82</v>
      </c>
      <c r="F162" s="40" t="s">
        <v>33</v>
      </c>
      <c r="G162" s="114">
        <f>16+4</f>
        <v>20</v>
      </c>
      <c r="H162" s="82"/>
      <c r="I162" s="52"/>
      <c r="J162" s="39"/>
      <c r="K162" s="40"/>
      <c r="L162" s="62" t="s">
        <v>35</v>
      </c>
      <c r="M162" s="116">
        <v>649.5</v>
      </c>
    </row>
    <row r="163" spans="2:13" ht="47.25">
      <c r="B163" s="50" t="s">
        <v>2</v>
      </c>
      <c r="C163" s="37">
        <v>156</v>
      </c>
      <c r="D163" s="101" t="s">
        <v>345</v>
      </c>
      <c r="E163" s="101" t="s">
        <v>345</v>
      </c>
      <c r="F163" s="40" t="s">
        <v>33</v>
      </c>
      <c r="G163" s="114">
        <v>4</v>
      </c>
      <c r="H163" s="82"/>
      <c r="I163" s="52"/>
      <c r="J163" s="39"/>
      <c r="K163" s="40"/>
      <c r="L163" s="62" t="s">
        <v>35</v>
      </c>
      <c r="M163" s="116">
        <v>298</v>
      </c>
    </row>
    <row r="164" spans="2:13" ht="47.25">
      <c r="B164" s="50" t="s">
        <v>2</v>
      </c>
      <c r="C164" s="37">
        <v>157</v>
      </c>
      <c r="D164" s="106" t="s">
        <v>347</v>
      </c>
      <c r="E164" s="106" t="s">
        <v>347</v>
      </c>
      <c r="F164" s="38" t="s">
        <v>33</v>
      </c>
      <c r="G164" s="115">
        <v>10</v>
      </c>
      <c r="H164" s="82"/>
      <c r="I164" s="39"/>
      <c r="J164" s="39"/>
      <c r="K164" s="40"/>
      <c r="L164" s="62" t="s">
        <v>35</v>
      </c>
      <c r="M164" s="116">
        <v>4831.200000000001</v>
      </c>
    </row>
    <row r="165" spans="2:13" ht="47.25">
      <c r="B165" s="50" t="s">
        <v>2</v>
      </c>
      <c r="C165" s="37">
        <v>158</v>
      </c>
      <c r="D165" s="106" t="s">
        <v>349</v>
      </c>
      <c r="E165" s="106" t="s">
        <v>349</v>
      </c>
      <c r="F165" s="48" t="s">
        <v>33</v>
      </c>
      <c r="G165" s="115">
        <v>10</v>
      </c>
      <c r="H165" s="82"/>
      <c r="I165" s="53"/>
      <c r="J165" s="39"/>
      <c r="K165" s="40"/>
      <c r="L165" s="62" t="s">
        <v>35</v>
      </c>
      <c r="M165" s="116">
        <v>4831.2</v>
      </c>
    </row>
    <row r="166" spans="2:13" ht="47.25">
      <c r="B166" s="50" t="s">
        <v>2</v>
      </c>
      <c r="C166" s="37">
        <v>159</v>
      </c>
      <c r="D166" s="106" t="s">
        <v>351</v>
      </c>
      <c r="E166" s="106" t="s">
        <v>351</v>
      </c>
      <c r="F166" s="48" t="s">
        <v>33</v>
      </c>
      <c r="G166" s="115">
        <v>10</v>
      </c>
      <c r="H166" s="82"/>
      <c r="I166" s="39"/>
      <c r="J166" s="39"/>
      <c r="K166" s="40"/>
      <c r="L166" s="62" t="s">
        <v>35</v>
      </c>
      <c r="M166" s="116">
        <v>4831.2</v>
      </c>
    </row>
    <row r="167" spans="2:13" ht="47.25">
      <c r="B167" s="50" t="s">
        <v>2</v>
      </c>
      <c r="C167" s="37">
        <v>160</v>
      </c>
      <c r="D167" s="106" t="s">
        <v>353</v>
      </c>
      <c r="E167" s="106" t="s">
        <v>353</v>
      </c>
      <c r="F167" s="40" t="s">
        <v>33</v>
      </c>
      <c r="G167" s="115">
        <v>10</v>
      </c>
      <c r="H167" s="82"/>
      <c r="I167" s="39"/>
      <c r="J167" s="39"/>
      <c r="K167" s="40"/>
      <c r="L167" s="62" t="s">
        <v>35</v>
      </c>
      <c r="M167" s="116">
        <v>4831.2</v>
      </c>
    </row>
    <row r="168" spans="2:13" ht="47.25">
      <c r="B168" s="50" t="s">
        <v>2</v>
      </c>
      <c r="C168" s="37">
        <v>161</v>
      </c>
      <c r="D168" s="106" t="s">
        <v>355</v>
      </c>
      <c r="E168" s="106" t="s">
        <v>355</v>
      </c>
      <c r="F168" s="48" t="s">
        <v>33</v>
      </c>
      <c r="G168" s="115">
        <v>10</v>
      </c>
      <c r="H168" s="82"/>
      <c r="I168" s="39"/>
      <c r="J168" s="39"/>
      <c r="K168" s="40"/>
      <c r="L168" s="62" t="s">
        <v>35</v>
      </c>
      <c r="M168" s="116">
        <v>4831.200000000001</v>
      </c>
    </row>
    <row r="169" spans="2:13" ht="47.25">
      <c r="B169" s="50" t="s">
        <v>2</v>
      </c>
      <c r="C169" s="37">
        <v>162</v>
      </c>
      <c r="D169" s="106" t="s">
        <v>357</v>
      </c>
      <c r="E169" s="106" t="s">
        <v>357</v>
      </c>
      <c r="F169" s="38" t="s">
        <v>33</v>
      </c>
      <c r="G169" s="115">
        <v>10</v>
      </c>
      <c r="H169" s="80"/>
      <c r="I169" s="41"/>
      <c r="J169" s="39"/>
      <c r="K169" s="40"/>
      <c r="L169" s="62" t="s">
        <v>35</v>
      </c>
      <c r="M169" s="116">
        <v>4831.200000000001</v>
      </c>
    </row>
    <row r="170" spans="2:13" ht="47.25">
      <c r="B170" s="50" t="s">
        <v>2</v>
      </c>
      <c r="C170" s="37">
        <v>163</v>
      </c>
      <c r="D170" s="106" t="s">
        <v>83</v>
      </c>
      <c r="E170" s="106" t="s">
        <v>83</v>
      </c>
      <c r="F170" s="44" t="s">
        <v>33</v>
      </c>
      <c r="G170" s="114">
        <f>920</f>
        <v>920</v>
      </c>
      <c r="H170" s="80"/>
      <c r="I170" s="45"/>
      <c r="J170" s="39"/>
      <c r="K170" s="40"/>
      <c r="L170" s="62" t="s">
        <v>35</v>
      </c>
      <c r="M170" s="116">
        <v>68172</v>
      </c>
    </row>
    <row r="171" spans="2:13" ht="47.25">
      <c r="B171" s="50" t="s">
        <v>2</v>
      </c>
      <c r="C171" s="37">
        <v>164</v>
      </c>
      <c r="D171" s="101" t="s">
        <v>359</v>
      </c>
      <c r="E171" s="101" t="s">
        <v>359</v>
      </c>
      <c r="F171" s="44" t="s">
        <v>33</v>
      </c>
      <c r="G171" s="114">
        <f>688-240-80</f>
        <v>368</v>
      </c>
      <c r="H171" s="80"/>
      <c r="I171" s="45"/>
      <c r="J171" s="39"/>
      <c r="K171" s="40"/>
      <c r="L171" s="62" t="s">
        <v>35</v>
      </c>
      <c r="M171" s="116">
        <v>165029.6</v>
      </c>
    </row>
    <row r="172" spans="2:13" ht="47.25">
      <c r="B172" s="50" t="s">
        <v>2</v>
      </c>
      <c r="C172" s="37">
        <v>165</v>
      </c>
      <c r="D172" s="101" t="s">
        <v>361</v>
      </c>
      <c r="E172" s="101" t="s">
        <v>361</v>
      </c>
      <c r="F172" s="44" t="s">
        <v>33</v>
      </c>
      <c r="G172" s="114">
        <f>45+2</f>
        <v>47</v>
      </c>
      <c r="H172" s="80"/>
      <c r="I172" s="45"/>
      <c r="J172" s="39"/>
      <c r="K172" s="40"/>
      <c r="L172" s="62" t="s">
        <v>35</v>
      </c>
      <c r="M172" s="116">
        <v>65565</v>
      </c>
    </row>
    <row r="173" spans="2:13" ht="47.25">
      <c r="B173" s="50" t="s">
        <v>2</v>
      </c>
      <c r="C173" s="37">
        <v>166</v>
      </c>
      <c r="D173" s="103" t="s">
        <v>363</v>
      </c>
      <c r="E173" s="103" t="s">
        <v>363</v>
      </c>
      <c r="F173" s="47" t="s">
        <v>33</v>
      </c>
      <c r="G173" s="114">
        <v>4</v>
      </c>
      <c r="H173" s="80"/>
      <c r="I173" s="49"/>
      <c r="J173" s="39"/>
      <c r="K173" s="40"/>
      <c r="L173" s="62" t="s">
        <v>35</v>
      </c>
      <c r="M173" s="116">
        <v>1500</v>
      </c>
    </row>
    <row r="174" spans="2:13" ht="47.25">
      <c r="B174" s="50" t="s">
        <v>2</v>
      </c>
      <c r="C174" s="37">
        <v>167</v>
      </c>
      <c r="D174" s="101" t="s">
        <v>365</v>
      </c>
      <c r="E174" s="101" t="s">
        <v>365</v>
      </c>
      <c r="F174" s="47" t="s">
        <v>33</v>
      </c>
      <c r="G174" s="114">
        <v>4</v>
      </c>
      <c r="H174" s="80"/>
      <c r="I174" s="49"/>
      <c r="J174" s="39"/>
      <c r="K174" s="40"/>
      <c r="L174" s="62" t="s">
        <v>35</v>
      </c>
      <c r="M174" s="116">
        <v>1500</v>
      </c>
    </row>
    <row r="175" spans="2:13" ht="47.25">
      <c r="B175" s="50" t="s">
        <v>2</v>
      </c>
      <c r="C175" s="37">
        <v>168</v>
      </c>
      <c r="D175" s="103" t="s">
        <v>367</v>
      </c>
      <c r="E175" s="103" t="s">
        <v>367</v>
      </c>
      <c r="F175" s="47" t="s">
        <v>33</v>
      </c>
      <c r="G175" s="114">
        <v>4</v>
      </c>
      <c r="H175" s="80"/>
      <c r="I175" s="49"/>
      <c r="J175" s="39"/>
      <c r="K175" s="40"/>
      <c r="L175" s="62" t="s">
        <v>35</v>
      </c>
      <c r="M175" s="116">
        <v>1500</v>
      </c>
    </row>
    <row r="176" spans="2:13" ht="47.25">
      <c r="B176" s="50" t="s">
        <v>2</v>
      </c>
      <c r="C176" s="37">
        <v>169</v>
      </c>
      <c r="D176" s="101" t="s">
        <v>369</v>
      </c>
      <c r="E176" s="101" t="s">
        <v>369</v>
      </c>
      <c r="F176" s="47" t="s">
        <v>33</v>
      </c>
      <c r="G176" s="114">
        <v>4</v>
      </c>
      <c r="H176" s="80"/>
      <c r="I176" s="49"/>
      <c r="J176" s="39"/>
      <c r="K176" s="40"/>
      <c r="L176" s="62" t="s">
        <v>35</v>
      </c>
      <c r="M176" s="116">
        <v>1500</v>
      </c>
    </row>
    <row r="177" spans="2:13" ht="47.25">
      <c r="B177" s="50" t="s">
        <v>2</v>
      </c>
      <c r="C177" s="37">
        <v>170</v>
      </c>
      <c r="D177" s="104" t="s">
        <v>371</v>
      </c>
      <c r="E177" s="104" t="s">
        <v>371</v>
      </c>
      <c r="F177" s="47" t="s">
        <v>33</v>
      </c>
      <c r="G177" s="114">
        <v>500</v>
      </c>
      <c r="H177" s="80"/>
      <c r="I177" s="49"/>
      <c r="J177" s="39"/>
      <c r="K177" s="40"/>
      <c r="L177" s="62" t="s">
        <v>35</v>
      </c>
      <c r="M177" s="116">
        <v>150000</v>
      </c>
    </row>
    <row r="178" spans="2:13" ht="47.25">
      <c r="B178" s="50" t="s">
        <v>2</v>
      </c>
      <c r="C178" s="37">
        <v>171</v>
      </c>
      <c r="D178" s="101" t="s">
        <v>373</v>
      </c>
      <c r="E178" s="101" t="s">
        <v>373</v>
      </c>
      <c r="F178" s="47" t="s">
        <v>33</v>
      </c>
      <c r="G178" s="114">
        <f>2311-80</f>
        <v>2231</v>
      </c>
      <c r="H178" s="82"/>
      <c r="I178" s="49"/>
      <c r="J178" s="39"/>
      <c r="K178" s="40"/>
      <c r="L178" s="62" t="s">
        <v>35</v>
      </c>
      <c r="M178" s="116">
        <v>185730.75</v>
      </c>
    </row>
    <row r="179" spans="2:13" ht="47.25">
      <c r="B179" s="50" t="s">
        <v>2</v>
      </c>
      <c r="C179" s="37">
        <v>172</v>
      </c>
      <c r="D179" s="101" t="s">
        <v>374</v>
      </c>
      <c r="E179" s="101" t="s">
        <v>374</v>
      </c>
      <c r="F179" s="47" t="s">
        <v>33</v>
      </c>
      <c r="G179" s="114">
        <v>280</v>
      </c>
      <c r="H179" s="80"/>
      <c r="I179" s="49"/>
      <c r="J179" s="39"/>
      <c r="K179" s="40"/>
      <c r="L179" s="62" t="s">
        <v>35</v>
      </c>
      <c r="M179" s="116">
        <v>57792</v>
      </c>
    </row>
    <row r="180" spans="2:13" ht="47.25">
      <c r="B180" s="50" t="s">
        <v>2</v>
      </c>
      <c r="C180" s="37">
        <v>173</v>
      </c>
      <c r="D180" s="101" t="s">
        <v>376</v>
      </c>
      <c r="E180" s="101" t="s">
        <v>376</v>
      </c>
      <c r="F180" s="47" t="s">
        <v>33</v>
      </c>
      <c r="G180" s="114">
        <v>124</v>
      </c>
      <c r="H180" s="80"/>
      <c r="I180" s="49"/>
      <c r="J180" s="39"/>
      <c r="K180" s="40"/>
      <c r="L180" s="62" t="s">
        <v>35</v>
      </c>
      <c r="M180" s="116">
        <v>36133.6</v>
      </c>
    </row>
    <row r="181" spans="2:13" ht="47.25">
      <c r="B181" s="50" t="s">
        <v>2</v>
      </c>
      <c r="C181" s="37">
        <v>174</v>
      </c>
      <c r="D181" s="101" t="s">
        <v>378</v>
      </c>
      <c r="E181" s="101" t="s">
        <v>378</v>
      </c>
      <c r="F181" s="47" t="s">
        <v>33</v>
      </c>
      <c r="G181" s="114">
        <f>724-160</f>
        <v>564</v>
      </c>
      <c r="H181" s="80"/>
      <c r="I181" s="49"/>
      <c r="J181" s="39"/>
      <c r="K181" s="40"/>
      <c r="L181" s="62" t="s">
        <v>35</v>
      </c>
      <c r="M181" s="116">
        <v>114210</v>
      </c>
    </row>
    <row r="182" spans="2:13" ht="63">
      <c r="B182" s="50" t="s">
        <v>2</v>
      </c>
      <c r="C182" s="37">
        <v>175</v>
      </c>
      <c r="D182" s="96" t="s">
        <v>84</v>
      </c>
      <c r="E182" s="96" t="s">
        <v>84</v>
      </c>
      <c r="F182" s="40" t="s">
        <v>33</v>
      </c>
      <c r="G182" s="114">
        <f>512+2-34</f>
        <v>480</v>
      </c>
      <c r="H182" s="80"/>
      <c r="I182" s="39"/>
      <c r="J182" s="39"/>
      <c r="K182" s="40"/>
      <c r="L182" s="62" t="s">
        <v>35</v>
      </c>
      <c r="M182" s="116">
        <v>288522</v>
      </c>
    </row>
    <row r="183" spans="2:13" ht="47.25">
      <c r="B183" s="50" t="s">
        <v>2</v>
      </c>
      <c r="C183" s="37">
        <v>176</v>
      </c>
      <c r="D183" s="96" t="s">
        <v>85</v>
      </c>
      <c r="E183" s="96" t="s">
        <v>85</v>
      </c>
      <c r="F183" s="47" t="s">
        <v>33</v>
      </c>
      <c r="G183" s="114">
        <f>104-36</f>
        <v>68</v>
      </c>
      <c r="H183" s="80"/>
      <c r="I183" s="39"/>
      <c r="J183" s="39"/>
      <c r="K183" s="40"/>
      <c r="L183" s="62" t="s">
        <v>35</v>
      </c>
      <c r="M183" s="116">
        <v>42160</v>
      </c>
    </row>
    <row r="184" spans="2:13" ht="47.25">
      <c r="B184" s="50" t="s">
        <v>2</v>
      </c>
      <c r="C184" s="37">
        <v>177</v>
      </c>
      <c r="D184" s="96" t="s">
        <v>86</v>
      </c>
      <c r="E184" s="96" t="s">
        <v>86</v>
      </c>
      <c r="F184" s="40" t="s">
        <v>33</v>
      </c>
      <c r="G184" s="114">
        <f>106-36</f>
        <v>70</v>
      </c>
      <c r="H184" s="80"/>
      <c r="I184" s="46"/>
      <c r="J184" s="39"/>
      <c r="K184" s="40"/>
      <c r="L184" s="62" t="s">
        <v>35</v>
      </c>
      <c r="M184" s="116">
        <v>43400</v>
      </c>
    </row>
    <row r="185" spans="2:13" ht="47.25">
      <c r="B185" s="50" t="s">
        <v>2</v>
      </c>
      <c r="C185" s="37">
        <v>178</v>
      </c>
      <c r="D185" s="96" t="s">
        <v>87</v>
      </c>
      <c r="E185" s="96" t="s">
        <v>87</v>
      </c>
      <c r="F185" s="38" t="s">
        <v>33</v>
      </c>
      <c r="G185" s="114">
        <v>160</v>
      </c>
      <c r="H185" s="80"/>
      <c r="I185" s="46"/>
      <c r="J185" s="39"/>
      <c r="K185" s="40"/>
      <c r="L185" s="62" t="s">
        <v>35</v>
      </c>
      <c r="M185" s="116">
        <v>133333.33333333334</v>
      </c>
    </row>
    <row r="186" spans="2:13" ht="47.25">
      <c r="B186" s="50" t="s">
        <v>2</v>
      </c>
      <c r="C186" s="37">
        <v>179</v>
      </c>
      <c r="D186" s="101" t="s">
        <v>380</v>
      </c>
      <c r="E186" s="101" t="s">
        <v>380</v>
      </c>
      <c r="F186" s="40" t="s">
        <v>33</v>
      </c>
      <c r="G186" s="114">
        <f>639-3+36</f>
        <v>672</v>
      </c>
      <c r="H186" s="80"/>
      <c r="I186" s="46"/>
      <c r="J186" s="39"/>
      <c r="K186" s="40"/>
      <c r="L186" s="62" t="s">
        <v>35</v>
      </c>
      <c r="M186" s="116">
        <v>417312</v>
      </c>
    </row>
    <row r="187" spans="2:13" ht="47.25">
      <c r="B187" s="50" t="s">
        <v>2</v>
      </c>
      <c r="C187" s="37">
        <v>180</v>
      </c>
      <c r="D187" s="101" t="s">
        <v>382</v>
      </c>
      <c r="E187" s="101" t="s">
        <v>382</v>
      </c>
      <c r="F187" s="48" t="s">
        <v>33</v>
      </c>
      <c r="G187" s="114">
        <v>73</v>
      </c>
      <c r="H187" s="80"/>
      <c r="I187" s="54"/>
      <c r="J187" s="39"/>
      <c r="K187" s="40"/>
      <c r="L187" s="62" t="s">
        <v>35</v>
      </c>
      <c r="M187" s="116">
        <v>33288</v>
      </c>
    </row>
    <row r="188" spans="2:13" ht="47.25">
      <c r="B188" s="50" t="s">
        <v>2</v>
      </c>
      <c r="C188" s="37">
        <v>181</v>
      </c>
      <c r="D188" s="101" t="s">
        <v>384</v>
      </c>
      <c r="E188" s="101" t="s">
        <v>384</v>
      </c>
      <c r="F188" s="48" t="s">
        <v>33</v>
      </c>
      <c r="G188" s="114">
        <v>108</v>
      </c>
      <c r="H188" s="80"/>
      <c r="I188" s="54"/>
      <c r="J188" s="39"/>
      <c r="K188" s="40"/>
      <c r="L188" s="62" t="s">
        <v>35</v>
      </c>
      <c r="M188" s="116">
        <v>39960</v>
      </c>
    </row>
    <row r="189" spans="2:13" ht="47.25">
      <c r="B189" s="50" t="s">
        <v>2</v>
      </c>
      <c r="C189" s="37">
        <v>182</v>
      </c>
      <c r="D189" s="101" t="s">
        <v>386</v>
      </c>
      <c r="E189" s="101" t="s">
        <v>386</v>
      </c>
      <c r="F189" s="38" t="s">
        <v>33</v>
      </c>
      <c r="G189" s="114">
        <f>138-10</f>
        <v>128</v>
      </c>
      <c r="H189" s="80"/>
      <c r="I189" s="46"/>
      <c r="J189" s="39"/>
      <c r="K189" s="40"/>
      <c r="L189" s="62" t="s">
        <v>35</v>
      </c>
      <c r="M189" s="116">
        <v>47360</v>
      </c>
    </row>
    <row r="190" spans="2:13" ht="47.25">
      <c r="B190" s="50" t="s">
        <v>2</v>
      </c>
      <c r="C190" s="37">
        <v>183</v>
      </c>
      <c r="D190" s="96" t="s">
        <v>88</v>
      </c>
      <c r="E190" s="96" t="s">
        <v>88</v>
      </c>
      <c r="F190" s="44" t="s">
        <v>33</v>
      </c>
      <c r="G190" s="114">
        <v>4</v>
      </c>
      <c r="H190" s="80"/>
      <c r="I190" s="45"/>
      <c r="J190" s="39"/>
      <c r="K190" s="40"/>
      <c r="L190" s="62" t="s">
        <v>35</v>
      </c>
      <c r="M190" s="116">
        <v>3364.8</v>
      </c>
    </row>
    <row r="191" spans="2:13" ht="47.25">
      <c r="B191" s="50" t="s">
        <v>2</v>
      </c>
      <c r="C191" s="37">
        <v>184</v>
      </c>
      <c r="D191" s="101" t="s">
        <v>388</v>
      </c>
      <c r="E191" s="101" t="s">
        <v>388</v>
      </c>
      <c r="F191" s="44" t="s">
        <v>33</v>
      </c>
      <c r="G191" s="114">
        <f>27-8-3-1</f>
        <v>15</v>
      </c>
      <c r="H191" s="80"/>
      <c r="I191" s="45"/>
      <c r="J191" s="39"/>
      <c r="K191" s="40"/>
      <c r="L191" s="62" t="s">
        <v>35</v>
      </c>
      <c r="M191" s="116">
        <v>44152.5</v>
      </c>
    </row>
    <row r="192" spans="2:13" ht="78.75">
      <c r="B192" s="50" t="s">
        <v>2</v>
      </c>
      <c r="C192" s="37">
        <v>185</v>
      </c>
      <c r="D192" s="101" t="s">
        <v>390</v>
      </c>
      <c r="E192" s="101" t="s">
        <v>390</v>
      </c>
      <c r="F192" s="40" t="s">
        <v>33</v>
      </c>
      <c r="G192" s="114">
        <f>120-60</f>
        <v>60</v>
      </c>
      <c r="H192" s="80"/>
      <c r="I192" s="46"/>
      <c r="J192" s="39"/>
      <c r="K192" s="40"/>
      <c r="L192" s="62" t="s">
        <v>35</v>
      </c>
      <c r="M192" s="116">
        <v>180000</v>
      </c>
    </row>
    <row r="193" spans="2:13" ht="47.25">
      <c r="B193" s="50" t="s">
        <v>2</v>
      </c>
      <c r="C193" s="37">
        <v>186</v>
      </c>
      <c r="D193" s="104" t="s">
        <v>392</v>
      </c>
      <c r="E193" s="104" t="s">
        <v>392</v>
      </c>
      <c r="F193" s="47" t="s">
        <v>33</v>
      </c>
      <c r="G193" s="114">
        <v>300</v>
      </c>
      <c r="H193" s="80"/>
      <c r="I193" s="39"/>
      <c r="J193" s="39"/>
      <c r="K193" s="40"/>
      <c r="L193" s="62" t="s">
        <v>35</v>
      </c>
      <c r="M193" s="116">
        <v>9000</v>
      </c>
    </row>
    <row r="194" spans="2:13" ht="47.25">
      <c r="B194" s="50" t="s">
        <v>2</v>
      </c>
      <c r="C194" s="37">
        <v>187</v>
      </c>
      <c r="D194" s="107" t="s">
        <v>89</v>
      </c>
      <c r="E194" s="107" t="s">
        <v>89</v>
      </c>
      <c r="F194" s="38" t="s">
        <v>33</v>
      </c>
      <c r="G194" s="114">
        <v>4</v>
      </c>
      <c r="H194" s="80"/>
      <c r="I194" s="39"/>
      <c r="J194" s="39"/>
      <c r="K194" s="40"/>
      <c r="L194" s="62" t="s">
        <v>35</v>
      </c>
      <c r="M194" s="116">
        <v>5333.333333333333</v>
      </c>
    </row>
    <row r="195" spans="2:13" ht="47.25">
      <c r="B195" s="50" t="s">
        <v>2</v>
      </c>
      <c r="C195" s="37">
        <v>188</v>
      </c>
      <c r="D195" s="101" t="s">
        <v>394</v>
      </c>
      <c r="E195" s="101" t="s">
        <v>394</v>
      </c>
      <c r="F195" s="38" t="s">
        <v>33</v>
      </c>
      <c r="G195" s="114">
        <f>8480-40-600</f>
        <v>7840</v>
      </c>
      <c r="H195" s="80"/>
      <c r="I195" s="39"/>
      <c r="J195" s="39"/>
      <c r="K195" s="40"/>
      <c r="L195" s="62" t="s">
        <v>35</v>
      </c>
      <c r="M195" s="116">
        <v>266011.2</v>
      </c>
    </row>
    <row r="196" spans="2:13" ht="47.25">
      <c r="B196" s="50" t="s">
        <v>2</v>
      </c>
      <c r="C196" s="37">
        <v>189</v>
      </c>
      <c r="D196" s="101" t="s">
        <v>395</v>
      </c>
      <c r="E196" s="101" t="s">
        <v>395</v>
      </c>
      <c r="F196" s="38" t="s">
        <v>33</v>
      </c>
      <c r="G196" s="114">
        <f>64-7-6</f>
        <v>51</v>
      </c>
      <c r="H196" s="80"/>
      <c r="I196" s="39"/>
      <c r="J196" s="39"/>
      <c r="K196" s="40"/>
      <c r="L196" s="62" t="s">
        <v>35</v>
      </c>
      <c r="M196" s="116">
        <v>13260</v>
      </c>
    </row>
    <row r="197" spans="2:13" ht="47.25">
      <c r="B197" s="50" t="s">
        <v>2</v>
      </c>
      <c r="C197" s="37">
        <v>190</v>
      </c>
      <c r="D197" s="108" t="s">
        <v>90</v>
      </c>
      <c r="E197" s="108" t="s">
        <v>90</v>
      </c>
      <c r="F197" s="38" t="s">
        <v>33</v>
      </c>
      <c r="G197" s="114">
        <f>3308-30-8+34-150</f>
        <v>3154</v>
      </c>
      <c r="H197" s="80"/>
      <c r="I197" s="39"/>
      <c r="J197" s="39"/>
      <c r="K197" s="40"/>
      <c r="L197" s="62" t="s">
        <v>35</v>
      </c>
      <c r="M197" s="116">
        <v>5992.599999999999</v>
      </c>
    </row>
    <row r="198" spans="2:13" ht="47.25">
      <c r="B198" s="50" t="s">
        <v>2</v>
      </c>
      <c r="C198" s="37">
        <v>191</v>
      </c>
      <c r="D198" s="101" t="s">
        <v>397</v>
      </c>
      <c r="E198" s="101" t="s">
        <v>397</v>
      </c>
      <c r="F198" s="38" t="s">
        <v>33</v>
      </c>
      <c r="G198" s="114">
        <f>834-16+2-80+5-18+60+16+3</f>
        <v>806</v>
      </c>
      <c r="H198" s="80"/>
      <c r="I198" s="39"/>
      <c r="J198" s="39"/>
      <c r="K198" s="40"/>
      <c r="L198" s="62" t="s">
        <v>35</v>
      </c>
      <c r="M198" s="116">
        <v>199485</v>
      </c>
    </row>
    <row r="199" spans="2:13" ht="47.25">
      <c r="B199" s="50" t="s">
        <v>2</v>
      </c>
      <c r="C199" s="37">
        <v>192</v>
      </c>
      <c r="D199" s="120" t="s">
        <v>463</v>
      </c>
      <c r="E199" s="120" t="s">
        <v>463</v>
      </c>
      <c r="F199" s="38" t="s">
        <v>33</v>
      </c>
      <c r="G199" s="114">
        <f>240+50</f>
        <v>290</v>
      </c>
      <c r="H199" s="80"/>
      <c r="I199" s="39"/>
      <c r="J199" s="39"/>
      <c r="K199" s="40"/>
      <c r="L199" s="62" t="s">
        <v>35</v>
      </c>
      <c r="M199" s="116">
        <v>406.58</v>
      </c>
    </row>
    <row r="200" spans="2:13" ht="47.25">
      <c r="B200" s="50" t="s">
        <v>2</v>
      </c>
      <c r="C200" s="37">
        <v>193</v>
      </c>
      <c r="D200" s="121" t="s">
        <v>464</v>
      </c>
      <c r="E200" s="121" t="s">
        <v>464</v>
      </c>
      <c r="F200" s="38" t="s">
        <v>33</v>
      </c>
      <c r="G200" s="114">
        <v>640</v>
      </c>
      <c r="H200" s="80"/>
      <c r="I200" s="39"/>
      <c r="J200" s="39"/>
      <c r="K200" s="40"/>
      <c r="L200" s="62" t="s">
        <v>35</v>
      </c>
      <c r="M200" s="116">
        <v>897.28</v>
      </c>
    </row>
    <row r="201" spans="2:13" ht="47.25">
      <c r="B201" s="50" t="s">
        <v>2</v>
      </c>
      <c r="C201" s="37">
        <v>194</v>
      </c>
      <c r="D201" s="101" t="s">
        <v>399</v>
      </c>
      <c r="E201" s="101" t="s">
        <v>399</v>
      </c>
      <c r="F201" s="38" t="s">
        <v>33</v>
      </c>
      <c r="G201" s="114">
        <f>346-13</f>
        <v>333</v>
      </c>
      <c r="H201" s="80"/>
      <c r="I201" s="39"/>
      <c r="J201" s="39"/>
      <c r="K201" s="40"/>
      <c r="L201" s="62" t="s">
        <v>35</v>
      </c>
      <c r="M201" s="116">
        <v>15414.57</v>
      </c>
    </row>
    <row r="202" spans="2:13" ht="47.25">
      <c r="B202" s="50" t="s">
        <v>2</v>
      </c>
      <c r="C202" s="37">
        <v>195</v>
      </c>
      <c r="D202" s="94" t="s">
        <v>91</v>
      </c>
      <c r="E202" s="94" t="s">
        <v>91</v>
      </c>
      <c r="F202" s="38" t="s">
        <v>33</v>
      </c>
      <c r="G202" s="114">
        <v>400</v>
      </c>
      <c r="H202" s="80"/>
      <c r="I202" s="39"/>
      <c r="J202" s="39"/>
      <c r="K202" s="40"/>
      <c r="L202" s="62" t="s">
        <v>35</v>
      </c>
      <c r="M202" s="116">
        <v>1402</v>
      </c>
    </row>
    <row r="203" spans="2:13" ht="47.25">
      <c r="B203" s="50" t="s">
        <v>2</v>
      </c>
      <c r="C203" s="37">
        <v>196</v>
      </c>
      <c r="D203" s="96" t="s">
        <v>92</v>
      </c>
      <c r="E203" s="96" t="s">
        <v>92</v>
      </c>
      <c r="F203" s="38" t="s">
        <v>33</v>
      </c>
      <c r="G203" s="114">
        <f>272+68</f>
        <v>340</v>
      </c>
      <c r="H203" s="80"/>
      <c r="I203" s="39"/>
      <c r="J203" s="39"/>
      <c r="K203" s="40"/>
      <c r="L203" s="62" t="s">
        <v>35</v>
      </c>
      <c r="M203" s="116">
        <v>476.67999999999995</v>
      </c>
    </row>
    <row r="204" spans="2:13" ht="47.25">
      <c r="B204" s="50" t="s">
        <v>2</v>
      </c>
      <c r="C204" s="37">
        <v>197</v>
      </c>
      <c r="D204" s="94" t="s">
        <v>93</v>
      </c>
      <c r="E204" s="94" t="s">
        <v>93</v>
      </c>
      <c r="F204" s="38" t="s">
        <v>33</v>
      </c>
      <c r="G204" s="114">
        <f>240+60</f>
        <v>300</v>
      </c>
      <c r="H204" s="80"/>
      <c r="I204" s="39"/>
      <c r="J204" s="39"/>
      <c r="K204" s="40"/>
      <c r="L204" s="62" t="s">
        <v>35</v>
      </c>
      <c r="M204" s="116">
        <v>420.59999999999997</v>
      </c>
    </row>
    <row r="205" spans="2:13" ht="47.25">
      <c r="B205" s="50" t="s">
        <v>2</v>
      </c>
      <c r="C205" s="37">
        <v>198</v>
      </c>
      <c r="D205" s="110" t="s">
        <v>401</v>
      </c>
      <c r="E205" s="110" t="s">
        <v>401</v>
      </c>
      <c r="F205" s="38" t="s">
        <v>33</v>
      </c>
      <c r="G205" s="114">
        <f>26304-30-1600-87-1200+2000</f>
        <v>25387</v>
      </c>
      <c r="H205" s="80"/>
      <c r="I205" s="39"/>
      <c r="J205" s="39"/>
      <c r="K205" s="40"/>
      <c r="L205" s="62" t="s">
        <v>35</v>
      </c>
      <c r="M205" s="116">
        <v>30993.295833333337</v>
      </c>
    </row>
    <row r="206" spans="2:13" ht="47.25">
      <c r="B206" s="50" t="s">
        <v>2</v>
      </c>
      <c r="C206" s="37">
        <v>199</v>
      </c>
      <c r="D206" s="110" t="s">
        <v>403</v>
      </c>
      <c r="E206" s="110" t="s">
        <v>403</v>
      </c>
      <c r="F206" s="38" t="s">
        <v>33</v>
      </c>
      <c r="G206" s="114">
        <f>141-16-30</f>
        <v>95</v>
      </c>
      <c r="H206" s="80"/>
      <c r="I206" s="39"/>
      <c r="J206" s="39"/>
      <c r="K206" s="40"/>
      <c r="L206" s="62" t="s">
        <v>35</v>
      </c>
      <c r="M206" s="116">
        <v>33250</v>
      </c>
    </row>
    <row r="207" spans="2:13" ht="47.25">
      <c r="B207" s="50" t="s">
        <v>2</v>
      </c>
      <c r="C207" s="37">
        <v>200</v>
      </c>
      <c r="D207" s="110" t="s">
        <v>405</v>
      </c>
      <c r="E207" s="110" t="s">
        <v>405</v>
      </c>
      <c r="F207" s="38" t="s">
        <v>33</v>
      </c>
      <c r="G207" s="114">
        <f>4-1</f>
        <v>3</v>
      </c>
      <c r="H207" s="80"/>
      <c r="I207" s="39"/>
      <c r="J207" s="39"/>
      <c r="K207" s="40"/>
      <c r="L207" s="62" t="s">
        <v>35</v>
      </c>
      <c r="M207" s="116">
        <v>27499.998000000003</v>
      </c>
    </row>
    <row r="208" spans="2:13" ht="47.25">
      <c r="B208" s="50" t="s">
        <v>2</v>
      </c>
      <c r="C208" s="37">
        <v>201</v>
      </c>
      <c r="D208" s="110" t="s">
        <v>407</v>
      </c>
      <c r="E208" s="110" t="s">
        <v>407</v>
      </c>
      <c r="F208" s="38" t="s">
        <v>33</v>
      </c>
      <c r="G208" s="114">
        <f>3-1</f>
        <v>2</v>
      </c>
      <c r="H208" s="80"/>
      <c r="I208" s="39"/>
      <c r="J208" s="39"/>
      <c r="K208" s="40"/>
      <c r="L208" s="62" t="s">
        <v>35</v>
      </c>
      <c r="M208" s="116">
        <v>18333.333333333332</v>
      </c>
    </row>
    <row r="209" spans="2:13" ht="47.25">
      <c r="B209" s="50" t="s">
        <v>2</v>
      </c>
      <c r="C209" s="37">
        <v>202</v>
      </c>
      <c r="D209" s="99" t="s">
        <v>94</v>
      </c>
      <c r="E209" s="99" t="s">
        <v>94</v>
      </c>
      <c r="F209" s="38" t="s">
        <v>33</v>
      </c>
      <c r="G209" s="114">
        <v>56</v>
      </c>
      <c r="H209" s="80"/>
      <c r="I209" s="39"/>
      <c r="J209" s="39"/>
      <c r="K209" s="40"/>
      <c r="L209" s="62" t="s">
        <v>35</v>
      </c>
      <c r="M209" s="116">
        <v>32410</v>
      </c>
    </row>
    <row r="210" spans="2:13" ht="47.25">
      <c r="B210" s="50" t="s">
        <v>2</v>
      </c>
      <c r="C210" s="37">
        <v>203</v>
      </c>
      <c r="D210" s="99" t="s">
        <v>95</v>
      </c>
      <c r="E210" s="99" t="s">
        <v>95</v>
      </c>
      <c r="F210" s="38" t="s">
        <v>33</v>
      </c>
      <c r="G210" s="114">
        <v>56</v>
      </c>
      <c r="H210" s="80"/>
      <c r="I210" s="39"/>
      <c r="J210" s="39"/>
      <c r="K210" s="40"/>
      <c r="L210" s="62" t="s">
        <v>35</v>
      </c>
      <c r="M210" s="116">
        <v>44800</v>
      </c>
    </row>
    <row r="211" spans="2:13" ht="47.25">
      <c r="B211" s="50" t="s">
        <v>2</v>
      </c>
      <c r="C211" s="37">
        <v>204</v>
      </c>
      <c r="D211" s="94" t="s">
        <v>96</v>
      </c>
      <c r="E211" s="94" t="s">
        <v>96</v>
      </c>
      <c r="F211" s="38" t="s">
        <v>33</v>
      </c>
      <c r="G211" s="114">
        <v>4</v>
      </c>
      <c r="H211" s="80"/>
      <c r="I211" s="39"/>
      <c r="J211" s="39"/>
      <c r="K211" s="40"/>
      <c r="L211" s="62" t="s">
        <v>35</v>
      </c>
      <c r="M211" s="116">
        <v>2333.333333333333</v>
      </c>
    </row>
    <row r="212" spans="2:13" ht="47.25">
      <c r="B212" s="50" t="s">
        <v>2</v>
      </c>
      <c r="C212" s="37">
        <v>205</v>
      </c>
      <c r="D212" s="99" t="s">
        <v>408</v>
      </c>
      <c r="E212" s="99" t="s">
        <v>408</v>
      </c>
      <c r="F212" s="38" t="s">
        <v>33</v>
      </c>
      <c r="G212" s="114">
        <v>4800</v>
      </c>
      <c r="H212" s="80"/>
      <c r="I212" s="39"/>
      <c r="J212" s="39"/>
      <c r="K212" s="40"/>
      <c r="L212" s="62" t="s">
        <v>35</v>
      </c>
      <c r="M212" s="116">
        <v>169800.00000000003</v>
      </c>
    </row>
    <row r="213" spans="2:13" ht="47.25">
      <c r="B213" s="50" t="s">
        <v>2</v>
      </c>
      <c r="C213" s="37">
        <v>206</v>
      </c>
      <c r="D213" s="101" t="s">
        <v>409</v>
      </c>
      <c r="E213" s="101" t="s">
        <v>409</v>
      </c>
      <c r="F213" s="38" t="s">
        <v>33</v>
      </c>
      <c r="G213" s="114">
        <f>56+14</f>
        <v>70</v>
      </c>
      <c r="H213" s="80"/>
      <c r="I213" s="39"/>
      <c r="J213" s="39"/>
      <c r="K213" s="40"/>
      <c r="L213" s="62" t="s">
        <v>35</v>
      </c>
      <c r="M213" s="116">
        <v>5833.333333333333</v>
      </c>
    </row>
    <row r="214" spans="2:13" ht="47.25">
      <c r="B214" s="50" t="s">
        <v>2</v>
      </c>
      <c r="C214" s="37">
        <v>207</v>
      </c>
      <c r="D214" s="99" t="s">
        <v>411</v>
      </c>
      <c r="E214" s="99" t="s">
        <v>411</v>
      </c>
      <c r="F214" s="38" t="s">
        <v>33</v>
      </c>
      <c r="G214" s="114">
        <f>53664+20-360</f>
        <v>53324</v>
      </c>
      <c r="H214" s="80"/>
      <c r="I214" s="39"/>
      <c r="J214" s="39"/>
      <c r="K214" s="40"/>
      <c r="L214" s="62" t="s">
        <v>35</v>
      </c>
      <c r="M214" s="116">
        <v>49058.079999999994</v>
      </c>
    </row>
    <row r="215" spans="2:13" ht="47.25">
      <c r="B215" s="50" t="s">
        <v>2</v>
      </c>
      <c r="C215" s="37">
        <v>208</v>
      </c>
      <c r="D215" s="97" t="s">
        <v>413</v>
      </c>
      <c r="E215" s="97" t="s">
        <v>413</v>
      </c>
      <c r="F215" s="38" t="s">
        <v>33</v>
      </c>
      <c r="G215" s="114">
        <f>364-80+12-12</f>
        <v>284</v>
      </c>
      <c r="H215" s="80"/>
      <c r="I215" s="39"/>
      <c r="J215" s="39"/>
      <c r="K215" s="40"/>
      <c r="L215" s="62" t="s">
        <v>35</v>
      </c>
      <c r="M215" s="116">
        <v>53250</v>
      </c>
    </row>
    <row r="216" spans="2:13" ht="47.25">
      <c r="B216" s="50" t="s">
        <v>2</v>
      </c>
      <c r="C216" s="37">
        <v>209</v>
      </c>
      <c r="D216" s="97" t="s">
        <v>415</v>
      </c>
      <c r="E216" s="97" t="s">
        <v>415</v>
      </c>
      <c r="F216" s="38" t="s">
        <v>33</v>
      </c>
      <c r="G216" s="114">
        <v>15</v>
      </c>
      <c r="H216" s="80"/>
      <c r="I216" s="39"/>
      <c r="J216" s="39"/>
      <c r="K216" s="40"/>
      <c r="L216" s="62" t="s">
        <v>35</v>
      </c>
      <c r="M216" s="116">
        <v>3000</v>
      </c>
    </row>
    <row r="217" spans="2:13" ht="47.25">
      <c r="B217" s="50" t="s">
        <v>2</v>
      </c>
      <c r="C217" s="37">
        <v>210</v>
      </c>
      <c r="D217" s="97" t="s">
        <v>417</v>
      </c>
      <c r="E217" s="97" t="s">
        <v>417</v>
      </c>
      <c r="F217" s="38" t="s">
        <v>33</v>
      </c>
      <c r="G217" s="114">
        <v>35</v>
      </c>
      <c r="H217" s="80"/>
      <c r="I217" s="39"/>
      <c r="J217" s="39"/>
      <c r="K217" s="40"/>
      <c r="L217" s="62" t="s">
        <v>35</v>
      </c>
      <c r="M217" s="116">
        <v>6562.5</v>
      </c>
    </row>
    <row r="218" spans="2:13" ht="47.25">
      <c r="B218" s="50" t="s">
        <v>2</v>
      </c>
      <c r="C218" s="37">
        <v>211</v>
      </c>
      <c r="D218" s="97" t="s">
        <v>419</v>
      </c>
      <c r="E218" s="97" t="s">
        <v>419</v>
      </c>
      <c r="F218" s="38" t="s">
        <v>33</v>
      </c>
      <c r="G218" s="114">
        <f>25-3-16</f>
        <v>6</v>
      </c>
      <c r="H218" s="80"/>
      <c r="I218" s="39"/>
      <c r="J218" s="39"/>
      <c r="K218" s="40"/>
      <c r="L218" s="62" t="s">
        <v>35</v>
      </c>
      <c r="M218" s="116">
        <v>295.65096774193546</v>
      </c>
    </row>
    <row r="219" spans="2:13" ht="47.25">
      <c r="B219" s="50" t="s">
        <v>2</v>
      </c>
      <c r="C219" s="37">
        <v>212</v>
      </c>
      <c r="D219" s="97" t="s">
        <v>421</v>
      </c>
      <c r="E219" s="97" t="s">
        <v>421</v>
      </c>
      <c r="F219" s="38" t="s">
        <v>33</v>
      </c>
      <c r="G219" s="114">
        <f>97-12-16</f>
        <v>69</v>
      </c>
      <c r="H219" s="80"/>
      <c r="I219" s="39"/>
      <c r="J219" s="39"/>
      <c r="K219" s="40"/>
      <c r="L219" s="62" t="s">
        <v>35</v>
      </c>
      <c r="M219" s="116">
        <v>3399.975</v>
      </c>
    </row>
    <row r="220" spans="2:13" ht="47.25">
      <c r="B220" s="50" t="s">
        <v>2</v>
      </c>
      <c r="C220" s="37">
        <v>213</v>
      </c>
      <c r="D220" s="97" t="s">
        <v>422</v>
      </c>
      <c r="E220" s="97" t="s">
        <v>422</v>
      </c>
      <c r="F220" s="38" t="s">
        <v>33</v>
      </c>
      <c r="G220" s="114">
        <f>277-80+20-12-16</f>
        <v>189</v>
      </c>
      <c r="H220" s="80"/>
      <c r="I220" s="39"/>
      <c r="J220" s="39"/>
      <c r="K220" s="40"/>
      <c r="L220" s="62" t="s">
        <v>35</v>
      </c>
      <c r="M220" s="116">
        <v>10073.699999999999</v>
      </c>
    </row>
    <row r="221" spans="2:13" ht="47.25">
      <c r="B221" s="50" t="s">
        <v>2</v>
      </c>
      <c r="C221" s="37">
        <v>214</v>
      </c>
      <c r="D221" s="97" t="s">
        <v>97</v>
      </c>
      <c r="E221" s="97" t="s">
        <v>97</v>
      </c>
      <c r="F221" s="38" t="s">
        <v>33</v>
      </c>
      <c r="G221" s="114">
        <f>75-3-56</f>
        <v>16</v>
      </c>
      <c r="H221" s="80"/>
      <c r="I221" s="39"/>
      <c r="J221" s="39"/>
      <c r="K221" s="40"/>
      <c r="L221" s="62" t="s">
        <v>35</v>
      </c>
      <c r="M221" s="116">
        <v>852.8</v>
      </c>
    </row>
    <row r="222" spans="2:13" ht="47.25">
      <c r="B222" s="50" t="s">
        <v>2</v>
      </c>
      <c r="C222" s="37">
        <v>215</v>
      </c>
      <c r="D222" s="98" t="s">
        <v>424</v>
      </c>
      <c r="E222" s="98" t="s">
        <v>424</v>
      </c>
      <c r="F222" s="38" t="s">
        <v>33</v>
      </c>
      <c r="G222" s="114">
        <f>17691+2-90</f>
        <v>17603</v>
      </c>
      <c r="H222" s="80"/>
      <c r="I222" s="39"/>
      <c r="J222" s="39"/>
      <c r="K222" s="40"/>
      <c r="L222" s="62" t="s">
        <v>35</v>
      </c>
      <c r="M222" s="116">
        <v>265629.27</v>
      </c>
    </row>
    <row r="223" spans="2:13" ht="47.25">
      <c r="B223" s="50" t="s">
        <v>2</v>
      </c>
      <c r="C223" s="37">
        <v>216</v>
      </c>
      <c r="D223" s="98" t="s">
        <v>426</v>
      </c>
      <c r="E223" s="98" t="s">
        <v>426</v>
      </c>
      <c r="F223" s="38" t="s">
        <v>33</v>
      </c>
      <c r="G223" s="114">
        <f>4698-60-800-400</f>
        <v>3438</v>
      </c>
      <c r="H223" s="80"/>
      <c r="I223" s="39"/>
      <c r="J223" s="39"/>
      <c r="K223" s="40"/>
      <c r="L223" s="62" t="s">
        <v>35</v>
      </c>
      <c r="M223" s="116">
        <v>34826.94</v>
      </c>
    </row>
    <row r="224" spans="2:13" ht="47.25">
      <c r="B224" s="50" t="s">
        <v>2</v>
      </c>
      <c r="C224" s="37">
        <v>217</v>
      </c>
      <c r="D224" s="98" t="s">
        <v>428</v>
      </c>
      <c r="E224" s="98" t="s">
        <v>428</v>
      </c>
      <c r="F224" s="38" t="s">
        <v>33</v>
      </c>
      <c r="G224" s="114">
        <v>490</v>
      </c>
      <c r="H224" s="80"/>
      <c r="I224" s="39"/>
      <c r="J224" s="39"/>
      <c r="K224" s="40"/>
      <c r="L224" s="62" t="s">
        <v>35</v>
      </c>
      <c r="M224" s="116">
        <v>39200</v>
      </c>
    </row>
    <row r="225" spans="2:13" ht="47.25">
      <c r="B225" s="50" t="s">
        <v>2</v>
      </c>
      <c r="C225" s="37">
        <v>218</v>
      </c>
      <c r="D225" s="99" t="s">
        <v>429</v>
      </c>
      <c r="E225" s="99" t="s">
        <v>429</v>
      </c>
      <c r="F225" s="38" t="s">
        <v>33</v>
      </c>
      <c r="G225" s="114">
        <f>128+4</f>
        <v>132</v>
      </c>
      <c r="H225" s="80"/>
      <c r="I225" s="39"/>
      <c r="J225" s="39"/>
      <c r="K225" s="40"/>
      <c r="L225" s="62" t="s">
        <v>35</v>
      </c>
      <c r="M225" s="116">
        <v>64350</v>
      </c>
    </row>
    <row r="226" spans="2:13" ht="63">
      <c r="B226" s="50" t="s">
        <v>2</v>
      </c>
      <c r="C226" s="37">
        <v>219</v>
      </c>
      <c r="D226" s="103" t="s">
        <v>431</v>
      </c>
      <c r="E226" s="103" t="s">
        <v>431</v>
      </c>
      <c r="F226" s="38" t="s">
        <v>33</v>
      </c>
      <c r="G226" s="114">
        <v>160</v>
      </c>
      <c r="H226" s="80"/>
      <c r="I226" s="39"/>
      <c r="J226" s="39"/>
      <c r="K226" s="40"/>
      <c r="L226" s="62" t="s">
        <v>35</v>
      </c>
      <c r="M226" s="116">
        <v>28933.33333333333</v>
      </c>
    </row>
    <row r="227" spans="2:13" ht="47.25">
      <c r="B227" s="50" t="s">
        <v>2</v>
      </c>
      <c r="C227" s="37">
        <v>220</v>
      </c>
      <c r="D227" s="101" t="s">
        <v>433</v>
      </c>
      <c r="E227" s="101" t="s">
        <v>433</v>
      </c>
      <c r="F227" s="38" t="s">
        <v>33</v>
      </c>
      <c r="G227" s="114">
        <v>160</v>
      </c>
      <c r="H227" s="80"/>
      <c r="I227" s="39"/>
      <c r="J227" s="39"/>
      <c r="K227" s="40"/>
      <c r="L227" s="62" t="s">
        <v>35</v>
      </c>
      <c r="M227" s="116">
        <v>17600</v>
      </c>
    </row>
    <row r="228" spans="2:13" ht="47.25">
      <c r="B228" s="50" t="s">
        <v>2</v>
      </c>
      <c r="C228" s="37">
        <v>221</v>
      </c>
      <c r="D228" s="95" t="s">
        <v>98</v>
      </c>
      <c r="E228" s="95" t="s">
        <v>98</v>
      </c>
      <c r="F228" s="38" t="s">
        <v>33</v>
      </c>
      <c r="G228" s="114">
        <v>8</v>
      </c>
      <c r="H228" s="80"/>
      <c r="I228" s="39"/>
      <c r="J228" s="39"/>
      <c r="K228" s="40"/>
      <c r="L228" s="62" t="s">
        <v>35</v>
      </c>
      <c r="M228" s="116">
        <v>384</v>
      </c>
    </row>
    <row r="229" spans="2:13" ht="47.25">
      <c r="B229" s="50" t="s">
        <v>2</v>
      </c>
      <c r="C229" s="37">
        <v>222</v>
      </c>
      <c r="D229" s="97" t="s">
        <v>99</v>
      </c>
      <c r="E229" s="97" t="s">
        <v>99</v>
      </c>
      <c r="F229" s="38" t="s">
        <v>33</v>
      </c>
      <c r="G229" s="114">
        <f>1508-80+72-1</f>
        <v>1499</v>
      </c>
      <c r="H229" s="80"/>
      <c r="I229" s="39"/>
      <c r="J229" s="39"/>
      <c r="K229" s="40"/>
      <c r="L229" s="62" t="s">
        <v>35</v>
      </c>
      <c r="M229" s="116">
        <v>12128.41297612732</v>
      </c>
    </row>
    <row r="230" spans="2:13" ht="47.25">
      <c r="B230" s="50" t="s">
        <v>2</v>
      </c>
      <c r="C230" s="37">
        <v>223</v>
      </c>
      <c r="D230" s="97" t="s">
        <v>100</v>
      </c>
      <c r="E230" s="97" t="s">
        <v>100</v>
      </c>
      <c r="F230" s="38" t="s">
        <v>33</v>
      </c>
      <c r="G230" s="114">
        <f>1376-80+20-1</f>
        <v>1315</v>
      </c>
      <c r="H230" s="80"/>
      <c r="I230" s="39"/>
      <c r="J230" s="39"/>
      <c r="K230" s="40"/>
      <c r="L230" s="62" t="s">
        <v>35</v>
      </c>
      <c r="M230" s="116">
        <v>10639.665</v>
      </c>
    </row>
    <row r="231" spans="2:13" ht="47.25">
      <c r="B231" s="50" t="s">
        <v>2</v>
      </c>
      <c r="C231" s="37">
        <v>224</v>
      </c>
      <c r="D231" s="97" t="s">
        <v>101</v>
      </c>
      <c r="E231" s="97" t="s">
        <v>101</v>
      </c>
      <c r="F231" s="38" t="s">
        <v>33</v>
      </c>
      <c r="G231" s="114">
        <f>784-120+10-1</f>
        <v>673</v>
      </c>
      <c r="H231" s="80"/>
      <c r="I231" s="39"/>
      <c r="J231" s="39"/>
      <c r="K231" s="40"/>
      <c r="L231" s="62" t="s">
        <v>35</v>
      </c>
      <c r="M231" s="116">
        <v>5445.243</v>
      </c>
    </row>
    <row r="232" spans="2:13" ht="47.25">
      <c r="B232" s="50" t="s">
        <v>2</v>
      </c>
      <c r="C232" s="37">
        <v>225</v>
      </c>
      <c r="D232" s="95" t="s">
        <v>434</v>
      </c>
      <c r="E232" s="95" t="s">
        <v>434</v>
      </c>
      <c r="F232" s="38" t="s">
        <v>33</v>
      </c>
      <c r="G232" s="114">
        <f>38+4</f>
        <v>42</v>
      </c>
      <c r="H232" s="80"/>
      <c r="I232" s="39"/>
      <c r="J232" s="39"/>
      <c r="K232" s="40"/>
      <c r="L232" s="62" t="s">
        <v>35</v>
      </c>
      <c r="M232" s="116">
        <v>11760</v>
      </c>
    </row>
    <row r="233" spans="2:13" ht="47.25">
      <c r="B233" s="50" t="s">
        <v>2</v>
      </c>
      <c r="C233" s="37">
        <v>226</v>
      </c>
      <c r="D233" s="95" t="s">
        <v>435</v>
      </c>
      <c r="E233" s="95" t="s">
        <v>435</v>
      </c>
      <c r="F233" s="38" t="s">
        <v>33</v>
      </c>
      <c r="G233" s="114">
        <f>30+2</f>
        <v>32</v>
      </c>
      <c r="H233" s="80"/>
      <c r="I233" s="39"/>
      <c r="J233" s="39"/>
      <c r="K233" s="40"/>
      <c r="L233" s="62" t="s">
        <v>35</v>
      </c>
      <c r="M233" s="116">
        <v>8960</v>
      </c>
    </row>
    <row r="234" spans="2:13" ht="47.25">
      <c r="B234" s="50" t="s">
        <v>2</v>
      </c>
      <c r="C234" s="37">
        <v>227</v>
      </c>
      <c r="D234" s="97" t="s">
        <v>436</v>
      </c>
      <c r="E234" s="97" t="s">
        <v>436</v>
      </c>
      <c r="F234" s="38" t="s">
        <v>33</v>
      </c>
      <c r="G234" s="114">
        <v>1010</v>
      </c>
      <c r="H234" s="80"/>
      <c r="I234" s="39"/>
      <c r="J234" s="39"/>
      <c r="K234" s="40"/>
      <c r="L234" s="62" t="s">
        <v>35</v>
      </c>
      <c r="M234" s="116">
        <v>54540</v>
      </c>
    </row>
    <row r="235" spans="2:13" ht="47.25">
      <c r="B235" s="50" t="s">
        <v>2</v>
      </c>
      <c r="C235" s="37">
        <v>228</v>
      </c>
      <c r="D235" s="97" t="s">
        <v>438</v>
      </c>
      <c r="E235" s="97" t="s">
        <v>438</v>
      </c>
      <c r="F235" s="38" t="s">
        <v>33</v>
      </c>
      <c r="G235" s="114">
        <v>2238</v>
      </c>
      <c r="H235" s="80"/>
      <c r="I235" s="39"/>
      <c r="J235" s="39"/>
      <c r="K235" s="40"/>
      <c r="L235" s="62" t="s">
        <v>35</v>
      </c>
      <c r="M235" s="116">
        <v>120852</v>
      </c>
    </row>
    <row r="236" spans="2:13" ht="47.25">
      <c r="B236" s="50" t="s">
        <v>2</v>
      </c>
      <c r="C236" s="37">
        <v>229</v>
      </c>
      <c r="D236" s="97" t="s">
        <v>440</v>
      </c>
      <c r="E236" s="97" t="s">
        <v>440</v>
      </c>
      <c r="F236" s="38" t="s">
        <v>33</v>
      </c>
      <c r="G236" s="114">
        <v>2032</v>
      </c>
      <c r="H236" s="80"/>
      <c r="I236" s="39"/>
      <c r="J236" s="39"/>
      <c r="K236" s="40"/>
      <c r="L236" s="62" t="s">
        <v>35</v>
      </c>
      <c r="M236" s="116">
        <v>109728</v>
      </c>
    </row>
    <row r="237" spans="2:13" ht="47.25">
      <c r="B237" s="50" t="s">
        <v>2</v>
      </c>
      <c r="C237" s="37">
        <v>230</v>
      </c>
      <c r="D237" s="97" t="s">
        <v>442</v>
      </c>
      <c r="E237" s="97" t="s">
        <v>442</v>
      </c>
      <c r="F237" s="38" t="s">
        <v>33</v>
      </c>
      <c r="G237" s="114">
        <f>690+10</f>
        <v>700</v>
      </c>
      <c r="H237" s="80"/>
      <c r="I237" s="39"/>
      <c r="J237" s="39"/>
      <c r="K237" s="40"/>
      <c r="L237" s="62" t="s">
        <v>35</v>
      </c>
      <c r="M237" s="116">
        <v>37800</v>
      </c>
    </row>
    <row r="238" spans="2:13" ht="47.25">
      <c r="B238" s="50" t="s">
        <v>2</v>
      </c>
      <c r="C238" s="37">
        <v>231</v>
      </c>
      <c r="D238" s="97" t="s">
        <v>444</v>
      </c>
      <c r="E238" s="97" t="s">
        <v>444</v>
      </c>
      <c r="F238" s="38" t="s">
        <v>33</v>
      </c>
      <c r="G238" s="114">
        <f>1810+10</f>
        <v>1820</v>
      </c>
      <c r="H238" s="80"/>
      <c r="I238" s="39"/>
      <c r="J238" s="39"/>
      <c r="K238" s="40"/>
      <c r="L238" s="62" t="s">
        <v>35</v>
      </c>
      <c r="M238" s="116">
        <v>98280</v>
      </c>
    </row>
    <row r="239" spans="2:13" ht="47.25">
      <c r="B239" s="50" t="s">
        <v>2</v>
      </c>
      <c r="C239" s="37">
        <v>232</v>
      </c>
      <c r="D239" s="97" t="s">
        <v>446</v>
      </c>
      <c r="E239" s="97" t="s">
        <v>446</v>
      </c>
      <c r="F239" s="38" t="s">
        <v>33</v>
      </c>
      <c r="G239" s="114">
        <v>1726</v>
      </c>
      <c r="H239" s="80"/>
      <c r="I239" s="39"/>
      <c r="J239" s="39"/>
      <c r="K239" s="40"/>
      <c r="L239" s="62" t="s">
        <v>35</v>
      </c>
      <c r="M239" s="116">
        <v>93204</v>
      </c>
    </row>
    <row r="240" spans="2:13" ht="47.25">
      <c r="B240" s="50" t="s">
        <v>2</v>
      </c>
      <c r="C240" s="37">
        <v>233</v>
      </c>
      <c r="D240" s="104" t="s">
        <v>448</v>
      </c>
      <c r="E240" s="104" t="s">
        <v>448</v>
      </c>
      <c r="F240" s="38" t="s">
        <v>33</v>
      </c>
      <c r="G240" s="114">
        <v>150</v>
      </c>
      <c r="H240" s="80"/>
      <c r="I240" s="39"/>
      <c r="J240" s="39"/>
      <c r="K240" s="40"/>
      <c r="L240" s="62" t="s">
        <v>35</v>
      </c>
      <c r="M240" s="116">
        <v>6750</v>
      </c>
    </row>
    <row r="241" spans="2:13" ht="47.25">
      <c r="B241" s="50" t="s">
        <v>2</v>
      </c>
      <c r="C241" s="37">
        <v>234</v>
      </c>
      <c r="D241" s="97" t="s">
        <v>450</v>
      </c>
      <c r="E241" s="97" t="s">
        <v>450</v>
      </c>
      <c r="F241" s="38" t="s">
        <v>33</v>
      </c>
      <c r="G241" s="114">
        <v>20</v>
      </c>
      <c r="H241" s="80"/>
      <c r="I241" s="39"/>
      <c r="J241" s="39"/>
      <c r="K241" s="40"/>
      <c r="L241" s="62" t="s">
        <v>35</v>
      </c>
      <c r="M241" s="116">
        <v>1190</v>
      </c>
    </row>
    <row r="242" spans="2:13" ht="47.25">
      <c r="B242" s="50" t="s">
        <v>2</v>
      </c>
      <c r="C242" s="37">
        <v>235</v>
      </c>
      <c r="D242" s="97" t="s">
        <v>452</v>
      </c>
      <c r="E242" s="97" t="s">
        <v>452</v>
      </c>
      <c r="F242" s="38" t="s">
        <v>33</v>
      </c>
      <c r="G242" s="114">
        <v>116</v>
      </c>
      <c r="H242" s="80"/>
      <c r="I242" s="39"/>
      <c r="J242" s="39"/>
      <c r="K242" s="40"/>
      <c r="L242" s="62" t="s">
        <v>35</v>
      </c>
      <c r="M242" s="116">
        <v>6902</v>
      </c>
    </row>
    <row r="243" spans="2:13" ht="47.25">
      <c r="B243" s="50" t="s">
        <v>2</v>
      </c>
      <c r="C243" s="37">
        <v>236</v>
      </c>
      <c r="D243" s="97" t="s">
        <v>454</v>
      </c>
      <c r="E243" s="97" t="s">
        <v>454</v>
      </c>
      <c r="F243" s="38" t="s">
        <v>33</v>
      </c>
      <c r="G243" s="114">
        <f>132+2</f>
        <v>134</v>
      </c>
      <c r="H243" s="80"/>
      <c r="I243" s="39"/>
      <c r="J243" s="39"/>
      <c r="K243" s="40"/>
      <c r="L243" s="62" t="s">
        <v>35</v>
      </c>
      <c r="M243" s="116">
        <v>7973</v>
      </c>
    </row>
    <row r="244" spans="2:13" ht="47.25">
      <c r="B244" s="50" t="s">
        <v>2</v>
      </c>
      <c r="C244" s="37">
        <v>237</v>
      </c>
      <c r="D244" s="97" t="s">
        <v>456</v>
      </c>
      <c r="E244" s="97" t="s">
        <v>456</v>
      </c>
      <c r="F244" s="38" t="s">
        <v>33</v>
      </c>
      <c r="G244" s="114">
        <v>8</v>
      </c>
      <c r="H244" s="80"/>
      <c r="I244" s="39"/>
      <c r="J244" s="39"/>
      <c r="K244" s="40"/>
      <c r="L244" s="62" t="s">
        <v>35</v>
      </c>
      <c r="M244" s="116">
        <v>7416</v>
      </c>
    </row>
    <row r="245" spans="2:13" ht="47.25">
      <c r="B245" s="50" t="s">
        <v>2</v>
      </c>
      <c r="C245" s="37">
        <v>238</v>
      </c>
      <c r="D245" s="97" t="s">
        <v>458</v>
      </c>
      <c r="E245" s="97" t="s">
        <v>458</v>
      </c>
      <c r="F245" s="38" t="s">
        <v>33</v>
      </c>
      <c r="G245" s="114">
        <f>12-4</f>
        <v>8</v>
      </c>
      <c r="H245" s="80"/>
      <c r="I245" s="39"/>
      <c r="J245" s="39"/>
      <c r="K245" s="40"/>
      <c r="L245" s="62" t="s">
        <v>35</v>
      </c>
      <c r="M245" s="116">
        <v>7416</v>
      </c>
    </row>
    <row r="246" spans="2:13" ht="47.25">
      <c r="B246" s="50" t="s">
        <v>2</v>
      </c>
      <c r="C246" s="37">
        <v>239</v>
      </c>
      <c r="D246" s="97" t="s">
        <v>460</v>
      </c>
      <c r="E246" s="97" t="s">
        <v>460</v>
      </c>
      <c r="F246" s="38" t="s">
        <v>33</v>
      </c>
      <c r="G246" s="114">
        <f>52-4</f>
        <v>48</v>
      </c>
      <c r="H246" s="80"/>
      <c r="I246" s="39"/>
      <c r="J246" s="39"/>
      <c r="K246" s="40"/>
      <c r="L246" s="62" t="s">
        <v>35</v>
      </c>
      <c r="M246" s="116">
        <v>44496</v>
      </c>
    </row>
    <row r="247" spans="2:13" ht="47.25">
      <c r="B247" s="50" t="s">
        <v>2</v>
      </c>
      <c r="C247" s="37">
        <v>240</v>
      </c>
      <c r="D247" s="96" t="s">
        <v>102</v>
      </c>
      <c r="E247" s="96" t="s">
        <v>102</v>
      </c>
      <c r="F247" s="38" t="s">
        <v>33</v>
      </c>
      <c r="G247" s="114">
        <v>4</v>
      </c>
      <c r="H247" s="80"/>
      <c r="I247" s="39"/>
      <c r="J247" s="39"/>
      <c r="K247" s="40"/>
      <c r="L247" s="62" t="s">
        <v>35</v>
      </c>
      <c r="M247" s="116">
        <v>50</v>
      </c>
    </row>
    <row r="248" spans="2:13" ht="47.25">
      <c r="B248" s="50" t="s">
        <v>2</v>
      </c>
      <c r="C248" s="37">
        <v>241</v>
      </c>
      <c r="D248" s="94" t="s">
        <v>103</v>
      </c>
      <c r="E248" s="94" t="s">
        <v>103</v>
      </c>
      <c r="F248" s="38" t="s">
        <v>33</v>
      </c>
      <c r="G248" s="114">
        <v>4</v>
      </c>
      <c r="H248" s="80"/>
      <c r="I248" s="39"/>
      <c r="J248" s="39"/>
      <c r="K248" s="40"/>
      <c r="L248" s="62" t="s">
        <v>35</v>
      </c>
      <c r="M248" s="116">
        <v>50</v>
      </c>
    </row>
    <row r="249" spans="2:13" ht="47.25">
      <c r="B249" s="50" t="s">
        <v>2</v>
      </c>
      <c r="C249" s="37">
        <v>242</v>
      </c>
      <c r="D249" s="96" t="s">
        <v>104</v>
      </c>
      <c r="E249" s="96" t="s">
        <v>104</v>
      </c>
      <c r="F249" s="38" t="s">
        <v>33</v>
      </c>
      <c r="G249" s="114">
        <v>4</v>
      </c>
      <c r="H249" s="80"/>
      <c r="I249" s="39"/>
      <c r="J249" s="39"/>
      <c r="K249" s="40"/>
      <c r="L249" s="62" t="s">
        <v>35</v>
      </c>
      <c r="M249" s="116">
        <v>50</v>
      </c>
    </row>
    <row r="250" spans="2:13" ht="47.25">
      <c r="B250" s="50" t="s">
        <v>2</v>
      </c>
      <c r="C250" s="37">
        <v>243</v>
      </c>
      <c r="D250" s="99" t="s">
        <v>105</v>
      </c>
      <c r="E250" s="99" t="s">
        <v>105</v>
      </c>
      <c r="F250" s="38" t="s">
        <v>33</v>
      </c>
      <c r="G250" s="114">
        <f>37-8+1</f>
        <v>30</v>
      </c>
      <c r="H250" s="80"/>
      <c r="I250" s="39"/>
      <c r="J250" s="39"/>
      <c r="K250" s="40"/>
      <c r="L250" s="62" t="s">
        <v>35</v>
      </c>
      <c r="M250" s="116">
        <v>2564.9999999999995</v>
      </c>
    </row>
    <row r="251" spans="6:21" ht="12.75">
      <c r="F251" s="6"/>
      <c r="G251" s="6"/>
      <c r="H251" s="6"/>
      <c r="I251" s="6"/>
      <c r="J251" s="33"/>
      <c r="K251" s="33"/>
      <c r="L251" s="6"/>
      <c r="M251" s="84"/>
      <c r="N251" s="6"/>
      <c r="O251" s="2"/>
      <c r="P251" s="2"/>
      <c r="Q251" s="2"/>
      <c r="R251" s="2"/>
      <c r="S251" s="2"/>
      <c r="T251" s="2"/>
      <c r="U251" s="2"/>
    </row>
    <row r="252" spans="6:21" ht="12.75">
      <c r="F252" s="6"/>
      <c r="G252" s="6"/>
      <c r="H252" s="33" t="s">
        <v>25</v>
      </c>
      <c r="I252" s="33"/>
      <c r="J252" s="69" t="e">
        <f>SUM(#REF!)</f>
        <v>#REF!</v>
      </c>
      <c r="K252" s="69" t="e">
        <f>SUM(#REF!)</f>
        <v>#REF!</v>
      </c>
      <c r="M252" s="84"/>
      <c r="N252" s="6"/>
      <c r="O252" s="2"/>
      <c r="P252" s="2"/>
      <c r="Q252" s="2"/>
      <c r="R252" s="2"/>
      <c r="S252" s="2"/>
      <c r="T252" s="2"/>
      <c r="U252" s="2"/>
    </row>
    <row r="253" spans="6:21" ht="12.75">
      <c r="F253" s="2"/>
      <c r="G253" s="2"/>
      <c r="H253" s="2"/>
      <c r="I253" s="2"/>
      <c r="J253" s="2"/>
      <c r="K253" s="2"/>
      <c r="L253" s="2"/>
      <c r="M253" s="85"/>
      <c r="N253" s="2"/>
      <c r="O253" s="2"/>
      <c r="P253" s="2"/>
      <c r="Q253" s="2"/>
      <c r="R253" s="2"/>
      <c r="S253" s="2"/>
      <c r="T253" s="2"/>
      <c r="U253" s="2"/>
    </row>
    <row r="254" spans="6:21" ht="12.75">
      <c r="F254" s="2"/>
      <c r="G254" s="2"/>
      <c r="H254" s="2"/>
      <c r="I254" s="2"/>
      <c r="J254" s="2"/>
      <c r="K254" s="2"/>
      <c r="L254" s="2"/>
      <c r="M254" s="85"/>
      <c r="N254" s="2"/>
      <c r="O254" s="2"/>
      <c r="P254" s="2"/>
      <c r="Q254" s="2"/>
      <c r="R254" s="2"/>
      <c r="S254" s="2"/>
      <c r="T254" s="2"/>
      <c r="U254" s="2"/>
    </row>
    <row r="255" spans="6:21" ht="20.25">
      <c r="F255" s="70" t="s">
        <v>15</v>
      </c>
      <c r="G255" s="70"/>
      <c r="H255" s="70"/>
      <c r="I255" s="70"/>
      <c r="J255" s="70"/>
      <c r="K255" s="70"/>
      <c r="L255" s="70"/>
      <c r="M255" s="86"/>
      <c r="N255" s="70"/>
      <c r="O255" s="70"/>
      <c r="P255" s="70"/>
      <c r="Q255" s="70"/>
      <c r="R255" s="70"/>
      <c r="S255" s="70"/>
      <c r="T255" s="70"/>
      <c r="U255" s="70"/>
    </row>
    <row r="256" spans="6:21" ht="20.25">
      <c r="F256" s="70"/>
      <c r="G256" s="70"/>
      <c r="H256" s="70"/>
      <c r="I256" s="70"/>
      <c r="J256" s="70"/>
      <c r="K256" s="70"/>
      <c r="L256" s="70"/>
      <c r="M256" s="86"/>
      <c r="N256" s="70"/>
      <c r="O256" s="70"/>
      <c r="P256" s="70"/>
      <c r="Q256" s="70"/>
      <c r="R256" s="70"/>
      <c r="S256" s="70"/>
      <c r="T256" s="70"/>
      <c r="U256" s="70"/>
    </row>
    <row r="257" spans="6:21" ht="20.25">
      <c r="F257" s="70" t="s">
        <v>16</v>
      </c>
      <c r="G257" s="70"/>
      <c r="H257" s="70"/>
      <c r="I257" s="70"/>
      <c r="J257" s="70"/>
      <c r="K257" s="70"/>
      <c r="L257" s="70"/>
      <c r="M257" s="86"/>
      <c r="N257" s="70"/>
      <c r="O257" s="70"/>
      <c r="P257" s="70"/>
      <c r="Q257" s="70"/>
      <c r="R257" s="70"/>
      <c r="S257" s="70"/>
      <c r="T257" s="70"/>
      <c r="U257" s="70"/>
    </row>
  </sheetData>
  <autoFilter ref="A6:L132"/>
  <mergeCells count="9">
    <mergeCell ref="E5:I5"/>
    <mergeCell ref="J5:L5"/>
    <mergeCell ref="C7:E7"/>
    <mergeCell ref="D1:L1"/>
    <mergeCell ref="D2:J2"/>
    <mergeCell ref="B3:D3"/>
    <mergeCell ref="E3:I3"/>
    <mergeCell ref="B4:D4"/>
    <mergeCell ref="E4:J4"/>
  </mergeCells>
  <conditionalFormatting sqref="D173:D174">
    <cfRule type="duplicateValues" priority="10" dxfId="0">
      <formula>AND(COUNTIF($D$173:$D$174,D173)&gt;1,NOT(ISBLANK(D173)))</formula>
    </cfRule>
  </conditionalFormatting>
  <conditionalFormatting sqref="D8:D198 D201:D250">
    <cfRule type="duplicateValues" priority="8" dxfId="0">
      <formula>AND(COUNTIF($D$8:$D$198,D8)+COUNTIF($D$201:$D$250,D8)&gt;1,NOT(ISBLANK(D8)))</formula>
    </cfRule>
    <cfRule type="duplicateValues" priority="9" dxfId="0">
      <formula>AND(COUNTIF($D$8:$D$198,D8)+COUNTIF($D$201:$D$250,D8)&gt;1,NOT(ISBLANK(D8)))</formula>
    </cfRule>
  </conditionalFormatting>
  <conditionalFormatting sqref="E173:E174">
    <cfRule type="duplicateValues" priority="7" dxfId="0">
      <formula>AND(COUNTIF($E$173:$E$174,E173)&gt;1,NOT(ISBLANK(E173)))</formula>
    </cfRule>
  </conditionalFormatting>
  <conditionalFormatting sqref="E8:E109 E201:E250 E155:E198 E111:E153">
    <cfRule type="duplicateValues" priority="5" dxfId="0">
      <formula>AND(COUNTIF($E$8:$E$109,E8)+COUNTIF($E$201:$E$250,E8)+COUNTIF($E$155:$E$198,E8)+COUNTIF($E$111:$E$153,E8)&gt;1,NOT(ISBLANK(E8)))</formula>
    </cfRule>
    <cfRule type="duplicateValues" priority="6" dxfId="0">
      <formula>AND(COUNTIF($E$8:$E$109,E8)+COUNTIF($E$201:$E$250,E8)+COUNTIF($E$155:$E$198,E8)+COUNTIF($E$111:$E$153,E8)&gt;1,NOT(ISBLANK(E8)))</formula>
    </cfRule>
  </conditionalFormatting>
  <conditionalFormatting sqref="E154">
    <cfRule type="duplicateValues" priority="3" dxfId="0">
      <formula>AND(COUNTIF($E$154:$E$154,E154)&gt;1,NOT(ISBLANK(E154)))</formula>
    </cfRule>
    <cfRule type="duplicateValues" priority="4" dxfId="0">
      <formula>AND(COUNTIF($E$154:$E$154,E154)&gt;1,NOT(ISBLANK(E154)))</formula>
    </cfRule>
  </conditionalFormatting>
  <conditionalFormatting sqref="E110">
    <cfRule type="duplicateValues" priority="1" dxfId="0">
      <formula>AND(COUNTIF($E$110:$E$110,E110)&gt;1,NOT(ISBLANK(E110)))</formula>
    </cfRule>
    <cfRule type="duplicateValues" priority="2" dxfId="0">
      <formula>AND(COUNTIF($E$110:$E$110,E110)&gt;1,NOT(ISBLANK(E110)))</formula>
    </cfRule>
  </conditionalFormatting>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G34" sqref="G34"/>
    </sheetView>
  </sheetViews>
  <sheetFormatPr defaultColWidth="9.140625" defaultRowHeight="12.75"/>
  <sheetData>
    <row r="11" spans="2:12" s="1" customFormat="1" ht="15.75">
      <c r="B11" s="5"/>
      <c r="C11" s="5"/>
      <c r="D11" s="5"/>
      <c r="E11" s="5"/>
      <c r="F11" s="6"/>
      <c r="G11" s="5"/>
      <c r="H11" s="7"/>
      <c r="I11" s="7"/>
      <c r="J11" s="5"/>
      <c r="K11" s="5"/>
      <c r="L11" s="5"/>
    </row>
    <row r="12" spans="2:12" s="1" customFormat="1" ht="15.75">
      <c r="B12" s="5"/>
      <c r="C12" s="5"/>
      <c r="D12" s="5"/>
      <c r="E12" s="5"/>
      <c r="F12" s="6"/>
      <c r="G12" s="5"/>
      <c r="H12" s="157" t="s">
        <v>25</v>
      </c>
      <c r="I12" s="157"/>
      <c r="J12" s="3" t="e">
        <f>SUM(#REF!)</f>
        <v>#REF!</v>
      </c>
      <c r="K12" s="3" t="e">
        <f>SUM(#REF!)</f>
        <v>#REF!</v>
      </c>
      <c r="L12" s="5"/>
    </row>
    <row r="13" s="1" customFormat="1" ht="15.75">
      <c r="F13" s="2"/>
    </row>
    <row r="14" s="1" customFormat="1" ht="15.75">
      <c r="F14" s="2"/>
    </row>
    <row r="15" s="4" customFormat="1" ht="20.25">
      <c r="D15" s="4" t="s">
        <v>15</v>
      </c>
    </row>
    <row r="16" s="4" customFormat="1" ht="20.25"/>
    <row r="17" s="4" customFormat="1" ht="20.25">
      <c r="D17" s="4"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2021-04-16T07:22:22Z</cp:lastPrinted>
  <dcterms:created xsi:type="dcterms:W3CDTF">2017-08-17T12:48:14Z</dcterms:created>
  <dcterms:modified xsi:type="dcterms:W3CDTF">2024-05-02T08:11:31Z</dcterms:modified>
  <cp:category/>
  <cp:version/>
  <cp:contentType/>
  <cp:contentStatus/>
</cp:coreProperties>
</file>