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92.168.110.2\Dispozitive\+LP ADM 2027\2. Instrumentariu chirurgical\Publicare\initiere\"/>
    </mc:Choice>
  </mc:AlternateContent>
  <xr:revisionPtr revIDLastSave="0" documentId="13_ncr:1_{8B05134B-5D04-44C2-9090-D5237AEC48AB}" xr6:coauthVersionLast="47" xr6:coauthVersionMax="47" xr10:uidLastSave="{00000000-0000-0000-0000-000000000000}"/>
  <bookViews>
    <workbookView xWindow="-28920" yWindow="-165" windowWidth="29040" windowHeight="15720" xr2:uid="{00000000-000D-0000-FFFF-FFFF00000000}"/>
  </bookViews>
  <sheets>
    <sheet name="Sheet1" sheetId="1" r:id="rId1"/>
  </sheets>
  <definedNames>
    <definedName name="_xlnm._FilterDatabase" localSheetId="0" hidden="1">Sheet1!$A$4:$BM$287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L289" i="1" l="1"/>
  <c r="BM250" i="1"/>
  <c r="BM8" i="1"/>
  <c r="BL282" i="1"/>
  <c r="BK282" i="1"/>
  <c r="BL193" i="1"/>
  <c r="BK193" i="1"/>
  <c r="BL145" i="1"/>
  <c r="BK145" i="1"/>
  <c r="BK143" i="1"/>
  <c r="BL228" i="1"/>
  <c r="BK228" i="1"/>
  <c r="BL201" i="1"/>
  <c r="BK201" i="1"/>
  <c r="BL199" i="1"/>
  <c r="BK199" i="1"/>
  <c r="BL195" i="1"/>
  <c r="BK195" i="1"/>
  <c r="BL194" i="1"/>
  <c r="BK194" i="1"/>
  <c r="BL192" i="1"/>
  <c r="BK192" i="1"/>
  <c r="BL191" i="1"/>
  <c r="BK191" i="1"/>
  <c r="BL190" i="1"/>
  <c r="BK190" i="1"/>
  <c r="BL187" i="1"/>
  <c r="BK187" i="1"/>
  <c r="BL186" i="1"/>
  <c r="BK186" i="1"/>
  <c r="BL185" i="1"/>
  <c r="BK185" i="1"/>
  <c r="BL184" i="1"/>
  <c r="BK184" i="1"/>
  <c r="BL183" i="1"/>
  <c r="BK183" i="1"/>
  <c r="BL182" i="1"/>
  <c r="BK182" i="1"/>
  <c r="BK181" i="1"/>
  <c r="BK180" i="1"/>
  <c r="BL181" i="1"/>
  <c r="BL180" i="1"/>
  <c r="BL143" i="1"/>
  <c r="BJ287" i="1"/>
  <c r="BM286" i="1"/>
  <c r="BM285" i="1"/>
  <c r="BM284" i="1"/>
  <c r="BM283" i="1"/>
  <c r="BM281" i="1"/>
  <c r="BM280" i="1"/>
  <c r="BM279" i="1"/>
  <c r="BM278" i="1"/>
  <c r="BM277" i="1"/>
  <c r="BM276" i="1"/>
  <c r="BM275" i="1"/>
  <c r="BM274" i="1"/>
  <c r="BM273" i="1"/>
  <c r="BM272" i="1"/>
  <c r="BM271" i="1"/>
  <c r="BM270" i="1"/>
  <c r="BM269" i="1"/>
  <c r="BM268" i="1"/>
  <c r="BM267" i="1"/>
  <c r="BM266" i="1"/>
  <c r="BM265" i="1"/>
  <c r="BM264" i="1"/>
  <c r="BM263" i="1"/>
  <c r="BM262" i="1"/>
  <c r="BM261" i="1"/>
  <c r="BM260" i="1"/>
  <c r="BM259" i="1"/>
  <c r="BM258" i="1"/>
  <c r="BM257" i="1"/>
  <c r="BM256" i="1"/>
  <c r="BM255" i="1"/>
  <c r="BM254" i="1"/>
  <c r="BM253" i="1"/>
  <c r="BM252" i="1"/>
  <c r="BM251" i="1"/>
  <c r="BM249" i="1"/>
  <c r="BM248" i="1"/>
  <c r="BM247" i="1"/>
  <c r="BM246" i="1"/>
  <c r="BM245" i="1"/>
  <c r="BM244" i="1"/>
  <c r="BM243" i="1"/>
  <c r="BM242" i="1"/>
  <c r="BM241" i="1"/>
  <c r="BM240" i="1"/>
  <c r="BM239" i="1"/>
  <c r="BM238" i="1"/>
  <c r="BM237" i="1"/>
  <c r="BM236" i="1"/>
  <c r="BM235" i="1"/>
  <c r="BM234" i="1"/>
  <c r="BM233" i="1"/>
  <c r="BM232" i="1"/>
  <c r="BM231" i="1"/>
  <c r="BM230" i="1"/>
  <c r="BM229" i="1"/>
  <c r="BM227" i="1"/>
  <c r="BM226" i="1"/>
  <c r="BM225" i="1"/>
  <c r="BM224" i="1"/>
  <c r="BM223" i="1"/>
  <c r="BM222" i="1"/>
  <c r="BM221" i="1"/>
  <c r="BM220" i="1"/>
  <c r="BM219" i="1"/>
  <c r="BM218" i="1"/>
  <c r="BM217" i="1"/>
  <c r="BM216" i="1"/>
  <c r="BM215" i="1"/>
  <c r="BM214" i="1"/>
  <c r="BM213" i="1"/>
  <c r="BM212" i="1"/>
  <c r="BM211" i="1"/>
  <c r="BM210" i="1"/>
  <c r="BM209" i="1"/>
  <c r="BM208" i="1"/>
  <c r="BM207" i="1"/>
  <c r="BM206" i="1"/>
  <c r="BM205" i="1"/>
  <c r="BM204" i="1"/>
  <c r="BM203" i="1"/>
  <c r="BM202" i="1"/>
  <c r="BM200" i="1"/>
  <c r="BM198" i="1"/>
  <c r="BM197" i="1"/>
  <c r="BM196" i="1"/>
  <c r="BM189" i="1"/>
  <c r="BM188" i="1"/>
  <c r="BM179" i="1"/>
  <c r="BM178" i="1"/>
  <c r="BM177" i="1"/>
  <c r="BM176" i="1"/>
  <c r="BM175" i="1"/>
  <c r="BM174" i="1"/>
  <c r="BM173" i="1"/>
  <c r="BM172" i="1"/>
  <c r="BM171" i="1"/>
  <c r="BM170" i="1"/>
  <c r="BM169" i="1"/>
  <c r="BM168" i="1"/>
  <c r="BM167" i="1"/>
  <c r="BM166" i="1"/>
  <c r="BM165" i="1"/>
  <c r="BM164" i="1"/>
  <c r="BM163" i="1"/>
  <c r="BM162" i="1"/>
  <c r="BM161" i="1"/>
  <c r="BM160" i="1"/>
  <c r="BM159" i="1"/>
  <c r="BM158" i="1"/>
  <c r="BM157" i="1"/>
  <c r="BM156" i="1"/>
  <c r="BM155" i="1"/>
  <c r="BM154" i="1"/>
  <c r="BM153" i="1"/>
  <c r="BM152" i="1"/>
  <c r="BM151" i="1"/>
  <c r="BM150" i="1"/>
  <c r="BM149" i="1"/>
  <c r="BM148" i="1"/>
  <c r="BM147" i="1"/>
  <c r="BM146" i="1"/>
  <c r="BM144" i="1"/>
  <c r="BM142" i="1"/>
  <c r="BM141" i="1"/>
  <c r="BM140" i="1"/>
  <c r="BM139" i="1"/>
  <c r="BM138" i="1"/>
  <c r="BM137" i="1"/>
  <c r="BM136" i="1"/>
  <c r="BM135" i="1"/>
  <c r="BM126" i="1"/>
  <c r="BM125" i="1"/>
  <c r="BM124" i="1"/>
  <c r="BM123" i="1"/>
  <c r="BM122" i="1"/>
  <c r="BM121" i="1"/>
  <c r="BM120" i="1"/>
  <c r="BM119" i="1"/>
  <c r="BM118" i="1"/>
  <c r="BM117" i="1"/>
  <c r="BM116" i="1"/>
  <c r="BM115" i="1"/>
  <c r="BM114" i="1"/>
  <c r="BM113" i="1"/>
  <c r="BM112" i="1"/>
  <c r="BM111" i="1"/>
  <c r="BM110" i="1"/>
  <c r="BM109" i="1"/>
  <c r="BM108" i="1"/>
  <c r="BM107" i="1"/>
  <c r="BM106" i="1"/>
  <c r="BM105" i="1"/>
  <c r="BM104" i="1"/>
  <c r="BM103" i="1"/>
  <c r="BM102" i="1"/>
  <c r="BM101" i="1"/>
  <c r="BM100" i="1"/>
  <c r="BM99" i="1"/>
  <c r="BM98" i="1"/>
  <c r="BM97" i="1"/>
  <c r="BM96" i="1"/>
  <c r="BM95" i="1"/>
  <c r="BM94" i="1"/>
  <c r="BM93" i="1"/>
  <c r="BM92" i="1"/>
  <c r="BM91" i="1"/>
  <c r="BM90" i="1"/>
  <c r="BM89" i="1"/>
  <c r="BM88" i="1"/>
  <c r="BM87" i="1"/>
  <c r="BM86" i="1"/>
  <c r="BM85" i="1"/>
  <c r="BM84" i="1"/>
  <c r="BM83" i="1"/>
  <c r="BM82" i="1"/>
  <c r="BM81" i="1"/>
  <c r="BM80" i="1"/>
  <c r="BM79" i="1"/>
  <c r="BM78" i="1"/>
  <c r="BM77" i="1"/>
  <c r="BM76" i="1"/>
  <c r="BM75" i="1"/>
  <c r="BM74" i="1"/>
  <c r="BM73" i="1"/>
  <c r="BM72" i="1"/>
  <c r="BM71" i="1"/>
  <c r="BM70" i="1"/>
  <c r="BM69" i="1"/>
  <c r="BM68" i="1"/>
  <c r="BM67" i="1"/>
  <c r="BM66" i="1"/>
  <c r="BM65" i="1"/>
  <c r="BM64" i="1"/>
  <c r="BM63" i="1"/>
  <c r="BM62" i="1"/>
  <c r="BM61" i="1"/>
  <c r="BM60" i="1"/>
  <c r="BM59" i="1"/>
  <c r="BM58" i="1"/>
  <c r="BM57" i="1"/>
  <c r="BM56" i="1"/>
  <c r="BM55" i="1"/>
  <c r="BM54" i="1"/>
  <c r="BM53" i="1"/>
  <c r="BM52" i="1"/>
  <c r="BM51" i="1"/>
  <c r="BM50" i="1"/>
  <c r="BM49" i="1"/>
  <c r="BM48" i="1"/>
  <c r="BM47" i="1"/>
  <c r="BM46" i="1"/>
  <c r="BM45" i="1"/>
  <c r="BM44" i="1"/>
  <c r="BM43" i="1"/>
  <c r="BM42" i="1"/>
  <c r="BM41" i="1"/>
  <c r="BM40" i="1"/>
  <c r="BM39" i="1"/>
  <c r="BM38" i="1"/>
  <c r="BM37" i="1"/>
  <c r="BM36" i="1"/>
  <c r="BM35" i="1"/>
  <c r="BM34" i="1"/>
  <c r="BM33" i="1"/>
  <c r="BM32" i="1"/>
  <c r="BM31" i="1"/>
  <c r="BM30" i="1"/>
  <c r="BM29" i="1"/>
  <c r="BM28" i="1"/>
  <c r="BM27" i="1"/>
  <c r="BM26" i="1"/>
  <c r="BM25" i="1"/>
  <c r="BM24" i="1"/>
  <c r="BM23" i="1"/>
  <c r="BM22" i="1"/>
  <c r="BM21" i="1"/>
  <c r="BM20" i="1"/>
  <c r="BM19" i="1"/>
  <c r="BM18" i="1"/>
  <c r="BM17" i="1"/>
  <c r="BM16" i="1"/>
  <c r="BM15" i="1"/>
  <c r="BM14" i="1"/>
  <c r="BM13" i="1"/>
  <c r="BM12" i="1"/>
  <c r="BM11" i="1"/>
  <c r="BM10" i="1"/>
  <c r="BM9" i="1"/>
  <c r="BM282" i="1" l="1"/>
  <c r="BK287" i="1"/>
  <c r="BM228" i="1"/>
  <c r="BM199" i="1"/>
  <c r="BM195" i="1"/>
  <c r="BM194" i="1"/>
  <c r="BM193" i="1"/>
  <c r="BM192" i="1"/>
  <c r="BM191" i="1"/>
  <c r="BM190" i="1"/>
  <c r="BM187" i="1"/>
  <c r="BM186" i="1"/>
  <c r="BM183" i="1"/>
  <c r="BM180" i="1"/>
  <c r="BM145" i="1"/>
  <c r="BM201" i="1"/>
  <c r="BM185" i="1"/>
  <c r="BM184" i="1"/>
  <c r="BM182" i="1"/>
  <c r="BM181" i="1"/>
  <c r="BM143" i="1"/>
  <c r="BM287" i="1" l="1"/>
  <c r="BM6" i="1"/>
</calcChain>
</file>

<file path=xl/sharedStrings.xml><?xml version="1.0" encoding="utf-8"?>
<sst xmlns="http://schemas.openxmlformats.org/spreadsheetml/2006/main" count="1238" uniqueCount="628">
  <si>
    <t>CABINETUL INDIVIDUAL AL MEDICULUI DE FAMILIE CORCODEL GEORGETA (0025)</t>
  </si>
  <si>
    <t>IM CENTRUL STOMATOLOGIC RAIONAL RASCANI (0145)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</si>
  <si>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</si>
  <si>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</si>
  <si>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</si>
  <si>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</si>
  <si>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</si>
  <si>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BARDAR (0173)</t>
  </si>
  <si>
    <t>IMSP CENTRUL DE SANATATE BRICENI (0185)</t>
  </si>
  <si>
    <t>IMSP CENTRUL DE SANATATE CAHUL (0192)</t>
  </si>
  <si>
    <t>IMSP CENTRUL DE SANATATE HRUSOVA (0280)</t>
  </si>
  <si>
    <t>IMSP CENTRUL DE SANATATE RUSESTII NOI (0346)</t>
  </si>
  <si>
    <t>IMSP CENTRUL DE SANATATE TIPALA (0386)</t>
  </si>
  <si>
    <t>IMSP CENTRUL DE SANATATE TRUSENI (0390)</t>
  </si>
  <si>
    <t>IMSP CENTRUL MEDICILOR DE FAMILIE FLORESTI (0414)</t>
  </si>
  <si>
    <t>IMSP CLINICA UNIVERSITARA DE ASISTENTA MEDICALA PRIMARA A USMF N TESTEMITANU (0421)</t>
  </si>
  <si>
    <t>IMSP INSTITUTUL DE CARDIOLOGIE (0425)</t>
  </si>
  <si>
    <t>IMSP INSTITUTUL DE MEDICINA URGENTA (0426)</t>
  </si>
  <si>
    <t>IMSP INSTITUTUL DE PNEUMOLOGIE CHIRIL DRAGANIUC (0428)</t>
  </si>
  <si>
    <t>IMSP INSTITUTUL ONCOLOGIC (0430)</t>
  </si>
  <si>
    <t>IMSP MATERNITATEA MUNICIPALA NR 2 (0431)</t>
  </si>
  <si>
    <t>IMSP POLICLINICA DE STAT (0432)</t>
  </si>
  <si>
    <t>IMSP SPITALUL CLINIC BALTI (0436)</t>
  </si>
  <si>
    <t>IMSP SPITALUL CLINIC DE BOLI INFECTIOASE T CIORBA (SDMC) (0618)</t>
  </si>
  <si>
    <t>IMSP SPITALUL CLINIC MUNICIPAL DE COPII V IGNATENCO (0442)</t>
  </si>
  <si>
    <t>IMSP SPITALUL CLINIC MUNICIPAL GHEORGHE PALADI (0444)</t>
  </si>
  <si>
    <t>IMSP SPITALUL CLINIC MUNICIPAL NR 4 (0445)</t>
  </si>
  <si>
    <t>IMSP SPITALUL CLINIC MUNICIPAL SFANTUL ARHANGHEL MIHAIL (0447)</t>
  </si>
  <si>
    <t>IMSP SPITALUL CLINIC REPUBLICAN TIMOFEI MOSNEAGA (0448)</t>
  </si>
  <si>
    <t>IMSP SPITALUL DE STAT (0452)</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</si>
  <si>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</si>
  <si>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</si>
  <si>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</si>
  <si>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</si>
  <si>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</si>
  <si>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</si>
  <si>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</si>
  <si>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</si>
  <si>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</si>
  <si>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</si>
  <si>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</si>
  <si>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</si>
  <si>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</si>
  <si>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</si>
  <si>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LEOVA (0472)</t>
  </si>
  <si>
    <t>IMSP SPITALUL RAIONAL NISPORENI (0473)</t>
  </si>
  <si>
    <t>IMSP SPITALUL RAIONAL ORHEI (0475)</t>
  </si>
  <si>
    <t>IMSP SPITALUL RAIONAL RASCANI (0476)</t>
  </si>
  <si>
    <t>IMSP SPITALUL RAIONAL SANGEREI (0478)</t>
  </si>
  <si>
    <t>IMSP SPITALUL RAIONAL SOLDANESTI (0479)</t>
  </si>
  <si>
    <t>IMSP SPITALUL RAIONAL SOROCA A PRISACARI (0480)</t>
  </si>
  <si>
    <t>IMSP SPITALUL RAIONAL TELENESTI (0484)</t>
  </si>
  <si>
    <t>IMSP SPITALUL RAIONAL UNGHENI (0485)</t>
  </si>
  <si>
    <t>SERVICIUL MEDICAL AL MINISTERULUI AFACERILOR INTERNE (0570)</t>
  </si>
  <si>
    <t>SPITALUL CLINIC MILITAR CENTRAL (0576)</t>
  </si>
  <si>
    <t>Cantitatea</t>
  </si>
  <si>
    <t>Suma estimată cu TVA</t>
  </si>
  <si>
    <t>Instrument pentru chirurgie oftalmologică Chopper Rosen (Oftalmologie) ( 007818 )</t>
  </si>
  <si>
    <t>Chopper nucleu cu taiere retrograda Rosen, angulat la 45 grade, in forma de pana, proiectie 1.25 mm, titan</t>
  </si>
  <si>
    <t>Instrument pentru chirurgie oftalmologică Cuțit LRI ( 007826 )</t>
  </si>
  <si>
    <t>Cuțit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</si>
  <si>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Foarfecă (virf) pentru iridectomie Zaldivar cu miner inclus ( 007689 )</t>
  </si>
  <si>
    <t>Foarfece (virf) pentru iridectomie Zaldivar, lama curba, 23 G. Miner vitreoretinal cu doua clape, lungimea totala 90 mm. Material inoxidabil medical , nesteril, obligatoriu ambalaj individual cu sigiliu pentru prima deschidere.</t>
  </si>
  <si>
    <t>Instrument pentru chirurgie oftalmologică Foarfecă capsulotomie Gills-Vannas ascutite ( 007692 )</t>
  </si>
  <si>
    <t>Foarfece pentru capsulotomie Gills-Vannas curbe lama 10mm, ascutite, miner plat, lungimea totala 88mm ±5mm .
 Material inox medical, nesteril, reutilizabil placat cu crom 0,2 mm,obligatoriu ambalaj individual cu sigiliu pentru prima deschidere.</t>
  </si>
  <si>
    <t>Instrument pentru chirurgie oftalmologică Foarfecă capsulotomie incizie 2mm ( 007694 )</t>
  </si>
  <si>
    <t>Foarfece pentru capsulotomie prin incizie de 2mm. Lamele ultrasubtiri, lungimea 14mm, lungimea totala 92 mm ±5mm.
Material inox medical, nesteril, reutilizabil, placat cu crom cu grosimea minim 0,2mm, obligatoriu ambalaj individual cu sigiliu pentru prima deschidere.</t>
  </si>
  <si>
    <t>Instrument pentru chirurgie oftalmologică Foarfecă înlăturare lentile foldabile tip Osher ( 007860 )</t>
  </si>
  <si>
    <t>Foarfece pentru îndepărtarea lentilei intraoculare (IOL) după Osher, Lama angulată, lungime de 8 ±1 mm. Lungime Totală: 94 ±5 mm. Material: titan</t>
  </si>
  <si>
    <t>Instrument pentru chirurgie oftalmologică Foarfecă Oftalmice Iris-Fine 105 mm, ascutit, curb ( 007867 )</t>
  </si>
  <si>
    <t>Foarfece Oftalmice Iris-Fine 105 mm  (+/- 5 mm) ascutit, curb, plat (Ref. J-22-210)</t>
  </si>
  <si>
    <t>Instrument pentru chirurgie oftalmologică Foarfecă Oftalmice Iris-Fine 105 mm,ascutit, drept ( 007868 )</t>
  </si>
  <si>
    <t>Foarfece Oftalmice Iris-Fine 105 mm  (+/- 5 mm),ascutit, plat, drept (Ref. J-22-208)</t>
  </si>
  <si>
    <t>Instrument pentru chirurgie oftalmologică Foarfecă pentru enucleatia globului ocular (Oftalmologie) ( 007870 )</t>
  </si>
  <si>
    <t>Foarfecă pentru enucleatia globului ocular. Curbe, cu capetele rotunjite, 44 mm partea lucrativa, lungimea totala 130 mm  (+/- 10 mm)</t>
  </si>
  <si>
    <t>Instrument pentru chirurgie oftalmologică Forceps Iris de disecție, curbat, 100mm ( 007516 )</t>
  </si>
  <si>
    <t>Forceps tip  Iris de disecție fin, ușor curbat,  lung. 100 mm (+/-5 mm), cu branșe serate. Reutilizabil, material inox medical, nesteril, duritatea metalului în limitele 40-48 HRC confirmată prin certificat de la producător.</t>
  </si>
  <si>
    <t>Instrument pentru chirurgie oftalmologică Injector pentru cristaline artificiale tip Royale (B și C) ( 007707 )</t>
  </si>
  <si>
    <t>Injector pentru cristaline artificiale tip Royale . Mecanism cu piston, pentru cartușele B și C, cu inel.
Reutilizabil, material de titan. Obligatoriu ambalaj individual cu sigiliu pentru prima deschidere.</t>
  </si>
  <si>
    <t>Instrument pentru chirurgie oftalmologică Injector pentru implantarea lentilelor intraoculare cu o singura mâna  (Oftalmologie) ( 007883 )</t>
  </si>
  <si>
    <t>Sistem de implantare din titan, de multipla folosinta, autoclavabil, cu mecanism tip piston, cu arc interior pentru implantare usoara, precisa si eficienta cu o singura mina compatibil cu cartuse tip A, B, C, D.</t>
  </si>
  <si>
    <t>Instrument pentru chirurgie oftalmologică Lingură evisceratie ( 007710 )</t>
  </si>
  <si>
    <t>Lingură evisceratie. Bunge evisceration spoon, diametrul 13 mm, lungimea totala 140 mm (+-10mm).
Material inox medical, nesteril, reutilizabil, obligatoriu ambalaj individual cu sigiliu pentru prima deschidere.</t>
  </si>
  <si>
    <t>Instrument pentru chirurgie oftalmologică Pensă capsulorexis ( 007915 )</t>
  </si>
  <si>
    <t>Pențetă pentru capsulorhexis, pentru incizie de 2,0 mm. Branșe (capete) subțiri curbate de 11 mm. Mâner rotund. Lungime 106 mm ± 5 mm. Material: oțel inoxidabil. Cu lățimea de deschidere reglabilă prin șurub</t>
  </si>
  <si>
    <t>Instrument pentru chirurgie oftalmologică Pensa capsulorexis Kershner 23G cu miner inclus ( 007741 )</t>
  </si>
  <si>
    <t>Pensa capsulorexis Kershner, varf standart, 23 G. Cu miner vitreoretinal cu doua clape , lungimea 90 mm (+/-5mm). 
Material inoxidabil medical , nesteril, reutilizabil, obligatoriu ambalaj individual cu sigiliu pentru prima deschidere.</t>
  </si>
  <si>
    <t>Instrument pentru chirurgie oftalmologică Pensa chirurgicala cu platforma. Castroviejo, 1x2 dinti 0.12mm ( 007742 )</t>
  </si>
  <si>
    <t>Pensa chirurgicala cu platforma  1x2 dinti 0.12mm, platforma de legare 5.5 mm, lungimea totala 108 mm (+/-10mm). Material titan, nesteril, reutilizabil, obligatoriu ambalaj individual cu sigiliu pentru prima deschidere.</t>
  </si>
  <si>
    <t>Instrument pentru chirurgie oftalmologică Pensa chirurgicala cu platforma. Castroviejo, 1x2 dinti 0.3mm ( 007743 )</t>
  </si>
  <si>
    <t>Pensa chirurgicala cu platforma  1x2 dinti 0.3mm, platforma de legare 6 mm, lungimea totala 109 mm (+/-10mm). Material titan, nesteril, reutilizabil, obligatoriu ambalaj individual cu sigiliu pentru prima deschidere.</t>
  </si>
  <si>
    <t>Instrument pentru chirurgie oftalmologică Pensă oftalmica anatomica, dreapta 105mm ( 007903 )</t>
  </si>
  <si>
    <t>Pensa oftalmica anatomica, dreapta 105mm  (+/-10mm) (Ref.:J-16-131)</t>
  </si>
  <si>
    <t>Instrument pentru chirurgie oftalmologică Pensă oftalmica chirurgicala, draepta, 150mm ( 007904 )</t>
  </si>
  <si>
    <t>Pensa oftalmica chirurgicala, dreapta, 150  (+/-10mm)x 0.6mm (Ref.: П-86)</t>
  </si>
  <si>
    <t>Instrument pentru chirurgie oftalmologică Pensă tip Kelman-McPherson ( 007900 )</t>
  </si>
  <si>
    <t>Pensă pentru înnodarea suturilor conform Kelman-McPherson, cu platformă de legare de 10mm. Angulat. Lungime 85 mm ± 5 mm. Material: titan</t>
  </si>
  <si>
    <t>Instrument pentru chirurgie oftalmologică Prechoper ( 007924 )</t>
  </si>
  <si>
    <t>Prechoper drept combinat, special conceput pentru nucleele moi și dure, vârfuri de lucru atât rotunjite cât și ascuțite, deschidere maximă de 2,8 mm, lungime 120 ±5 mm. Material: oțel inoxidabil</t>
  </si>
  <si>
    <t>Instrument pentru chirurgie oftalmologică Ridicător de pleoape 11x11mm ( 007933 )</t>
  </si>
  <si>
    <t>Ridicător de pleoape 11x11mm (Ref.: В-11)</t>
  </si>
  <si>
    <t>Instrument pentru chirurgie oftalmologică Ridicător de pleoape 14x13mm ( 007934 )</t>
  </si>
  <si>
    <t>Ridicător de pleoape 14x13mm (REF.: В-13,5)</t>
  </si>
  <si>
    <t>Instrument pentru chirurgie ORL Cârlig auricular, lung 150 mm ( 007459 )</t>
  </si>
  <si>
    <t>"Cirlig auricular cu vârful bont (olivă micuță), lung 150 mm-165mm
*Reutilizabil, material inox medical."</t>
  </si>
  <si>
    <t>Instrument pentru chirurgie ORL Ciocan COTTLE ( 007643 )</t>
  </si>
  <si>
    <t>Ciocan metalic tip COTTLE ,lungimea totala 18 cm (+/-10mm),inox medical,reutilizabil,autoclavabil</t>
  </si>
  <si>
    <t>Instrument pentru chirurgie ORL Ciocan de tip Ombredanne ( 007819 )</t>
  </si>
  <si>
    <t>Lungimea 240 mm(+/-10mm), greutatea 520 de grame. Reutilizabil, material inox medical, nesteril, duritatea metalului în limitele 50-58 HRC confirmată prin certificat de la producător.</t>
  </si>
  <si>
    <t>Instrument pentru chirurgie ORL Ciupitor de os Dieter auricular ( 007644 )</t>
  </si>
  <si>
    <t>Ciupitor de os Dieter, taietor in sus, 8 cm(+/-10mm),lungimea totala,inox medical reutilizabil</t>
  </si>
  <si>
    <t>Instrument pentru chirurgie ORL Elevator-decolator septal tip FREER ( 007687 )</t>
  </si>
  <si>
    <t>Elevator-decolator septal tip FREER,lungimea totala 190 mm (±10mm),bond la virf ,lungimea de lucru 7,5mm</t>
  </si>
  <si>
    <t>Instrument pentru chirurgie ORL Foarfecă auriculara ( 007690 )</t>
  </si>
  <si>
    <t>Foarfeca auriculara, bransile drepte, ascuțite,lungimea totala 11,5 cm (±10mm),inox medical,reutilizabil</t>
  </si>
  <si>
    <t>Instrument pentru chirurgie ORL Foarfecă auriculara Shea-Bellucci ( 007691 )</t>
  </si>
  <si>
    <t>Foarfeca auriculara Shea-Bellucci, dreapta,lungimea de lucru 8 mm,lungimea totala 8 cm (±10mm),inox medical,reutilizabil</t>
  </si>
  <si>
    <t>Instrument pentru chirurgie ORL Foarfecă Boettcher p/u  tonzilectomie ( 007488 )</t>
  </si>
  <si>
    <t>Foarfece curbe cu vârfuri bonte, lățime 2,5-3,0mm, 180mm (+/- 5 mm) x40mm. Tip  Boettcher
*Reutilizabil, material inox medical.</t>
  </si>
  <si>
    <t>Instrument pentru chirurgie ORL Foarfecă nazală ( 007509 )</t>
  </si>
  <si>
    <t>Instrument pentru chirurgie ORL Foarfecă nazala FOMON sub 45° ( 007701 )</t>
  </si>
  <si>
    <t>Foarfece nazale sub 45°FOMON, lungimea 130mm (+/- 10 mm) x lungimea de lucru 50mm.
*Reutilizabil, material inox medical,nesteril ,autoclavabil</t>
  </si>
  <si>
    <t>Instrument pentru chirurgie ORL Foarfecă nazale Iris sub 45° ( 007510 )</t>
  </si>
  <si>
    <t>Foarfece nazale sub 45°, lungimea 110-120mm.  Tip Iris, delicat
*Reutilizabil, material inox medical.</t>
  </si>
  <si>
    <t>Instrument pentru chirurgie ORL Lingură auriculară ( 007886 )</t>
  </si>
  <si>
    <t>Lingură auriculară dublă, cu vîrf ascuțit, metal inoxidabil (Ref.: Л 53)</t>
  </si>
  <si>
    <t>Instrument pentru chirurgie ORL Micro-pensa auriculara tip Hartmann ( 007721 )</t>
  </si>
  <si>
    <t>Micro pensa auriculara Hartmann, cupe ovale, dreapta, fina,marimea bransei 0.8x1.3 mm, lungimea totala 8cm (+-5mm),inox medical,reutilizabil</t>
  </si>
  <si>
    <t>Instrument pentru chirurgie ORL Pensă auriculara tip McGee ( 007739 )</t>
  </si>
  <si>
    <t>Pensa auriculara tip McGee,bransile drepte cu dimensiuni 0,8x3,5 mm, bransile drepte,lungimea totala 8 cm(+/-5mm),inox medical,reutilizabil</t>
  </si>
  <si>
    <t>Instrument pentru chirurgie ORL Pensă BRUNINGS-LUC 2 ( 007543 )</t>
  </si>
  <si>
    <t>Pensă pentru septul nazal BRUNINGS-LUC , dimensiune 2, lungime de lucru 11-12 cm.
*Reutilizabil, material inox medical.</t>
  </si>
  <si>
    <t>Instrument pentru chirurgie ORL Pensă mușcătoare tip GRÜNWALD-HENKE ( 007568 )</t>
  </si>
  <si>
    <t>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t>
  </si>
  <si>
    <t>Instrument pentru chirurgie ORL Pensă mușcătoare tip Stammberger ( 007546 )</t>
  </si>
  <si>
    <t>Pensa mușcătoare STAMMBERGER,  partea mușcătoare - superior-posterior, ranforsat, drept, cu mâner anatomic și dispozitiv de dezangajare, cu conector de curățare, lungime de lucru 10-11 cm. 
*Reutilizabil, material inox medical.</t>
  </si>
  <si>
    <t>Instrument pentru chirurgie ORL Pensă nazală mușcătoare ( 007571 )</t>
  </si>
  <si>
    <t>Pensă nazală mușcătoare, vârful sub unghi de 45ᵒ, cu mușcătură fină, dimensiune 1,5x4mm, lungimea de lucru 12,5cm (+-5mm).
*Reutilizabil, material inox medical.</t>
  </si>
  <si>
    <t>Instrument pentru chirurgie ORL Pensă tip Collin ( 007908 )</t>
  </si>
  <si>
    <t>Pensă pentru prins limba Collin, Adult, din inox.</t>
  </si>
  <si>
    <t>Instrument pentru chirurgie ORL Pensă tip Hartman 140mm ( 007541 )</t>
  </si>
  <si>
    <t>Pensă auriculară curbată, tip Hartman-dimensiuni 140 mm (+/-5mm)
*Reutilizabil, material inox medical.</t>
  </si>
  <si>
    <t>Instrument pentru chirurgie ORL Pensă tip Hartman 160mm. ( 007570 )</t>
  </si>
  <si>
    <t>pensă nazală curbată Hartman 160 mm (+/-5mm).
*Reutilizabil, material inox medical.</t>
  </si>
  <si>
    <t>Instrument pentru chirurgie ORL Pensă tip Hartmann-Wullstein ( 007542 )</t>
  </si>
  <si>
    <t>Pensă auriculară curbată, tip Hartmann-Wullstein ( x-85 mm)
*Reutilizabil, material inox medical.</t>
  </si>
  <si>
    <t>Instrument pentru chirurgie ORL Pensă tip Jansen ( 007740 )</t>
  </si>
  <si>
    <t>Pensa nazala tip baioneta Jansen dimensiuni 18cm-20 cm gofrat.
Material inox medical, nesteril, reutilizabil, obligatoriu ambalaj individual cu sigiliu pentru prima deschidere.</t>
  </si>
  <si>
    <t>Instrument pentru chirurgie ORL Pensă Weil Blakesley 2 ( 007591 )</t>
  </si>
  <si>
    <t>Pensă Weil Blakesley, dreaptă, mărimea 2, lungimea de lucru 11 cm. 
*Reutilizabil, material inox medical.</t>
  </si>
  <si>
    <t>Instrument pentru chirurgie ORL Pensă Weil Blakesley 3 ( 007592 )</t>
  </si>
  <si>
    <t>Pensă Weil Blakesley, dreaptă, mărimea 3, lungimea de lucru 11 cm. 
*Reutilizabil, material inox medical.</t>
  </si>
  <si>
    <t>Instrument pentru chirurgie ORL Spatula ORL ( 007614 )</t>
  </si>
  <si>
    <t>Spatula, 145 mm(+/-5mm),metal placat
*Reutilizabil, material inox medical.</t>
  </si>
  <si>
    <t>Instrument pentru chirurgie ORL Specul auricular Hartman 4.5mm ( 007617 )</t>
  </si>
  <si>
    <t>Specul auricular, tip Hartman, diametru 4.5mm, metal placat.
*Reutilizabil, material inox medical.</t>
  </si>
  <si>
    <t>Instrument pentru chirurgie ORL Specul auricular Hartman 5.5mm ( 007615 )</t>
  </si>
  <si>
    <t>Specul auricular, tip Hartman, diametru 5.5mm ,metal placat
*Reutilizabil, material inox medical.</t>
  </si>
  <si>
    <t>Instrument pentru chirurgie ORL Specul auricular Hartman 6.5mm ( 007616 )</t>
  </si>
  <si>
    <t>Specul auricular, tip Hartman, diametru 6.5mm, metal placat
*Reutilizabil, material inox medical.</t>
  </si>
  <si>
    <t>Instrument pentru chirurgie ORL Specul nazal Hartman-halle, 30 mm ( 007618 )</t>
  </si>
  <si>
    <t>Specul nazal, tip Hartman-halle, 30 mm.
*Reutilizabil, material inox medical.</t>
  </si>
  <si>
    <t>Instrument pentru chirurgie ORL Specul nazal Hartman-halle, 35mm ( 007619 )</t>
  </si>
  <si>
    <t>Specul nazal, tip Hartman-halle, 35mm.
*Reutilizabil, material inox medical.</t>
  </si>
  <si>
    <t>Instrument pentru chirurgie ORL Specul nazal KILLIAN-STRUYCKEN(mare) ( 007793 )</t>
  </si>
  <si>
    <t>Instrument pentru chirurgie ORL Specul nazal KILLIAN(mic) ( 007794 )</t>
  </si>
  <si>
    <t>Specul nazal tip KILLIAN, lungimea totala 130 mm (+/-10mm), lungimea de lamei 3,5mm,inox medical reutilizabil</t>
  </si>
  <si>
    <t>Instrument pentru curațare Perie de curațare pentru endoscop, cu 2 capete diamatre 1,6 mm și 3 mm ( 007766 )</t>
  </si>
  <si>
    <t xml:space="preserve">Perie de curatare pentru endoscop cu 2 capete lucratoare. Lungimea totala 2300mm, diametru total 1,6mm. Lungimea perii 20mm,deametru perii 3mm. Singura utilizare </t>
  </si>
  <si>
    <t>Instrument pentru curațare Perie de curațare pentru endoscop, cu 2 capete diamatre 1,8 mm și 5 mm ( 007767 )</t>
  </si>
  <si>
    <t>Perie de curatare pentru endoscop cu 2 capete. Lungimea totala 2300mm,deametru total 1,8 mm. Lungimea perii 20mm,deametru perii 5mm. Singura utilizare</t>
  </si>
  <si>
    <t>Instrumente chirurgicale de ghidaj Ac  pentru canularea venelor cu olivă ( 007635 )</t>
  </si>
  <si>
    <t>Ac pentru canularea venelor, lungime 90 mm, 13GA , vârf - olive diametrul 2,4 mm. Conector Luer Lock. Instrumentului, material inox medical, nesteril.</t>
  </si>
  <si>
    <t>Instrumente chirurgicale de ghidaj Stilet butonat ( 007797 )</t>
  </si>
  <si>
    <t>Stilet butonat ᴓ 2mm,L- 145mm  (+/-10mm). seamana cu o sarma prevazuta cu  un buton la  capat, si cu o ureche ovala la cealalta extremitate Se utilizeaza pentru explorarea fistulelor si efectuarea tamponarilor.</t>
  </si>
  <si>
    <t>Instrumente chirurgicale rectale Specula rectala bivalva Bodenhammer ( 007620 )</t>
  </si>
  <si>
    <t>Specula rectala bivalva, tip Bodenhammer, 155 mm (+/- 5 mm), lungimea oglinzii 90 mm, diametru 17 mm.
*Reutilizabil, material inox medical.</t>
  </si>
  <si>
    <t>Instrumente chirurgicale rectale Specula rectala bivalva Sims ( 007621 )</t>
  </si>
  <si>
    <t>Specula rectala bivalva, tip Sims, 155 mm (+/-5mm), lung oglinzii 80-90 mm(+/-5mm), diam 15-17 mm.
*Reutilizabil, material inox medical.</t>
  </si>
  <si>
    <t>Instrumente de irigație și aspirație Seringa Janet ( 007613 )</t>
  </si>
  <si>
    <t>seringa Janet de uz multiplu,corp metalic si sticla cu canula metalica, 150 ml.
*Reutilizabil, material inox medical.</t>
  </si>
  <si>
    <t>Instrumente de irigație și aspirație Spălător trocar, 10mm ( 007941 )</t>
  </si>
  <si>
    <t>Spălător trocar, diametru 10 mm, material - cauciuc, reutilizabil, autoclavabil</t>
  </si>
  <si>
    <t>Instrumente de irigație și aspirație Spălător trocar, 5mm ( 007942 )</t>
  </si>
  <si>
    <t>Spălător trocar, diametru 5 mm, material - cauciuc, reutilizabil, autoclavabil</t>
  </si>
  <si>
    <t>Instrumente de irigație și aspirație Tub de aspirare laparoscopică 10mm ( 007630 )</t>
  </si>
  <si>
    <t>Tub aspirare laparoscopica D-10mm: L-360mm (+/-5mm), bont, cu conector tip tata pentru tubul de aspiratie din polipropilen. 
*Reutilizabil, material inox medical.</t>
  </si>
  <si>
    <t>Instrumente de irigație și aspirație Tub de irigare aspirare laparoscopica ( 007631 )</t>
  </si>
  <si>
    <t>Instrumente de irigație și aspirație Tub pentru punctie cu control de aspiratie ( 007632 )</t>
  </si>
  <si>
    <t>Tub pentru puncție cu control de aspirație a chisturilor, din 2 parți: corp- diametrul 5mm, vârful acului pentru puncție diametrul 1,6mm, Lungimea - 360mm, conector Luer.
*Reutilizabil, material inox medical.</t>
  </si>
  <si>
    <t>Instrumente de prindere atraumatică Pensă (Forceps) atraumatică pentru țesuturi DeBakey ( 007737 )</t>
  </si>
  <si>
    <t>Pensă (Forceps) atraumatică pentru țesuturi DeBakey,  Lungimea instrumentului 150 mm (+/-5cm), bransele drepte de 2.0 mm (Asemanator codului de referinta Geister 10-0110)</t>
  </si>
  <si>
    <t>Instrumente de sterilizare și de depozitare a instrumentelor chirurgicale Caseta pentru sterilizarea acelor chirurgicale ( 007458 )</t>
  </si>
  <si>
    <t>Caseta pentru sterilizarea acelor chirurgicale: Metal ; minim 7 dispartituri pentru ace chirurgicale cu gauri posibil de sterilizare minim 150x95x13mm.
*Reutilizabil, material inox medical.</t>
  </si>
  <si>
    <t>Instrumente de sterilizare și de depozitare a instrumentelor chirurgicale Casolete medicale pentru sterilizare ( 007816 )</t>
  </si>
  <si>
    <t>Casolete medicale pentru sterilizare
Destinaţie: pentru sterilizare materialulului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
Mostră: prezentarea 1 unități</t>
  </si>
  <si>
    <t>Instrumente de sterilizare și de depozitare a instrumentelor chirurgicale Container pentru dezinfecția instrumentelor  55-60 x25 cm cu plasa interioara detașabilă ( 007820 )</t>
  </si>
  <si>
    <t>Container pentru dezinfecția instrumentelor 55-60 x20-25 cm cu plasa interioara detașabilă.</t>
  </si>
  <si>
    <t>Instrumente de sterilizare și de depozitare a instrumentelor chirurgicale Cuvă dreptunghiulară 220x115mm ( 007830 )</t>
  </si>
  <si>
    <t>Cuvă dreptunghiulara, 220x115 (±10mm), inox</t>
  </si>
  <si>
    <t>Instrumente de sterilizare și de depozitare a instrumentelor chirurgicale Cuvă dreptunghiulara 240x520mm ( 006105 )</t>
  </si>
  <si>
    <t>Cuva dreptunghiulara, 240x520 (+/- 20) mm,  inox</t>
  </si>
  <si>
    <t>Instrumente de sterilizare și de depozitare a instrumentelor chirurgicale Cuvă dreptunghiulară 260x165mm ( 007831 )</t>
  </si>
  <si>
    <t>Cuvă dreptunghiulara, 260x165 (±10mm), inox</t>
  </si>
  <si>
    <t>Instrumente de sterilizare și de depozitare a instrumentelor chirurgicale Cuvă dreptunghiulară 300x220mm ( 007832 )</t>
  </si>
  <si>
    <t>Cuvă dreptunghiulara, 300x220 (±10mm), inox</t>
  </si>
  <si>
    <t>Instrumente de sterilizare și de depozitare a instrumentelor chirurgicale Cuvă dreptunghiulară 310x240mm ( 007833 )</t>
  </si>
  <si>
    <t>Cuvă dreptunghiulara, 310x240 (±10mm), inox</t>
  </si>
  <si>
    <t>Instrumente de sterilizare și de depozitare a instrumentelor chirurgicale Cuvă dreptunghiulară 400x300mm ( 007834 )</t>
  </si>
  <si>
    <t>Cuvă dreptunghiulara, 400x300 (±10mm), inox</t>
  </si>
  <si>
    <t>Instrumente de sterilizare și de depozitare a instrumentelor chirurgicale Cuvă reniformă metalică 18cm ( 007835 )</t>
  </si>
  <si>
    <t>Cuvă reniformă metalică 18cm (±1cm)</t>
  </si>
  <si>
    <t>Instrumente de sterilizare și de depozitare a instrumentelor chirurgicale Cuvă reniformă metalică 20cm ( 007836 )</t>
  </si>
  <si>
    <t>Cuvă reniformă metalică 20cm (±1cm)</t>
  </si>
  <si>
    <t>Instrumente de sterilizare și de depozitare a instrumentelor chirurgicale Cuvă reniformă metalică 22cm ( 007837 )</t>
  </si>
  <si>
    <t>Cuvă reniformă metalică 22cm (±1cm)</t>
  </si>
  <si>
    <t>Instrumente de sterilizare și de depozitare a instrumentelor chirurgicale Cuvă reniformă metalică 24cm ( 007838 )</t>
  </si>
  <si>
    <t>Cuvă reniformă metalică 24cm (±1cm)</t>
  </si>
  <si>
    <t>Instrumente de sterilizare și de depozitare a instrumentelor chirurgicale Cuvă reniformă metalică 27 cm ( 007839 )</t>
  </si>
  <si>
    <t>Cuvă reniformă metalică 27cm (±1cm)</t>
  </si>
  <si>
    <t>Instrumente endoscopice Forceps biopsie "fierbinte" ( 007702 )</t>
  </si>
  <si>
    <t>Forceps biopsie pentru diametru canalului de lucru 2,8-3,7mm(la cerere), cu diametru sculei numai mic de 2,6 mm,  lungimea nu mai mica de 230 cm</t>
  </si>
  <si>
    <t>Instrumente endoscopice Forceps biopsie bronhoscop/laringoscop 2.2 mm ( 007873 )</t>
  </si>
  <si>
    <t>Forceps biopsie pentru bronhoscop cu canalul de biopsie 2.2mm. Lungimea 110cm – 130cm.</t>
  </si>
  <si>
    <t>Instrumente endoscopice Forceps biopsie colonoscop ( 007874 )</t>
  </si>
  <si>
    <t>Forceps biopsie colonoscop cu diametrul canalului de 2,8-3,2mm, cu ac,lungimea-230cm (+/- 10 mm)</t>
  </si>
  <si>
    <t>Instrumente endoscopice Forceps biopsie gastroscop ( 007875 )</t>
  </si>
  <si>
    <t>Forceps biopsie gastroscop pentru canalul de lucru cu diametrul de 2,2-2,8mm,cu ac,lungimea: 160 -180 cm</t>
  </si>
  <si>
    <t>Instrumente endoscopice Forceps de litoextractie pentru ureteroscop, 1,4 mm., cu branse cupe dintate ( 007877 )</t>
  </si>
  <si>
    <t>Forceps de litoextractie pentru ureteroscop, semirigid,  lungimea 600 mm(+/- 10 mm). Diametru 1,4 mm., cu branse cupe dintate</t>
  </si>
  <si>
    <t>Instrumente endoscopice Forceps de litoextractie pentru ureteroscop, 1,4 mm., cu branse cupe serate ( 007878 )</t>
  </si>
  <si>
    <t>Forceps de litoextractie pentru ureteroscop, semirigid,  lungimea 600 mm (+/- 10 mm). Diametru 1,4 mm., cu branse cupe serate</t>
  </si>
  <si>
    <t>Instrumente endoscopice Forceps endoscopic pentru hemostaza prin coagulare ( 007703 )</t>
  </si>
  <si>
    <t>Forceps endoscopic pentru hemostaza prin coagulare, cu conector lateral. Deschiderea branselor 5-9mm. Lungimea 2300mm (+-10mm)</t>
  </si>
  <si>
    <t>Instrumente endoscopice Forceps tip  combinat “Aligator” si "dinte de soarece" ( 007704 )</t>
  </si>
  <si>
    <t>Forceps tip  combinat “Aligator” si "dinte de soarece" pentru înlăturarea corpilor străini ,cu 2dinti,bransele deschise &gt;14mm compatibil  cu canalul endoscopului de 2,8mm,lungime 230cm (+-10mm)</t>
  </si>
  <si>
    <t>Instrumente endoscopice Forceps tip "pelican" pentru extragerea corpi straini ( 007705 )</t>
  </si>
  <si>
    <t>Forceps tip "pelican" pentru extragerea corpi straini, bransele deschise &gt; 17 mm, diametrul 2,5-2,8 mm, lungimea 160-280  cm</t>
  </si>
  <si>
    <t>Instrumente hemostatice Pensă port-tampon GROSS-MAIER , drept, 200mm ( 007576 )</t>
  </si>
  <si>
    <t>Pensa porttampon  GROSS-MAIER , drept, cu clemariera, 200mm(+/-5mm).
*Reutilizabil, material inox medical.</t>
  </si>
  <si>
    <t>Instrumente hemostatice Pensă port-tampon GROSS-MAIER, curb, 200mm ( 007575 )</t>
  </si>
  <si>
    <t>Pensa porttampon  GROSS-MAIER , curb, cu clemariera, 220mm(+/-5mm).
*Reutilizabil, material inox medical.</t>
  </si>
  <si>
    <t>Instrumente hemostatice Pensă port-tampon tip Gross-Maier curb, 250mm ( 007573 )</t>
  </si>
  <si>
    <t>Pensa port tampon tip Gross-Maier cu clemalieră, lungime 250mm  (+/- 5 mm), branșele curbe, *Reutilizabil, material inox medical.</t>
  </si>
  <si>
    <t>Instrumente hemostatice Pensă port-tampon tip GROSS-MAIER, drept 250mm ( 007574 )</t>
  </si>
  <si>
    <t>Pensa port tampon tip GROSS-MAIER, 250mm  (+/- 5 mm)direct, cu clemieră.
*Reutilizabil, material inox medical.</t>
  </si>
  <si>
    <t>Instrumente hemostatice Pensă port-tampon tip Mayer, curb, 260mm ( 007577 )</t>
  </si>
  <si>
    <t>Pensă port-tampon tip Mayer, lungime 260 mm (+/-10mm),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</si>
  <si>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tampon nazal 200-210 mm ( 007580 )</t>
  </si>
  <si>
    <t>Pensa tampon nazal, încovoiat 200-210 mm. 
*Reutilizabil, material inox medical.</t>
  </si>
  <si>
    <t>Instrumente hemostatice Pensă tip Baby-Mosquito (Hartmann) ( 007749 )</t>
  </si>
  <si>
    <t>Pensă hemostatică fină - Baby-Mosquito (Hartmann) Lungimea instrumentului 90 mm (+/-5cm), bransele drepte (Asemanator codului de referinta Geister 25-1060)</t>
  </si>
  <si>
    <t>Instrumente hemostatice Pensă tip COLLER-CRILE 140mm ( 007557 )</t>
  </si>
  <si>
    <t>Pensă hemostatică COLLER-CRILE: dreapta cu clemariera 140mm  (+/- 5 mm). 
Reutilizabil, material inox medical, nesteril, duritatea metalului în limitele 40-48 HRC confirmată prin certificat de la producator.</t>
  </si>
  <si>
    <t>Instrumente hemostatice Pensă tip CRAFOORD, 240 mm ( 007558 )</t>
  </si>
  <si>
    <t>Pensă hemostatică tip CRAFOORD, cu branșele curbate, serate, lungimea 240 mm (+/-5mm)
*Reutilizabil, material inox medical.</t>
  </si>
  <si>
    <t>Instrumente hemostatice Pensă tip CRILE ( 007559 )</t>
  </si>
  <si>
    <t>Pensă hemostatică tip CRILE, cu branșele curbate, serate, lungimea 160 mm (+/-10 mm), reutilizabil, material inox medical, fără latex, duritatea metalului in limitele 40-48 HRC confirmată prin certificat de la producator.</t>
  </si>
  <si>
    <t>Instrumente hemostatice Pensă tip DeBakey-Mixter (Gemini), 160mm ( 007746 )</t>
  </si>
  <si>
    <t>Pensă hemostatică DeBakey-Mixter (Gemini), Lungimea instrumentului 160 mm (+/-5cm),  (Asemanator codului de referinta Geister 25-0101)</t>
  </si>
  <si>
    <t>Instrumente hemostatice Pensă tip FOERSTER ( 007581 )</t>
  </si>
  <si>
    <t>Pensa tip FOERSTER, cu cremaliera ,lungimea 250mm (+/-5 mm)
*Reutilizabil, material inox medical.</t>
  </si>
  <si>
    <t>Instrumente hemostatice Pensă tip Halstead-Mosquito ( 007750 )</t>
  </si>
  <si>
    <t>Pensă hemostatică fină - Halstead-Mosquito, Lungimea instrumentului 120 -140mm, bransele curbe (Asemanator codului de referinta Geister 25-1071)</t>
  </si>
  <si>
    <t>Instrumente hemostatice Pensă tip Heiss ( 007751 )</t>
  </si>
  <si>
    <t>Pensă hemostatică fină - Heiss, Lungimea instrumentului 200 mm (+/-5cm), bransele curbe (Asemanator codului de referinta Geister 25-0152)</t>
  </si>
  <si>
    <t>Instrumente hemostatice Pensă tip Kocher-Ochsner, curb, 225mm ( 007564 )</t>
  </si>
  <si>
    <t>Pensă hemostatică tip Kocher-Ochsner, lungimea 225 mm (+/-5mm), cu branșe curbate, serate, dințat 1x2. Reutilizabil, material inox medical, nesteril, duritatea metalului în limitele 40-48 HRC confirmată prin certificat de la producător.</t>
  </si>
  <si>
    <t>Instrumente hemostatice Pensă tip Kocher-Ochsner, curb, 240mm ( 007565 )</t>
  </si>
  <si>
    <t>Pensă hemostatică tip Kocher-Ochsner, lungimea 240 mm (+/-5mm), cu branșe curbate, serate, dințat 1x2. Reutilizabil, material inox medical, nesteril, duritatea metalului în limitele 40-48 HRC confirmată prin certificat de la producător.</t>
  </si>
  <si>
    <t>Instrumente hemostatice Pensă tip Mosquito, 125mm ( 007554 )</t>
  </si>
  <si>
    <t>Pensă de tip ”Mosquito” vertical încovoiat, vârf fin, lungime 125mm (+/-5mm).
*Reutilizabil, material inox medical.</t>
  </si>
  <si>
    <t>Instrumente hemostatice Pensă tip Mosquito, 150mm ( 007555 )</t>
  </si>
  <si>
    <t>Pensă de tip ”Mosquito”, încovoiat pe plan, lungime 150mm(+/-5mm), vârf fin, 20x0,01mm.
*Reutilizabil, material inox medical.</t>
  </si>
  <si>
    <t>Instrumente hemostatice Pensă tip Rochester-Ochsner  încovoiata 150mm. (Kocher) ( 007561 )</t>
  </si>
  <si>
    <t>Pensă hemostatică Rochester-Ochsner 1x2 dinți , încovoiați lungime -150mm (+/-5mm) (Kocher).  
*Reutilizabil, material inox medical.</t>
  </si>
  <si>
    <t>Instrumente hemostatice Pensă tip Rochester-Ochsner curbă 200mm. (Kocher) ( 007562 )</t>
  </si>
  <si>
    <t>Pensă hemostatică Rochester-Ochsner 1x2 dinți , încovoiați lungime -200mm (+/-5mm) (Kocher).  
*Reutilizabil, material inox medical.</t>
  </si>
  <si>
    <t>Instrumente hemostatice Pensă tip Rochester-Ochsner dreapta 200mm. (Kocher) ( 007563 )</t>
  </si>
  <si>
    <t>Pensă hemostatică Rochester-Ochsner 1x2 dinți , drepți Nr 3 (200mm(+/-5mm)) Kocher,  55x0,5mm, cu clemieră
*Reutilizabil, material inox medical.</t>
  </si>
  <si>
    <t>Instrumente hemostatice Pensă tip ROCHESTER-PEAN 160mm ( 007756 )</t>
  </si>
  <si>
    <t>Pensă hemostatică tip ROCHESTER-PEAN, cu branșele curbate, serate, lungimea 160 mm (+/-10 mm), material inox medical, fara latex, duritatea metalului in limitele 40-48 HRC confirmata prin certificat de la producator.</t>
  </si>
  <si>
    <t>Instrumente hemostatice Pensă tip ROCHESTER-PEAN 200 mm ( 007549 )</t>
  </si>
  <si>
    <t>Pensă hemostatică ROCHESTER-PEAN: pensa curba cu clemariera 200mm  (+/- 10 mm)
*Reutilizabil, material inox medical.</t>
  </si>
  <si>
    <t>Instrumente hemostatice Pensă tip ROCHESTER-PEAN 260mm ( 007583 )</t>
  </si>
  <si>
    <t>Pensa tip ROCHESTER-PEAN , încovoiată 260mm (+/- 5 mm).
*Reutilizabil, material inox medical.</t>
  </si>
  <si>
    <t>Instrumente hemostatice Pensă tip SATINSTRUKY, 150mm ( 007578 )</t>
  </si>
  <si>
    <t>Pesa SATINSTRUKY 150mm (+/- 5 mm).
*Reutilizabil, material inox medical.</t>
  </si>
  <si>
    <t>Instrumente hemostatice Pensă tip SATINSTRUKY, 205mm ( 007579 )</t>
  </si>
  <si>
    <t>Pesa SATINSTRUKY 205mm (+/- 5 mm).
*Reutilizabil, material inox medical.</t>
  </si>
  <si>
    <t>Instrumente laparoscopice Ac Veress ( 007441 )</t>
  </si>
  <si>
    <t>Ac Veress L-13cm (+-1cm), Diametru 2.1mm (+-0.1mm), cu supapa, autoclavabil.
*Reutilizabil, material inox medical.</t>
  </si>
  <si>
    <t>Instrumente laparoscopice Canula  (port laparoscopic) de 5,5-6mm (100mm) ( 007628 )</t>
  </si>
  <si>
    <t>"Canula  (port laparoscopic) de 5,5-6mm5,5-6mm diametru, 100±10mm  lungime de lucru,  cu conector robinet pentru insuflator, valvă multifuncțională, capăt distal oval oblic. 
*Reutilizabil, material inox medical. Compatibil cu Instrumente laparoscopice Trocar pentru canulă 5,5-6mm  (100mm) ( 007629 )"</t>
  </si>
  <si>
    <t>Instrumente laparoscopice Canula  (port laparoscopic) de 5,5-6mm (150mm) ( 007626 )</t>
  </si>
  <si>
    <t>"Canula  (port laparoscopic) de 5,5-6mm diametru, 150±10mm  lungime de lucru,  cu conector robinet pentru insuflator, valvă multifuncțională, capăt distal oval oblic. 
*Reutilizabil, material inox medical. Compatibil cu Instrumente laparoscopice Trocar pentru canulă 5,5-6mm  (150mm) ( 007627 )"</t>
  </si>
  <si>
    <t>Instrumente laparoscopice Canula de 11mm,cu insuflator (L-150mm) ( 007622 )</t>
  </si>
  <si>
    <t>"Canula  (port laparoscopic) de 11 mm diametru, parte de lucru  150± 10mm,  cu conector robinet pentru insuflator, valvă multifuncțională, capăt distal oval oblic.
*Reutilizabil, material inox medical. Compatibil cu Instrumente laparoscopice Trocar pentru canulă 11mm  (150mm) ( 007623 )"</t>
  </si>
  <si>
    <t>Instrumente laparoscopice Departator în evantai cu 5 lame laparoscopic 10 mm ( 007480 )</t>
  </si>
  <si>
    <t>Departator în evantai cu 5 lame laparoscopic  D-10mm: L-min 360mm. 
*Reutilizabil, material inox medical.</t>
  </si>
  <si>
    <t>Instrumente laparoscopice Disector laparoscopic de tip Mariland monopolar, curbat 30֯° ( 007841 )</t>
  </si>
  <si>
    <t>Disector laparoscopic curbat 30֯° reutilizabil. Lungimea totală 300 - 400mm, Ligimea partea funcțională 15-18 mm,  pentru port 5mm.</t>
  </si>
  <si>
    <t>Instrumente laparoscopice Disector laparoscopic Mariland monopolar,  curbat 90° ( 007842 )</t>
  </si>
  <si>
    <t>Disector laparoscopic curbat 90° reutilizabil. Lungimea totală 300 - 400mm, Ligimea partea funcțională 15-18 mm,  pentru port 5mm.</t>
  </si>
  <si>
    <t>Instrumente laparoscopice Foarfecă Metzenbaun endoscopic, 400 mm ( 007508 )</t>
  </si>
  <si>
    <t>"Foarfece Metzenbaun endoscopic D-5mm ;  L-400± 30mm, lungime de lucru 15-18mm, curbat, deschidere cu acțiune dublă, cu vîrfuri bonte, rotungite, miner cu sau fără cremaliera , dezasamblabil, pentru uz multiplu.
*Reutilizabil, material inox medical."</t>
  </si>
  <si>
    <t>Instrumente laparoscopice Împingător de nod extern ( 007522 )</t>
  </si>
  <si>
    <t>Instrumente laparoscopice Pensa laparoscopică monopolară tip DeBakey ( 007898 )</t>
  </si>
  <si>
    <t>Pensa laparoscopică monopolară DeBakey 5 mm, 360 mm (+/-10mm)</t>
  </si>
  <si>
    <t>Instrumente laparoscopice Pensa laparoscopică monopolară tip Maryland ( 007899 )</t>
  </si>
  <si>
    <t>Pensa laparoscopică monopolară Maryland 5 mm, 360 mm (+/-10mm)</t>
  </si>
  <si>
    <t>Instrumente laparoscopice Reducer laparoscopic ( 007925 )</t>
  </si>
  <si>
    <t>Reducer laparoscopic de la 10mm la 5 mm</t>
  </si>
  <si>
    <t>Instrumente laparoscopice Trocar pentru canulă 11mm  (100mm) ( 007625 )</t>
  </si>
  <si>
    <t>"Trocar pentru canulă 11mm, 100± 10mm lungime ce lucru, cu vârf conic, 
*Reutilizabil, material inox medical. Compatibil cu Instrumente laparoscopice Canula de 11mm,cu Insuflator (L-110mm) ( 007624 )"</t>
  </si>
  <si>
    <t>Instrumente laparoscopice Trocar pentru canulă 11mm  (150mm) ( 007623 )</t>
  </si>
  <si>
    <t>Trocar pentru canulă 11mm, 150± 10mm lungime ce lucru, cu vîrf conic.*Reutilizabil, material inox medical. Compatibil cu Instrumente laparoscopice Canula de 11mm,cu insuflator (L-150mm) ( 007622 )</t>
  </si>
  <si>
    <t>Instrumente laparoscopice Trocar pentru canulă 5,5-6mm  (100mm) ( 007629 )</t>
  </si>
  <si>
    <t>"Trocar pentru canulă 5,5-6mm, 100± 10mm lungime de lucru, cu vârf conic, material inox medical, reutilizabil, 
*Reutilizabil, material inox medical. Compatibil cu Instrumente laparoscopice Canula  (port laparoscopic) de 5,5-6mm (100mm) ( 007628 )"</t>
  </si>
  <si>
    <t>Instrumente laparoscopice Trocar pentru canulă 5,5-6mm  (150mm) ( 007627 )</t>
  </si>
  <si>
    <t>"Trocar pentru canulă 5,5-6mm, 150± 10mm lungime de lucru, cu vîrf conic,
*Reutilizabil, material inox medical. Compatibil cu Instrumente laparoscopice Canula  (port laparoscopic) de 5,5-6mm (150mm) ( 007626 )"</t>
  </si>
  <si>
    <t>Instrumente medicale pentru îndepîrtarea pansamentelor și gipsului Foarfecă Lister 11 cm ( 007863 )</t>
  </si>
  <si>
    <t>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t>
  </si>
  <si>
    <t>Instrumente medicale pentru îndepîrtarea pansamentelor și gipsului Foarfecă Lister 14 cm ( 007864 )</t>
  </si>
  <si>
    <t>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t>
  </si>
  <si>
    <t>Instrumente medicale pentru îndepîrtarea pansamentelor și gipsului Foarfecă Lister 18 cm ( 007865 )</t>
  </si>
  <si>
    <t>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t>
  </si>
  <si>
    <t>Instrumente medicale pentru îndepîrtarea pansamentelor și gipsului Foarfecă Lister 20 cm ( 007866 )</t>
  </si>
  <si>
    <t>Foarfeca pansamente Lister pentru pansamente si pentru indepartarea bandajelor. Utilizate pentru a tăia material mai dur, cum ar fi gipsul. Lamele foarfecelor de bandaj Lister sunt inclinate cu lama inferioara putin mai lunga.
Specificatii:
Material: otel inox 
Lungime 20,0 cm
Produs nesteril la livrare
Produs reutilizabil dupa curatare, dezinfectie si sterilizare.</t>
  </si>
  <si>
    <t>Instrumente medicale pentru îndepîrtarea pansamentelor și gipsului Foarfecă Lister 9 cm ( 007862 )</t>
  </si>
  <si>
    <t>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</si>
  <si>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pentru albituri Pensă cu cremaliera p/u albituri (Backhaus) ( 007550 )</t>
  </si>
  <si>
    <t>Pensă cu cremaliera p/u albituri 150mm (+/-5mm), (Backhaus).
*Reutilizabil, material inox medical.</t>
  </si>
  <si>
    <t>Instrumente pentru aspirație și irigare Canula pentru aspirație FRAZIER - curbă, Ø1,5mm ( 007452 )</t>
  </si>
  <si>
    <t>Canula pentru aspirație FRAZIER - curbă, Ø1,5mm (±0.1mm), lungimea de lucru 9-11cm. 
*Reutilizabil, material inox medical.</t>
  </si>
  <si>
    <t>Instrumente pentru aspirație și irigare Canula pentru aspirație FRAZIER - curbă, Ø2mm ( 007453 )</t>
  </si>
  <si>
    <t>Canula pentru aspirație FRAZIER - curbă, Ø2mm (±0.2mm), lungimea de lucru 9-11cm. 
*Reutilizabil, material inox medical.</t>
  </si>
  <si>
    <t>Instrumente pentru aspirație și irigare Canula pentru aspirație FRAZIER - curbă, Ø3mm ( 007454 )</t>
  </si>
  <si>
    <t>Canula pentru aspirație FRAZIER - curbă, Ø3mm (±0.2mm), lungimea de lucru 9-11cm. 
*Reutilizabil, material inox medical.</t>
  </si>
  <si>
    <t>Instrumente pentru aspirație și irigare Canula pentru aspirație FRAZIER - curbă, Ø4mm ( 007455 )</t>
  </si>
  <si>
    <t>Canula pentru aspirație FRAZIER - curbă, Ø4mm (±0.3mm), lungimea de lucru 9-11cm. 
*Reutilizabil, material inox medical.</t>
  </si>
  <si>
    <t>Instrumente pentru aspirație și irigare Canula pentru aspirație FRAZIER - curbă, Ø5mm ( 007456 )</t>
  </si>
  <si>
    <t>Canula pentru aspirație FRAZIER - curbă, Ø5mm (±0.3mm), lungimea de lucru 9-11cm. 
*Reutilizabil, material inox medical.</t>
  </si>
  <si>
    <t>Instrumente pentru chirurgia biliară Dilatator Bakes bile-duct 5mm ( 007676 )</t>
  </si>
  <si>
    <t>Dilatator Bakes bile-duct 5 mm,Dilatator pentru conducte biliare BAKES, maleabil, 315 mm (±10mm), (12 3/8"), lungime de lucru: 265 mm (±10mm), Ø 5 mm (Ref.: EB065R sau analog)</t>
  </si>
  <si>
    <t>Instrumente pentru chirurgia biliară Dilatator Bakes bile-duct 6mm ( 007677 )</t>
  </si>
  <si>
    <t>Dilatator Bakes bile-duct 6 mm,Dilatator pentru conducte biliare BAKES, maleabil, 315 mm (±10mm), (12 3/8"), lungime de lucru: 265 mm(±10mm), Ø 6 mm (Ref.: EB066R sau analog)</t>
  </si>
  <si>
    <t>Instrumente pentru chirurgia biliară Dilatator Bakes bile-duct 7mm ( 007678 )</t>
  </si>
  <si>
    <t>Dilatator Bakes bile-duct 7 mm,Dilatator pentru conducte biliare BAKES, maleabil, 315 mm (±10mm), (12 3/8"), lungime de lucru: 265 mm (±10mm), Ø 7 mm (Ref.: EB067R sau analog)</t>
  </si>
  <si>
    <t>Instrumente pentru chirurgia cardiovasculară Clamă vasculară atraumatică  tip COOLEY, 165mm, angulat ( 007464 )</t>
  </si>
  <si>
    <t>Clamă vasculară atraumatică tip COOLEY, angulară 60°, lungimea branșelor 52 mm (+/- 2 mm), lungimea clamei - 165 mm (+/- 10 mm).
*Reutilizabil, material inox medical.</t>
  </si>
  <si>
    <t>Instrumente pentru chirurgia cardiovasculară Clamă vasculară atraumatică tip DERRA  DE BAKEY ( 007647 )</t>
  </si>
  <si>
    <t>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</si>
  <si>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Clamă vasculară tip MULLER, 250g ( 007648 )</t>
  </si>
  <si>
    <t>Clamă vasculară tip MULLER, ușor curbată, presiunea de inchidere minim 250g (+/-10g) material inox medical, duritatea metalului in limitele 40-48 HRC confirmata prin certificat de la producator.</t>
  </si>
  <si>
    <t>Instrumente pentru chirurgia cardiovasculară Clamă vasculară tip MULLER, 250g angulară ( 007649 )</t>
  </si>
  <si>
    <t>Clamă vasculară tip MULLER, angulară, presiunea de inchidere minim 250 g (+/-10g) material inox medical, duritatea metalului in limitele 40-48 HRC confirmata prin certificat de la producator.</t>
  </si>
  <si>
    <t>Instrumente pentru chirurgia cardiovasculară Clamă vasculară tip MULLER, 350g angulară ( 007650 )</t>
  </si>
  <si>
    <t>Clamă vasculară tip MULLER, angulară, presiunea de inchidere minim 350 g (+/-10g) material inox medical, duritatea metalului in limitele 40-48 HRC confirmata prin certificat de la producator.</t>
  </si>
  <si>
    <t>Instrumente pentru chirurgia cardiovasculară Clamă vasculară tip MULLER,350g ( 007651 )</t>
  </si>
  <si>
    <t>Clamă vasculară tip MULLER, ușor curbată, presiunea de inchidere minim 350 g (+/-10g) material inox medical, duritatea metalului in limitele 40-48 HRC confirmata prin certificat de la producator.</t>
  </si>
  <si>
    <t>Instrumente pentru chirurgia cardiovasculară Diethrich Micro Bulldog pentru clamaprea grafturilor coronariene ( 007673 )</t>
  </si>
  <si>
    <t>Micro bulldog tip Diethrich atraumatic pentru clamparea grafturilor arterelor coronariene, bransele de prindere angulate, cu lungimea: 13mm (+/-2mm). (Echivalent codului de referinta: BH034R, DC41230-48 Delacroix).</t>
  </si>
  <si>
    <t>Instrumente pentru chirurgia cardiovasculară Dilatator microvascular DEBAKEY pentru MIDCAB, 1,0mm ( 007679 )</t>
  </si>
  <si>
    <t>Dilatator microvascular DEBAKEY pentru MIDCAB. Corpul maleabil, cu maner contrabalansor. Lungimea INSTRUtrumentului : 180mm (+/-5mm). Diametrul varfului de dilatare: 1,0mm (Echivalent codului de referinta: FB161R Aesculap).</t>
  </si>
  <si>
    <t>Instrumente pentru chirurgia cardiovasculară Dilatator microvascular DEBAKEY pentru MIDCAB, 2,0mm ( 007681 )</t>
  </si>
  <si>
    <t>Dilatator microvascular DEBAKEY  pentru MIDCAB. Corpul maleabil, cu maner contrabalansor. Lungimea INSTRUtrumentului : 180mm (+/-5mm). Diametrul varfului de dilatare: 2,0mm (Echivalent codului de referinta: FB163R Aesculap).</t>
  </si>
  <si>
    <t>Instrumente pentru chirurgia cardiovasculară Foarfecă Potts-Smith 180mm ( 007513 )</t>
  </si>
  <si>
    <t>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</si>
  <si>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Foarfecă tip DeBekey pentru arteriotomie și disectie ( 007697 )</t>
  </si>
  <si>
    <t>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t>
  </si>
  <si>
    <t>Instrumente pentru chirurgia cardiovasculară Micro-pensă GERALD pentru MIDCAB ( 007725 )</t>
  </si>
  <si>
    <t>Micropensa GERALD pentru MIDCAB. Manerul plat. instrument destinat pentru expozitia graftului coronarian. Lungimea instrumentului 200mm (+-10mm), bransele drepte acoperite cu TC pentru prindere fiabila a graftului coronarian cu grosimea branselor 1,0mm (Echivalent codului de referinta: BD196R).</t>
  </si>
  <si>
    <t>Instrumente pentru chirurgia cardiovasculară Mini-Buldog pentru clamaprea grafturilor coronariene ( 007733 )</t>
  </si>
  <si>
    <t>Mini-Bulldog, pentru clamaprea atraumatică a grafturilor arterelor coronariene, bransele de prindere curbate, cu lungimea branselor: 45mm (+/-5mm). (Echivalent codului de referinta: FB425R Aesculap, DC41210-54 Delacroix).</t>
  </si>
  <si>
    <t>Instrumente pentru chirurgia cardiovasculară Pensă vasculară atraumatică  tip DE BAKEY  lung. 240mm, 2,0mm ( 007761 )</t>
  </si>
  <si>
    <t>Pensa vascualra tip DeBekey atraumatica.  Lungimea instrumentului 240mm (+/-10mm). Bransele drepte. Latimea branselor de 2,0mm, fine, pentru prindere fiabila. (Echivalent codului de referinta FB404R Aseculap, C10025 Landanger)</t>
  </si>
  <si>
    <t>Instrumente pentru chirurgia cardiovasculară Pensă vasculară atraumatică  tip DE BAKEY lung. 240mm, 2,8mm ( 007762 )</t>
  </si>
  <si>
    <t>Pensa vascualra tip DeBekey atraumatica.  Lungimea instrumentului 240mm (+/-10mm). Bransele drepte. Latimea branselor de 2,7-2,8 mm, fine, pentru prindere fiabila. (Echivalent codului de referinta FB416R Aseculap, C10043 Landanger)</t>
  </si>
  <si>
    <t>Instrumente pentru chirurgia cardiovasculară Pensă vasculară atraumatică  tip DE BAKEY, lung.200 mm, 3,5mm ( 007584 )</t>
  </si>
  <si>
    <t>Pensă vasculară atraumatică tip DE BAKEY, lungime 200 mm (+/-5mm), branșe drepte dințate de tip DE BAKEY (cu canelura), 3,5 mm. 
Reutilizabil, material inox medical, nesteril, duritatea metalului în limitele 40-48 HRC confirmată prin certificat de la producător.</t>
  </si>
  <si>
    <t>Instrumente pentru chirurgia cardiovasculară Pensă vasculară atraumatică  tip DE BAKEY, lung.240 mm, 3,5mm ( 007585 )</t>
  </si>
  <si>
    <t>Pensă vasculară atraumatică tip DE BAKEY, lungime 240 mm (+/-5mm), branșe drepte dințate de tip DE BAKEY (cu canelura) 3,5 mm. Reutilizabil, material inox medical, nesteril, duritatea metalului în limitele 40-48 HRC confirmată prin certificat de la producător.</t>
  </si>
  <si>
    <t>Instrumente pentru chirurgia cardiovasculară Retractor de reținere pentru interventii cardiace minim-invazive ( 007778 )</t>
  </si>
  <si>
    <t>Retractor de retinere cu 3-4 dinti semi-ascutiti, corp cu articulatie pentru canularea periferica in interventii cardiace minim-invazive. Lungimea instrumentului: 200mm(+/-30mm). Material inox medical, nesteril, reutilizabil. (Echivalent codului de referinta BV094R Aesculap; 30-0740 GEISTER)</t>
  </si>
  <si>
    <t>Instrumente pentru chirurgia cardiovasculară Venoextractor Nabatoff ( 007633 )</t>
  </si>
  <si>
    <t>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</si>
  <si>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 140mm ( 007638 )</t>
  </si>
  <si>
    <t>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</si>
  <si>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160mm ( 007639 )</t>
  </si>
  <si>
    <t>Taietor de os 5 mm x 3,5 mm bite (partea de lucru), lungimea totala 160 mm(+/-10mm). Reutilizabil, material inox medical, nesteril, obligatoriu ambalaj individual cu sigiliu pentru prima deschidere.</t>
  </si>
  <si>
    <t>Instrumente pentru chirurgia ortopedică și osteotomică Broșe Kirschner, d-1.5 x 250 mm ( 007814 )</t>
  </si>
  <si>
    <t>Broșe Kirschner, diametru - 1.5 mm, lungimea - 250 mm(+/-10mm), cu dublu trocar (ascuțite la ambele capete)</t>
  </si>
  <si>
    <t>Instrumente pentru chirurgia ortopedică și osteotomică Broșe Kirschner, d-2.0 x 300 mm ( 007815 )</t>
  </si>
  <si>
    <t>Broșe Kirschner, diametru - 2.0 mm, lungimea - 300 mm(+/-10mm), cu dublu trocar (ascuțite la ambele capete)</t>
  </si>
  <si>
    <t>Instrumente pentru chirurgia ortopedică și osteotomică Burghiu  canulat l-300-320mm la diam. 4,5mm ( 007442 )</t>
  </si>
  <si>
    <t>Burghiu  canulat l-300-320mm la diam. 4,5mm
*Reutilizabil, material inox medical.</t>
  </si>
  <si>
    <t>Instrumente pentru chirurgia ortopedică și osteotomică Burghiu  canulat l-300mm la diam. 2,5mm ( 007443 )</t>
  </si>
  <si>
    <t>Burghiu  canulat l-300mm la diam. 2,5mm
*Reutilizabil, material inox medical.</t>
  </si>
  <si>
    <t>Instrumente pentru chirurgia ortopedică și osteotomică Burghiu  l-200-250mm., la diametru  4,5mm ( 007444 )</t>
  </si>
  <si>
    <t>Burghiu  l-200-250mm., la diametru  4,5mm
*Reutilizabil, material inox medical.</t>
  </si>
  <si>
    <t>Instrumente pentru chirurgia ortopedică și osteotomică Burghiu  l-300-320mm., la diametru  4,0 mm ( 007445 )</t>
  </si>
  <si>
    <t>Burghiu  l-300mm-320mm, la diametru  4,0 mm
*Reutilizabil, material inox medical.</t>
  </si>
  <si>
    <t>Instrumente pentru chirurgia ortopedică și osteotomică Burghiu 200-250mm., la diametru 2,8mm ( 007446 )</t>
  </si>
  <si>
    <t>Burghiu 200-250mm., la diametru 2,8mm
*Reutilizabil, material inox medical.</t>
  </si>
  <si>
    <t>Instrumente pentru chirurgia ortopedică și osteotomică Burghiu canulat l-200-250mm., la diametru   3,5mm ( 007447 )</t>
  </si>
  <si>
    <t>Burghiu canulat l-200-250mm., la diametru   3,5mm
*Reutilizabil, material inox medical.</t>
  </si>
  <si>
    <t>Instrumente pentru chirurgia ortopedică și osteotomică Burghiu l-200-250mm., la diametru   3,2mm ( 007448 )</t>
  </si>
  <si>
    <t>Burghiu l-200-250mm., la diametru   3,2mm
*Reutilizabil, material inox medical.</t>
  </si>
  <si>
    <t>Instrumente pentru chirurgia ortopedică și osteotomică Burghiu l-200-250mm., la diametru 2,5mm ( 007449 )</t>
  </si>
  <si>
    <t>Burghiu l-200-250mm., la diametru 2,5mm
*Reutilizabil, material inox medical.</t>
  </si>
  <si>
    <t>Instrumente pentru chirurgia ortopedică și osteotomică Ciupitor de os Stille Ruskin 230mm ( 007461 )</t>
  </si>
  <si>
    <t>Ciupitor de os Stille Ruskin 230mm (+/- 5 mm)
*Reutilizabil, material inox medical.</t>
  </si>
  <si>
    <t>Instrumente pentru chirurgia ortopedică și osteotomică Ciupitor de os Stille Ruskin 270mm ( 007462 )</t>
  </si>
  <si>
    <t>Ciupitor de os Stille Ruskin 270mm (+/- 5 mm)
*Reutilizabil, material inox medical.</t>
  </si>
  <si>
    <t>Instrumente pentru chirurgia ortopedică și osteotomică Cleste (taietor) p/u fise Schanz, fire Kirschner și pini Steinmann ( 007467 )</t>
  </si>
  <si>
    <t>Cleste (taietor) p/u fise Schanz, pentru fire Kirschner și pini Steinmann de până la 6 mm, Lungimea 570mm (+/-10mm)
*Reutilizabil, material inox medical.</t>
  </si>
  <si>
    <t>Instrumente pentru chirurgia ortopedică și osteotomică Clește ciupitor os Liston, angular, lungime 170 mm ( 007468 )</t>
  </si>
  <si>
    <t>Clește ciupitor os Liston, ușor angular, lungime 170 mm (+/-5mm). Reutilizabil, material inox medical, nesteril, duritatea metalului în limitele 50-58 HRC confirmată prin certificat de la producător.</t>
  </si>
  <si>
    <t>Instrumente pentru chirurgia ortopedică și osteotomică Clește ciupitor os Liston, angular, lungime 200 mm ( 007469 )</t>
  </si>
  <si>
    <t>Clește ciupitor os Liston, angular, lungime 200 mm (+/-5mm). Reutilizabil, material inox medical, nesteril, duritatea metalului în limitele 50-58 HRC confirmată prin certificat de la producător.</t>
  </si>
  <si>
    <t>Instrumente pentru chirurgia ortopedică și osteotomică Clește ciupitor os Liston, angular, lungime 220 mm ( 007470 )</t>
  </si>
  <si>
    <t>Clește ciupitor os Liston, angular, lungime 220 mm (+/-5mm). Reutilizabil, material inox medical, nesteril, duritatea metalului în limitele 50-58 HRC confirmată prin certificat de la producător.</t>
  </si>
  <si>
    <t>Instrumente pentru chirurgia ortopedică și osteotomică Clește ciupitor os Liston, drept, lungime 220 mm ( 007471 )</t>
  </si>
  <si>
    <t>Clește ciupitor os Liston, drept, lungime 220 mm (+/-5mm). Reutilizabil, material inox medical, nesteril, duritatea metalului în limitele 50-58 HRC confirmată prin certificat de la producător.</t>
  </si>
  <si>
    <t>Instrumente pentru chirurgia ortopedică și osteotomică Clește(taietor)p/u brose ( 007473 )</t>
  </si>
  <si>
    <t>Cleste (tăietor)p/u brose 220 mm (+/-5mm) - Wire Cutting Forceps 
*Reutilizabil, material inox medical.</t>
  </si>
  <si>
    <t>Instrumente pentru chirurgia ortopedică și osteotomică Cuţit p/u amputaţie mare LANGENBERCH, 315mm ( 007474 )</t>
  </si>
  <si>
    <t>Cuţit p/u amputaţie mare LANGENBERCH 315x180mm (+/-5mm).
*Reutilizabil, material inox medical.</t>
  </si>
  <si>
    <t>Instrumente pentru chirurgia ortopedică și osteotomică Cuţit p/u amputaţie mic LANGENBERCH, 250mm ( 007475 )</t>
  </si>
  <si>
    <t>Cuţit p/u amputaţie mic LANGENBERCH, 250х 120mm (+/-5mm).
*Reutilizabil, material inox medical.</t>
  </si>
  <si>
    <t>Instrumente pentru chirurgia ortopedică și osteotomică Cuţit p/u coaste, cartilaginos LANGENBERCH ( 007476 )</t>
  </si>
  <si>
    <t>Cuţit p/u coaste, cartilaginos LANGENBERCH 205-220х 55-75x 3,5mm.
*Reutilizabil, material inox medical.</t>
  </si>
  <si>
    <t>Instrumente pentru chirurgia ortopedică și osteotomică Se instrumente pentru extragerea de șuruburi deteriorate ( 007486 )</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</si>
  <si>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</si>
  <si>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( 007845 )</t>
  </si>
  <si>
    <t>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</si>
  <si>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Ferestrău sîrmă rasucită ( 007846 )</t>
  </si>
  <si>
    <t>Ferestrău sîrmă rasucită, lungimea 50 cm (±10mm) ( Cod referinta JO-21-214 sau analog)</t>
  </si>
  <si>
    <t>Instrumente pentru chirurgia ortopedică și osteotomică Fixator de os Farabeuf 270mm ( 007487 )</t>
  </si>
  <si>
    <t>Fixator de os Farabeuf 270mm (+/- 10 mm), cu lacăt de fixare
*Reutilizabil, material inox medical.</t>
  </si>
  <si>
    <t>Instrumente pentru chirurgia ortopedică și osteotomică Foarfecă de oase Liston(220 mm) ( 007859 )</t>
  </si>
  <si>
    <t>Foarfece Liston pentru disecția oaselor, drepte, lungime 220 mm  ±5mm. ( Copd referinta DDP-PM/169 sau analog)</t>
  </si>
  <si>
    <t>Instrumente pentru chirurgia ortopedică și osteotomică Ghid p/u burghiu 2,8mm (placi blocate) ( 007518 )</t>
  </si>
  <si>
    <t>Ghid p/u burghiu 2,8mm (placi blocate)
*Reutilizabil, material inox medical.</t>
  </si>
  <si>
    <t>Instrumente pentru chirurgia ortopedică și osteotomică Ghid p/u burghiu 4,5mm (placi blocate) ( 007519 )</t>
  </si>
  <si>
    <t>Ghid p/u burghiu 4,5mm (placi blocate)
*Reutilizabil, material inox medical.</t>
  </si>
  <si>
    <t>Instrumente pentru chirurgia ortopedică și osteotomică Ghid pentru sirma de tip Demel 270mm ( 007521 )</t>
  </si>
  <si>
    <t>Ghid pentru sirma de tip Demel 275mm (+/- 5 mm)
*Reutilizabil, material inox medical.</t>
  </si>
  <si>
    <t>Instrumente pentru chirurgia ortopedică și osteotomică Instrument de extractie a tijelor protetice ( 007884 )</t>
  </si>
  <si>
    <t>Lungimea 300 mm (+-10mm). Latimea 17 mm. Reutilizabil, material inox medical, nesteril, duritatea metalului în limitele 50-58 HRC confirmată prin certificat de la producător.</t>
  </si>
  <si>
    <t>Instrumente pentru chirurgia ortopedică și osteotomică Osteotom Hibbs 16mm, dreaptă, ascuțit ( 007527 )</t>
  </si>
  <si>
    <t>Osteotom Hibbs 16mm lațime, dreaptă, cu vârf ascuțit
*Reutilizabil, material inox medical.</t>
  </si>
  <si>
    <t>Instrumente pentru chirurgia ortopedică și osteotomică Osteotom Hibbs 30mm, dreaptă, ascuțit ( 007531 )</t>
  </si>
  <si>
    <t>Osteotom Hibbs 30mm lațime, dreaptă, cu vârf ascuțit
*Reutilizabil, material inox medical.</t>
  </si>
  <si>
    <t>Instrumente pentru chirurgia ortopedică și osteotomică Osteotom Hibbs 30mm, înclinată, ascuțit ( 007533 )</t>
  </si>
  <si>
    <t>Osteotom Hibbs 30mm lațime, înclinată, cu vârf ascuțit
*Reutilizabil, material inox medical.</t>
  </si>
  <si>
    <t>Instrumente pentru chirurgia ortopedică și osteotomică Osteotom cu mâner din PEEK, cu lame interschimbabile ( 007890 )</t>
  </si>
  <si>
    <t>Mâner cu cheie: 1 Bucata; Lama, cu lungimea 45 mm, latimea 10 mm: 2 Bucati; Lama lungimea 78 mm, latimea 25 mm: 2 bucati. Reutilizabil, material inox medical, nesteril, duritatea metalului în limitele 50-58 HRC confirmată prin certificat de la producător.</t>
  </si>
  <si>
    <t>Instrumente pentru chirurgia ortopedică și osteotomică Osteotom incovoiat tip Lexer ( 007891 )</t>
  </si>
  <si>
    <t>Lungimea 300 mm (+/-10mm). Latimea lamei 15 mm. Reutilizabil, material inox medical, nesteril, duritatea metalului în limitele 50-58 HRC confirmată prin certificat de la producător.</t>
  </si>
  <si>
    <t>Instrumente pentru chirurgia ortopedică și osteotomică Osteotom tip Hibbs, lama incovoiata, 16mm ( 007892 )</t>
  </si>
  <si>
    <t>Lungimea 240 mm (+/-10mm), latimea 16 mm. Reutilizabil, material inox medical, nesteril, duritatea metalului în limitele 50-58 HRC confirmată prin certificat de la producător.</t>
  </si>
  <si>
    <t>Instrumente pentru chirurgia ortopedică și osteotomică Patent ortopedic (Cleste plat) ( 007893 )</t>
  </si>
  <si>
    <t>Lungimea 185 mm (+/-10mm). Reutilizabil, material inox medical, nesteril, duritatea metalului în limitele 50-58 HRC confirmată prin certificat de la producător.
(Cod referință: 14-0671 Geister)</t>
  </si>
  <si>
    <t>Instrumente pentru chirurgia ortopedică și osteotomică Rașpă Putti 300mm ( 007611 )</t>
  </si>
  <si>
    <t>Rașpă Putti 300mm (+/- 5 mm)
*Reutilizabil, material inox medical.</t>
  </si>
  <si>
    <t>Instrumente pentru chirurgia ortopedică și osteotomică Retractor Farabeuf ( 007779 )</t>
  </si>
  <si>
    <t>Retractor Farabeuf, are două părți de lucru, îndoite în unghi drept. Dimensiuni: lungimea 210 mm  (+/-10mm), Latime 20 mm, inaltimea capetelor 20 mm si 42 mm, indoirea capatului 6 mm. nesteril, reutilizabil, aliajul de carbon cu wolfram va fi specificat pe ambalajul produsului.</t>
  </si>
  <si>
    <t>Instrumente pentru chirurgia ortopedică și osteotomică Retractor Hohmann, ingust. ( 007928 )</t>
  </si>
  <si>
    <t>Retractor Hohmann, ingust. Lungimea 240 mm  (+/-10mm), latimea 17 mm. Reutilizabil, material inox medical, nesteril, duritatea metalului în limitele 50-58 HRC confirmată prin certificat de la producător.</t>
  </si>
  <si>
    <t>Instrumente pentru chirurgie abdominală Pensă tip Billrot ( 007911 )</t>
  </si>
  <si>
    <t>Pensa tip Billrot 160mm  (+/-10mm) varf moale incovoiat</t>
  </si>
  <si>
    <t>Instrumente pentru chirurgie generală Disector cu cremalieră ( 007481 )</t>
  </si>
  <si>
    <t>Disector cu cremaliera, lungime - 220mm (+/-10mm), branșele de lucru 50x0,5mm, fine,  miner drept.
*Reutilizabil, material inox medical.</t>
  </si>
  <si>
    <t>Instrumente pentru chirurgie generală Foarfecă (146 mm) ( 007848 )</t>
  </si>
  <si>
    <t>Foarfece, drepte, 146 mm  ±10mm. ( Cod referinta DDP-PM/ 130 sau analog)</t>
  </si>
  <si>
    <t>Instrumente pentru chirurgie generală Foarfecă (180 mm) ( 007849 )</t>
  </si>
  <si>
    <t>Foarfece de disecție SHARP/PROBE, lungime 180 mm  ±10mm.  (Cod refrinta DDP-PM/144 sau analog)</t>
  </si>
  <si>
    <t>Instrumente pentru chirurgie generală Foarfecă (203 mm) ( 007850 )</t>
  </si>
  <si>
    <t>Foarfece SHARP/SHARP, lungime 203 mm  ±10mm. ( Cod referinta DDP-PM/143 sau analog)</t>
  </si>
  <si>
    <t>Instrumente pentru chirurgie generală Foarfecă chirurgical Mayo-stylle, curbe  170mm ( 007491 )</t>
  </si>
  <si>
    <t>Foarfece chirurgical Mayo-stylle, curbe  170mm  (+/- 5 mm)
*Reutilizabil, material inox medical.</t>
  </si>
  <si>
    <t>Instrumente pentru chirurgie generală Foarfecă chirurgical METZENBAUM, 180 mm, curbate ( 007695 )</t>
  </si>
  <si>
    <t>Foarfeca Metzenbaum tip. Lungimea instrumentului 180mm (+/-10mm), cu branse curbate.(Echivalent codului de referinta BC287R Aesculap, DC21400-23 Delacroix) *Certificat CE și declarație de conformitate CE cu anexele corespunzătoare pentru produsul oferit – valabil - copie confirmată prin semnătura Participantului.</t>
  </si>
  <si>
    <t>Instrumente pentru chirurgie generală Foarfecă chirurgical METZENBAUM, 230mm, curbate ( 007696 )</t>
  </si>
  <si>
    <t>Foarfeca Metzenbaum tip. Lungimea instrumentului 230mm (+/-10mm), cu branse curbate.(Echivalent codului de referinta BC287R Aesculap, DC21400-23 Delacroix)</t>
  </si>
  <si>
    <t>Instrumente pentru chirurgie generală Foarfecă chirurgical METZENBAUM, 250mm ( 007854 )</t>
  </si>
  <si>
    <t>Foarfece chirurgical tip "METZENBAUM" mare, curb 250mm (+/- 10 mm).  *Reutilizabil, material inox medical.</t>
  </si>
  <si>
    <t>Instrumente pentru chirurgie generală Foarfecă chirurgical METZENBAUM, 300mm ( 007494 )</t>
  </si>
  <si>
    <t>Foarfece chirurgical tip ''METZENBAUM'' mare, curb 300mm (+/- 5 mm), 40x0,5mm.
*Reutilizabil, material inox medical.</t>
  </si>
  <si>
    <t>Instrumente pentru chirurgie generală Foarfecă chirurgical STANDARD  130mm cu vârfuri ascuţite, drept ( 007856 )</t>
  </si>
  <si>
    <t>Foarfece cu ambele virfuri ascuţite drepte 130mm (+/- 5 mm).
Reutilizabil, material inox medical, nesteril, duritatea metalului în limitele 40-48 HRC confirmată prin certificat de la producător.</t>
  </si>
  <si>
    <t>Instrumente pentru chirurgie generală Foarfecă chirurgical STANDARD 140-150 mm cu vârfuri bonte vertical încovoiate ( 007514 )</t>
  </si>
  <si>
    <t>Foarfece cu vârfuri bonte vertical încovoiate 145-155 mm 
*Reutilizabil, material inox medical.</t>
  </si>
  <si>
    <t>Instrumente pentru chirurgie generală Foarfecă chirurgical STANDARD 150mm cu vârfuri bonte, drepte ( 007496 )</t>
  </si>
  <si>
    <t>Foarfece chirurgical STANDARD bonte, drepte 150mm  (+/- 5 mm)
*Reutilizabil, material inox medical.</t>
  </si>
  <si>
    <t>Instrumente pentru chirurgie generală Foarfecă chirurgical STANDARD 155mm cu un vârf ascuţit, drept ( 007855 )</t>
  </si>
  <si>
    <t>Foarfece cu un vârf ascuţit, drept 155 mm (+/- 10 mm). ♦Reutilizabil, material inox medical.</t>
  </si>
  <si>
    <t>Instrumente pentru chirurgie generală Foarfecă chirurgical STANDARD 165mm cu vârfuri ascuțite vertical încovoiate ( 007495 )</t>
  </si>
  <si>
    <t>Foarfece chirurgical STANDARD,ascuțite, vertical încovoiate 165mm  (+/- 5 mm).
*Reutilizabil, material inox medical.</t>
  </si>
  <si>
    <t>Instrumente pentru chirurgie generală Foarfecă chirurgical STANDARD 170mm cu vârfuri bonte vertical încovoiate ( 007499 )</t>
  </si>
  <si>
    <t>Foarfece chirurgical STANDARD cu vârfuri bonte vertical încovoiate 170 mm  (+/- 5 mm),*Reutilizabil, material inox medical.</t>
  </si>
  <si>
    <t>Instrumente pentru chirurgie generală Foarfecă chirurgicale Cooper, 130mm ( 007500 )</t>
  </si>
  <si>
    <t>Foarfece cu ambele virfuri bonte curbe 130mm  (+/- 5 mm).
Reutilizabil, material inox medical, nesteril, duritatea metalului în limitele 40-48 HRC confirmată prin certificat de la producator.</t>
  </si>
  <si>
    <t>Instrumente pentru chirurgie generală Foarfecă de disecție Mayo, 140mm ( 007502 )</t>
  </si>
  <si>
    <t>Foarfece de disecție tip Mayo din aliaj de carbon cu wolfram, vîrf drept bont, acoperit cu un strat anti-reflecție, rezistență sporită împotriva coroziunii, lungimea 140-145 mm.
*Reutilizabil, material inox medical.</t>
  </si>
  <si>
    <t>Instrumente pentru chirurgie generală Foarfecă de disecție Mayo, 170mm ( 007503 )</t>
  </si>
  <si>
    <t>Foarfece de disecție tip Mayo din aliaj de carbon cu wolfram, branșe curbate, bont/bont, lungimea 170 mm (+/-5mm). Aliajul de carbon cu wolfram va fi specificat pe ambalajul produsului. Reutilizabil, material inox medical, nesteril, duritatea metalului în limitele 50-58 HRC confirmată prin certificat de la producător.</t>
  </si>
  <si>
    <t>Instrumente pentru chirurgie generală Foarfecă de disecție METZENBAUM-FINO, 180 mm ( 007504 )</t>
  </si>
  <si>
    <t>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t>
  </si>
  <si>
    <t>Instrumente pentru chirurgie generală Foarfecă KILNER(REGNELL) 17-18 cm ( 007505 )</t>
  </si>
  <si>
    <t>Foarfece KILNER(REGNELL), lungimea 17-18 cm, vârful puțin curbat. 
*Reutilizabil, material inox medical.</t>
  </si>
  <si>
    <t>Instrumente pentru chirurgie generală Foarfecă KLEINSTRUASSER, drept ( 007506 )</t>
  </si>
  <si>
    <t>Foarfece KLEINSTRUASSER, drept, lungime de lucru 23-24 cm. 
*Reutilizabil, material inox medical.</t>
  </si>
  <si>
    <t>Instrumente pentru chirurgie generală Foarfecă Nelson-METZENBAUM 250mm ( 007511 )</t>
  </si>
  <si>
    <t>Foarfece Nelson-METZENBAUM abdominal. Branșe curbate, lungimea totală 250mm  (+/- 5 mm).
 Reutilizabil, material inox medical, nesteril, duritatea metalului în limitele 40-48 HRC confirmată prin certificat de la producator.</t>
  </si>
  <si>
    <t>Instrumente pentru chirurgie generală Mâner  bisturiu N4 ( 007525 )</t>
  </si>
  <si>
    <t>Portlama n 4. Compatibila cu lama N 20,22,23. Lungimea manerului 135-140 mm. 
*Reutilizabil, material inox medical.</t>
  </si>
  <si>
    <t>Instrumente pentru chirurgie generală Mâner bisturiu N3 ( 007711 )</t>
  </si>
  <si>
    <t>Miner bisturiu N3 compatibilă cu lama 10,11,12,15. Lungimea manerului 125-130 mm.
*Reutilizabil, material inox medical.</t>
  </si>
  <si>
    <t>Instrumente pentru chirurgie generală Pensă ALLIS ( 007534 )</t>
  </si>
  <si>
    <t>Pesa ALLIS 190mm (+/- 5 mm).
*Reutilizabil, material inox medical.</t>
  </si>
  <si>
    <t>Instrumente pentru chirurgie generală Pensă ALLIS-BABY ( 007535 )</t>
  </si>
  <si>
    <t>Pesa ALISS-BABY 140 mm (+/- 5 mm).
*Reutilizabil, material inox medical.</t>
  </si>
  <si>
    <t>Instrumente pentru chirurgie generală Pensă anatomica cu izolare ( 007536 )</t>
  </si>
  <si>
    <t>Penceta anatomica cu izolare. L - 250mm (+/- 10 mm),portiunea neizolata spre virf -10mm , latimea virfului- 2mm.
*Reutilizabil, material inox medical.</t>
  </si>
  <si>
    <t>Instrumente pentru chirurgie generală Pensă atraumatic DE BAKEY, 200mm ( 007540 )</t>
  </si>
  <si>
    <t>Pencet atraumatic DE BAKEY,  lunjimea 200mm  (+/- 5 mm),  grosimea branșei de clemare 2,0mm. 
*Reutilizabil, material inox medical.</t>
  </si>
  <si>
    <t>Instrumente pentru chirurgie generală Pensă cu cremaliera  (Mikulicz) ( 007547 )</t>
  </si>
  <si>
    <t>Pensa peritoneu Mikulicz  curbă cu cremaliera, 195mm (+/-5mm). Dinți 1:2
*Reutilizabil, material inox medical.</t>
  </si>
  <si>
    <t>Instrumente pentru chirurgie generală Pensă STANDARD anatomica  200 ( 007538 )</t>
  </si>
  <si>
    <t>Penceta anatomica STANDARD L-200 mm (+/- 5 mm),  200х2,5mm.
*Reutilizabil, material inox medical.</t>
  </si>
  <si>
    <t>Instrumente pentru chirurgie generală Pensă STANDARD anatomica  250 ( 007539 )</t>
  </si>
  <si>
    <t>Pencet anatomic lungimea 250mm  (+/- 5 mm), parte de lucru 10-12mm, varf latime 2,0mm, 
*Reutilizabil, material inox medical.</t>
  </si>
  <si>
    <t>Instrumente pentru chirurgie generală Pensă STANDARD chirurgicală , 150 mm ( 007544 )</t>
  </si>
  <si>
    <t>Penseta chirurgical standart cu dinti ce se intrepatrund lungimea 150mm  (+/- 5 mm) dintii 2,0-2,5mm ½ pentru prinderea si prezentarea unor structuri mai rezistente ( piele , aponevroza )
*Reutilizabil, material inox medical.</t>
  </si>
  <si>
    <t>Instrumente pentru chirurgie generală Pensă STANDARD chirurgicală , 160 mm ( 007545 )</t>
  </si>
  <si>
    <t>Pensetă chirurgicală STANDARD, L-160 mm (+/- 5 mm) , 160x2,5mm, 1x2.
*Reutilizabil, material inox medical.</t>
  </si>
  <si>
    <t>Instrumente pentru chirurgie generală Sonda butonata ( 007939 )</t>
  </si>
  <si>
    <t>Sonda butonat instrument utilizat pentru explorarea traiectului unei fistule sau a unei plagi traumatice.
Lungimea 14cm  (+/-10mm). Material inox.</t>
  </si>
  <si>
    <t>Instrumente pentru disecție Cuţit Slicing ( 007829 )</t>
  </si>
  <si>
    <t>Cuțit forjat cu dimensiunea lamei de 22,0 mm pentru secțiunare în serie. (Cod referinta DDP-PM/118 sau analog)</t>
  </si>
  <si>
    <t>Instrumente pentru electrochirurgie Electrod tip L (Hook) ( 007483 )</t>
  </si>
  <si>
    <t>Electrod de coagulare și disecție, în formă de L,  D-5mm; L- 330± 30mm, varf - cirlig in forma de L , cu conector pin tpi tata ᴓ4mm.  pentru coagulare monopolară.
*Reutilizabil, material inox medical.</t>
  </si>
  <si>
    <t>Instrumente pentru electrochirurgie Electrodul cu bilă antiaderentă ( 007823 )</t>
  </si>
  <si>
    <t>GYN. Electrod cu bilă antiaderentă Tips diametru bilă 4.34mm, drum prelungit, conector 1.6mm, (cod referintă: Nr.TD10B/4. EM151.2C-1,6)</t>
  </si>
  <si>
    <t>Instrumente pentru electrochirurgie Foarfecă bipolară curbată ( 007852 )</t>
  </si>
  <si>
    <t>Foarfecă bipolară curbată D=5 mm, L=330-350 mm.</t>
  </si>
  <si>
    <t>Instrumente pentru electrochirurgie Pensă bipolară de coagulare fenestrată Grasping ( 007895 )</t>
  </si>
  <si>
    <t>Pensă bipolară de coagulare fenestrată Grasping D=5 mm, L=330-350 mm</t>
  </si>
  <si>
    <t>Instrumente pentru electrochirurgie Pensă tip Maryland de coagulare sectionare si disecție tehnologie Legasure ( 007582 )</t>
  </si>
  <si>
    <t>L-370mm  (+/- 5 mm), D- 5mm. Tip Maryland cu vîrfuri bonte, curbate,  deschidere cu acțiune dublă, cu serații transversale.
*Reutilizabil, material inox medical.</t>
  </si>
  <si>
    <t>Instrumente pentru microchirurgie Disector pentru vase Baby MIXTER ( 007682 )</t>
  </si>
  <si>
    <t>Disector fin pentru vase Baby MIXTER Forceps Lungimea instrumentului 17cm (+/-5cm), bransele curbate (Asemanator codului de referinta Aesculap BJ012R)</t>
  </si>
  <si>
    <t>Instrumente pentru microchirurgie Disector tip Fisch cu curbura dublu  (curbat in stinga) ( 007683 )</t>
  </si>
  <si>
    <t>Fisch dissector,dublu curbat la stinga, lungimea totala 16,5 cm (±10mm),inox medical,reutilizabil</t>
  </si>
  <si>
    <t>Instrumente pentru suturi și ligaturi Clipoaplicator ( 007668 )</t>
  </si>
  <si>
    <t>Clipătoare pentru clipse LT-200 Miner sau echivalent. Lungimea 200mm (+/-10mm)</t>
  </si>
  <si>
    <t>Instrumente pentru suturi și ligaturi Clipoaplicator Hem-o-lok M (albastru) ( 007669 )</t>
  </si>
  <si>
    <t>Aplicator de clips pentru interventii chirurgicala deschise  Mediu 10 mm ,lungime  200-270mm.</t>
  </si>
  <si>
    <t>Instrumente pentru suturi și ligaturi Forceps inlaturare capse (dispozitiv de scos capsele de sutura. Din otel inoxidabil L 12cm ( 007879 )</t>
  </si>
  <si>
    <t>Forceps inlaturare capse (dispozitiv de scos capsele de sutura. Din otel inoxidabil L 12cm (+-10mm)</t>
  </si>
  <si>
    <t>Instrumente pentru suturi și ligaturi Port ac laparascopic curbat stanga ( 007602 )</t>
  </si>
  <si>
    <t>Portac D-5mm ;L-340±30mm, cu branșele  bonte, curbate stanga, cu insertii TC (tungsten carbide), pentru sutura 2/0-4/0 , cu miner ergonomic drept,  cu clemalieră de dezangajare, pentru uz multiplu. *Reutilizabil, material inox medical.</t>
  </si>
  <si>
    <t>Instrumente pentru suturi și ligaturi Port ac laparascopic drept ( 007603 )</t>
  </si>
  <si>
    <t>Portac D-5mm ;L-340±30mm, cu branșele  bonte,  drepte, cu insertii TC (tungsten carbide), pentru sutura 2/0-4/0 , cu miner ergonomic drept,  cu clichet de dezangajare, pentru uz multiplu.
*Reutilizabil, material inox medical.</t>
  </si>
  <si>
    <t>Instrumente pentru suturi și ligaturi Port ac tip Castroviejo, curbat, lung.145mm ( 007605 )</t>
  </si>
  <si>
    <t>Portac microchirurgical tip Castroviejo, lungime 145mm (+/-5mm), branșe curbate, pentru sutură 9/0-11/0, mânere plate tip arc, cu clichet. Reutilizabil, material inox medical, nesteril. Ambalaj securizat (pentru microportace si microfoarfece se va exclude ambalajul de polietilena).</t>
  </si>
  <si>
    <t>Instrumente pentru suturi și ligaturi Port ac tip DE BAKEY 150 mm ( 007600 )</t>
  </si>
  <si>
    <t>Portac tip DE BAKEY, lungimea 150 mm (+/-5 mm), din aliaj de carbon cu wolfram, branșele cu inserții de carbon de max. 0,4 mm, pentru sutura 4/0-6/0. Aliajul de carbon cu wolfram va fi specificat pe ambalajul produsului. *Reutilizabil, material inox medical.</t>
  </si>
  <si>
    <t>Instrumente pentru suturi și ligaturi Port ac tip DE BAKEY 230mm ( 007775 )</t>
  </si>
  <si>
    <t>Portac pentru fir 5/0, bransele drepte cu insertie de Tungsten, grosimea branselor 0,4 cm. Lungimea instrumentului 230mm (+/-5mm). (Echivalent codului de referitna BM036R Aesculap, G30154 Landanger)</t>
  </si>
  <si>
    <t>Instrumente pentru suturi și ligaturi Port ac tip DE BAKEY 250mm ( 007599 )</t>
  </si>
  <si>
    <t>Portac tip DE BAKEY, lungimea 250 mm (+/-5 mm), din aliaj de carbon cu wolfram, branșele cu inserți de carbon de max. 0,4 mm, pentru sutura 4/0-6/0. Aliajul de carbon cu wolfram va fi specificat pe ambalajul produsului. 
*Reutilizabil, material inox medical.</t>
  </si>
  <si>
    <t>Instrumente pentru suturi și ligaturi Port ac tip DE BAKEY 305 mm ( 007597 )</t>
  </si>
  <si>
    <t>Portac tip DE BAKEY, lungimea 305 mm (+/-5 mm), din aliaj de carbon cu wolfram, branșele cu inserții de carbon de max. 0,4 mm, pentru sutura 4/0-6/0. Aliajul de carbon cu wolfram va fi specificat pe ambalajul produsului. 
*Reutilizabil, material inox medical.</t>
  </si>
  <si>
    <t>Instrumente pentru suturi și ligaturi Port ac tip HALSEY 120mm ( 007593 )</t>
  </si>
  <si>
    <t>Port ac HALSEY,  strat de diamant, lungimea 120 mm (+/- 5 mm). 
*Reutilizabil, material inox medical.</t>
  </si>
  <si>
    <t>Instrumente pentru suturi și ligaturi Port ac tip HEGAR 180mm ( 007770 )</t>
  </si>
  <si>
    <t>Port ac HEGAR, bransele drepte cu insertie de Tungsten, grosimea branselor de 0,5cm. Lungimea instrumentului 18cm  (+/-10mm).
*Reutilizabil, material inox medical.</t>
  </si>
  <si>
    <t>Instrumente pentru suturi și ligaturi Port ac tip HEGAR 240mm ( 007771 )</t>
  </si>
  <si>
    <t>Portac tip HEGAR pentru fire 2/0 la valva Mitrala, bransele drepte cu insertie de Tungsten, grosimea branselor de 0,5cm. Lungimea instrumentului 240mm (+/-10mm). Echivalent codului de referinta BM078R, G30250 Landanger</t>
  </si>
  <si>
    <t>Instrumente pentru suturi și ligaturi Port ac tip HEGAR-MAYO 16-17 cm, dia ( 007594 )</t>
  </si>
  <si>
    <t>Port ac HEGAR-MAYO,  strat de diamant, lungimea 16-17 cm. 
*Reutilizabil, material inox medical.</t>
  </si>
  <si>
    <t>Instrumente pentru suturi și ligaturi Port ac tip HEGAR-MAYO 18-19 cm, dia ( 007595 )</t>
  </si>
  <si>
    <t>Port ac HEGAR-MAYO,  strat de diamant, lungimea 18-19 cm. 
*Reutilizabil, material inox medical.</t>
  </si>
  <si>
    <t>Instrumente pentru suturi și ligaturi Port ac tip HEGAR-MAYO 200mm TC ( 007772 )</t>
  </si>
  <si>
    <t>Portac, tip MAYO-HEGAR pentru fir 3/0, bransele drepte cu insertie de Tungsten, grosimea branselor de 0,5cm. Lungimea instrumentului 200mm (+/-5mm). Echivalent codului de referinta BM067R Aesculap, G30240 Landanger</t>
  </si>
  <si>
    <t>Instrumente pentru suturi și ligaturi Port ac tip HEGAR-MAYO 22-23 cm, dia ( 007596 )</t>
  </si>
  <si>
    <t>Port ac HEGAR-MAYO,  strat de diamant, lungimea 22-23 cm. branșe cu micro serații de 0,5 mm din aliaj de carbon cu wolfram, drepte, pentru sutură 3/0. Aliajul de carbon cu wolfram va fi specificat pe ambalajul produsului. *Reutilizabil, material inox medical.</t>
  </si>
  <si>
    <t>Instrumente pentru suturi și ligaturi Port ac tip RYDER ( 007774 )</t>
  </si>
  <si>
    <t>Portac microchirurgical tip RYDER, din aliaj de carbon cu wolfram, cu branșele extra-fine, pentru sutura 6/0-10/0, lungimea 175 mm (+/-5 mm),  nesteril, reutilizabil, aliajul de carbon cu wolfram va fi specificat pe ambalajul produsului.</t>
  </si>
  <si>
    <t>Instrumente retractoare Departator  tip Farabef  (Army Retractor) ( 007672 )</t>
  </si>
  <si>
    <t>Set de 2 retractore 8-1/2 (216mm) 38mmx22mm 41mmx25mm</t>
  </si>
  <si>
    <t>Instrumente retractoare Depărtător de plagă ANDERSON-ADSON ( 007478 )</t>
  </si>
  <si>
    <t>Depărtător de plagă ANDERSON-ADSON, cu dinți 4x4,ascuțit,curbat , lungimea 200mm (+/- 5 mm). 
*Reutilizabil, material inox medical.</t>
  </si>
  <si>
    <t>Instrumentele chirurgicale generale de tăiere Foarfecă chirurgical DOYEN, 170mm ( 007489 )</t>
  </si>
  <si>
    <t>Foarfece chirurgical tip DOYEN vertical incovoiete  170mm  (+/- 5 mm).
*Reutilizabil, material inox medical.</t>
  </si>
  <si>
    <t>Instrumentele chirurgicale ginecologice Foarfecă Sims 23cm ( 007872 )</t>
  </si>
  <si>
    <t>Ginecologie, Tip Sims Virfuri indoite. Dimensiuni 23cm  (+/- 10 mm), Material inox</t>
  </si>
  <si>
    <t>Instrumentele chirurgicale ginecologice Histerometru Sims 33cm ( 007881 )</t>
  </si>
  <si>
    <t>Ginecologie, Tip Sims Dimensiuni 33cm (+-10mm), Material inox</t>
  </si>
  <si>
    <t>Instrumentele chirurgicale ginecologice Pensă Faure pentru histerectomie (Fiodorov) ( 007897 )</t>
  </si>
  <si>
    <t>Pensă Faure  pentru histerectomie (Fiodorov) 210 mm  (+/-10mm)</t>
  </si>
  <si>
    <t>Instrumentele chirurgicale ginecologice Pensă tip Schroeder 25cm ( 007910 )</t>
  </si>
  <si>
    <t>Ginecologie, Tip pensa:col uterin: virfuri 1:1 dinti,.Dimensiuni 25cm  (+/-10mm), Material inox</t>
  </si>
  <si>
    <t>Instrumentele urologice Pensă pentru extragerea fragmentelor de calculi ( 007758 )</t>
  </si>
  <si>
    <t>Pensă pentru extragerea fragmentelor de calculi 4Fr WL 550mm (+/-10mm) (Ref.: Richard Wolf 8952.6118)</t>
  </si>
  <si>
    <t>Unitatea de
măsură</t>
  </si>
  <si>
    <t xml:space="preserve">Bucata  </t>
  </si>
  <si>
    <t>Suma estimată  fără TVA</t>
  </si>
  <si>
    <t>Specificarea tehnică deplină solicitată de către autoritatea contractantă</t>
  </si>
  <si>
    <t>Nr. Lot</t>
  </si>
  <si>
    <t xml:space="preserve">Total </t>
  </si>
  <si>
    <t>IMSP Centrul de Sănătate Ștefan Vodă</t>
  </si>
  <si>
    <t xml:space="preserve">Denumire lot </t>
  </si>
  <si>
    <t xml:space="preserve">Denumire  pozitie </t>
  </si>
  <si>
    <t xml:space="preserve">Instrumente laparoscopice   set Canula  (port laparoscopic)  cu Trocar de 5,5-6mm (100mm) </t>
  </si>
  <si>
    <t>Instrumente laparoscopice   set Canula  (port laparoscopic)  cu Trocar de 5,5-6mm (150mm)</t>
  </si>
  <si>
    <t xml:space="preserve">Instrumente laparoscopice   set Canula  (port laparoscopic)  cu Trocar de 5,5-6mm (150mm) </t>
  </si>
  <si>
    <t xml:space="preserve">Instrumente laparoscopice   set Canula  (port laparoscopic)  cu Trocar de 11 mm (100mm) </t>
  </si>
  <si>
    <t>"Canula  (port laparoscopic) de 11 mm diametru, parte de lucru  100± 10mm,  cu conector robinet pentru insuflator, valvă multifuncțională, capăt distal oval oblic.
*Reutilizabil, material inox medical. Compatibil cu Instrumente laparoscopice Trocar pentru canulă 11mm  (100mm) ( 007625 )"</t>
  </si>
  <si>
    <t>Instrumente laparoscopice Canula de 11mm,cu Insuflator (L-100mm) ( 007624 )</t>
  </si>
  <si>
    <t xml:space="preserve">Instrumente laparoscopice   set Canula  (port laparoscopic)  cu Trocar de 11 mm (150mm) </t>
  </si>
  <si>
    <t>Specul nazal tip KILLIAN-STRUYCKEN,lungimea totala 13,5 cm  (+/-15mm),lungimea de lamei 55mm,inox medical reutilizabil,model standard</t>
  </si>
  <si>
    <t>Tub de irigare aspirare laparoscopica D- 5mm; L 330-360 mm, cu control biirecțional tip stopcock, cu orificii laterale la varf. 
*Reutilizabil, material inox medical.</t>
  </si>
  <si>
    <t>"Împingător de nod extern: L-310-360mm, D-5mm. 
*Reutilizabil, material inox medical."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</si>
</sst>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9" x14ac:knownFonts="1">
    <font>
      <sz val="11"/>
      <color theme="1"/>
      <name val="Calibri"/>
      <family val="2"/>
      <scheme val="minor"/>
    </font>
    <font>
      <sz val="8"/>
      <name val="Arial"/>
      <family val="2"/>
    </font>
    <font>
      <sz val="11"/>
      <color theme="1"/>
      <name val="Calibri"/>
      <family val="2"/>
      <scheme val="minor"/>
    </font>
    <font>
      <sz val="11"/>
      <color theme="1"/>
      <name val="Times New Roman"/>
      <family val="1"/>
    </font>
    <font>
      <sz val="10"/>
      <color theme="1"/>
      <name val="Times New Roman"/>
      <family val="1"/>
    </font>
    <font>
      <b/>
      <sz val="10"/>
      <color theme="1"/>
      <name val="Times New Roman"/>
      <family val="1"/>
    </font>
    <font>
      <b/>
      <sz val="11"/>
      <color theme="1"/>
      <name val="Times New Roman"/>
      <family val="1"/>
    </font>
    <font>
      <sz val="8"/>
      <color theme="1"/>
      <name val="Times New Roman"/>
      <family val="1"/>
    </font>
    <font>
      <b/>
      <sz val="8"/>
      <color theme="1"/>
      <name val="Times New Roman"/>
      <family val="1"/>
    </font>
  </fonts>
  <fills count="8">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s>
  <borders count="10">
    <border>
      <left/>
      <right/>
      <top/>
      <bottom/>
      <diagonal/>
    </border>
    <border>
      <left style="thin">
        <color indexed="60"/>
      </left>
      <right style="thin">
        <color indexed="60"/>
      </right>
      <top style="thin">
        <color indexed="6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0"/>
      </top>
      <bottom/>
      <diagonal/>
    </border>
    <border>
      <left/>
      <right/>
      <top/>
      <bottom style="thin">
        <color indexed="64"/>
      </bottom>
      <diagonal/>
    </border>
    <border>
      <left style="thin">
        <color indexed="64"/>
      </left>
      <right style="thin">
        <color indexed="64"/>
      </right>
      <top/>
      <bottom/>
      <diagonal/>
    </border>
    <border>
      <left style="thin">
        <color indexed="60"/>
      </left>
      <right/>
      <top style="thin">
        <color indexed="60"/>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3" fontId="2" fillId="0" borderId="0" applyFont="0" applyFill="0" applyBorder="0" applyAlignment="0" applyProtection="0"/>
  </cellStyleXfs>
  <cellXfs count="59">
    <xf numFmtId="0" fontId="0" fillId="0" borderId="0" xfId="0"/>
    <xf numFmtId="0" fontId="3" fillId="0" borderId="0" xfId="0" applyFont="1"/>
    <xf numFmtId="43" fontId="4" fillId="0" borderId="2" xfId="2" applyFont="1" applyBorder="1" applyAlignment="1">
      <alignment horizontal="center" vertical="center"/>
    </xf>
    <xf numFmtId="0" fontId="4" fillId="0" borderId="2" xfId="1" applyFont="1" applyBorder="1" applyAlignment="1">
      <alignment horizontal="center" vertical="center" wrapText="1"/>
    </xf>
    <xf numFmtId="2" fontId="4" fillId="0" borderId="2" xfId="1" applyNumberFormat="1" applyFont="1" applyBorder="1" applyAlignment="1">
      <alignment horizontal="center" vertical="center"/>
    </xf>
    <xf numFmtId="4" fontId="4" fillId="0" borderId="2" xfId="1" applyNumberFormat="1" applyFont="1" applyBorder="1" applyAlignment="1">
      <alignment horizontal="center" vertical="center"/>
    </xf>
    <xf numFmtId="0" fontId="4" fillId="2" borderId="2" xfId="1" applyFont="1" applyFill="1" applyBorder="1" applyAlignment="1">
      <alignment horizontal="center" vertical="center"/>
    </xf>
    <xf numFmtId="2" fontId="4" fillId="2" borderId="2" xfId="1" applyNumberFormat="1" applyFont="1" applyFill="1" applyBorder="1" applyAlignment="1">
      <alignment horizontal="center" vertical="center"/>
    </xf>
    <xf numFmtId="4" fontId="4" fillId="2" borderId="2" xfId="1" applyNumberFormat="1" applyFont="1" applyFill="1" applyBorder="1" applyAlignment="1">
      <alignment horizontal="center" vertical="center"/>
    </xf>
    <xf numFmtId="0" fontId="4" fillId="3" borderId="2" xfId="1" applyFont="1" applyFill="1" applyBorder="1" applyAlignment="1">
      <alignment horizontal="center" vertical="center" wrapText="1"/>
    </xf>
    <xf numFmtId="0" fontId="4" fillId="3" borderId="2" xfId="1" applyFont="1" applyFill="1" applyBorder="1" applyAlignment="1">
      <alignment horizontal="center" vertical="center"/>
    </xf>
    <xf numFmtId="2" fontId="4" fillId="3" borderId="2" xfId="1" applyNumberFormat="1" applyFont="1" applyFill="1" applyBorder="1" applyAlignment="1">
      <alignment horizontal="center" vertical="center"/>
    </xf>
    <xf numFmtId="4" fontId="4" fillId="3" borderId="2" xfId="1" applyNumberFormat="1" applyFont="1" applyFill="1" applyBorder="1" applyAlignment="1">
      <alignment horizontal="center" vertical="center"/>
    </xf>
    <xf numFmtId="0" fontId="5" fillId="4" borderId="2" xfId="1" applyFont="1" applyFill="1" applyBorder="1" applyAlignment="1">
      <alignment horizontal="center" vertical="center"/>
    </xf>
    <xf numFmtId="0" fontId="4" fillId="4" borderId="2" xfId="0" applyFont="1" applyFill="1" applyBorder="1" applyAlignment="1">
      <alignment horizontal="center" vertical="center"/>
    </xf>
    <xf numFmtId="2" fontId="4" fillId="4" borderId="2" xfId="1" applyNumberFormat="1" applyFont="1" applyFill="1" applyBorder="1" applyAlignment="1">
      <alignment horizontal="center" vertical="center"/>
    </xf>
    <xf numFmtId="4" fontId="4" fillId="4" borderId="2" xfId="1" applyNumberFormat="1" applyFont="1" applyFill="1" applyBorder="1" applyAlignment="1">
      <alignment horizontal="center" vertical="center"/>
    </xf>
    <xf numFmtId="43" fontId="3" fillId="0" borderId="0" xfId="2" applyFont="1" applyAlignment="1">
      <alignment horizontal="center" vertical="center"/>
    </xf>
    <xf numFmtId="0" fontId="4" fillId="4" borderId="2" xfId="1" applyFont="1" applyFill="1" applyBorder="1" applyAlignment="1">
      <alignment horizontal="center" vertical="center" wrapText="1"/>
    </xf>
    <xf numFmtId="0" fontId="4" fillId="4" borderId="2" xfId="1" applyFont="1" applyFill="1" applyBorder="1" applyAlignment="1">
      <alignment horizontal="center" vertical="center"/>
    </xf>
    <xf numFmtId="0" fontId="3" fillId="4" borderId="0" xfId="0" applyFont="1" applyFill="1"/>
    <xf numFmtId="0" fontId="3" fillId="0" borderId="0" xfId="0" applyFont="1" applyAlignment="1">
      <alignment horizontal="center" wrapText="1"/>
    </xf>
    <xf numFmtId="0" fontId="3" fillId="0" borderId="2" xfId="0" applyFont="1" applyBorder="1" applyAlignment="1">
      <alignment horizontal="center" wrapText="1"/>
    </xf>
    <xf numFmtId="0" fontId="3" fillId="4" borderId="2" xfId="0" applyFont="1" applyFill="1" applyBorder="1" applyAlignment="1">
      <alignment horizontal="center" wrapText="1"/>
    </xf>
    <xf numFmtId="0" fontId="3" fillId="0" borderId="0" xfId="0" applyFont="1" applyAlignment="1">
      <alignment horizontal="center" vertical="center"/>
    </xf>
    <xf numFmtId="0" fontId="3" fillId="0" borderId="2" xfId="0" applyFont="1" applyBorder="1" applyAlignment="1">
      <alignment horizontal="center" vertical="center"/>
    </xf>
    <xf numFmtId="0" fontId="3" fillId="4" borderId="2"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2" xfId="0" applyFont="1" applyFill="1" applyBorder="1" applyAlignment="1">
      <alignment horizontal="center" wrapText="1"/>
    </xf>
    <xf numFmtId="0" fontId="3" fillId="7" borderId="2" xfId="0" applyFont="1" applyFill="1" applyBorder="1" applyAlignment="1">
      <alignment horizontal="center" vertical="center"/>
    </xf>
    <xf numFmtId="0" fontId="3" fillId="5" borderId="2" xfId="0" applyFont="1" applyFill="1" applyBorder="1" applyAlignment="1">
      <alignment horizontal="center" vertical="center"/>
    </xf>
    <xf numFmtId="43" fontId="4" fillId="4" borderId="2" xfId="2" applyFont="1" applyFill="1" applyBorder="1" applyAlignment="1">
      <alignment horizontal="center" vertical="center"/>
    </xf>
    <xf numFmtId="164" fontId="4" fillId="0" borderId="2" xfId="2" applyNumberFormat="1" applyFont="1" applyBorder="1" applyAlignment="1">
      <alignment horizontal="center" vertical="center"/>
    </xf>
    <xf numFmtId="164" fontId="4" fillId="2" borderId="2" xfId="2" applyNumberFormat="1" applyFont="1" applyFill="1" applyBorder="1" applyAlignment="1">
      <alignment horizontal="center" vertical="center"/>
    </xf>
    <xf numFmtId="164" fontId="4" fillId="3" borderId="2" xfId="2" applyNumberFormat="1" applyFont="1" applyFill="1" applyBorder="1" applyAlignment="1">
      <alignment horizontal="center" vertical="center"/>
    </xf>
    <xf numFmtId="164" fontId="4" fillId="4" borderId="2" xfId="2" applyNumberFormat="1" applyFont="1" applyFill="1" applyBorder="1" applyAlignment="1">
      <alignment horizontal="center" vertical="center"/>
    </xf>
    <xf numFmtId="164" fontId="3" fillId="0" borderId="0" xfId="2" applyNumberFormat="1" applyFont="1" applyAlignment="1">
      <alignment horizontal="center" vertical="center"/>
    </xf>
    <xf numFmtId="0" fontId="7" fillId="0" borderId="0" xfId="1" applyFont="1"/>
    <xf numFmtId="164" fontId="7" fillId="0" borderId="0" xfId="2" applyNumberFormat="1" applyFont="1" applyAlignment="1">
      <alignment horizontal="center" vertical="center"/>
    </xf>
    <xf numFmtId="0" fontId="8" fillId="2" borderId="1"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5" xfId="1" applyFont="1" applyFill="1" applyBorder="1" applyAlignment="1">
      <alignment vertical="center"/>
    </xf>
    <xf numFmtId="43" fontId="5" fillId="0" borderId="2" xfId="2" applyFont="1" applyBorder="1" applyAlignment="1">
      <alignment horizontal="center" vertical="center"/>
    </xf>
    <xf numFmtId="43" fontId="3" fillId="0" borderId="0" xfId="0" applyNumberFormat="1" applyFont="1"/>
    <xf numFmtId="0" fontId="5" fillId="4" borderId="3" xfId="1" applyFont="1" applyFill="1" applyBorder="1" applyAlignment="1">
      <alignment horizontal="center" vertical="center" wrapText="1"/>
    </xf>
    <xf numFmtId="0" fontId="5" fillId="4" borderId="7" xfId="1" applyFont="1" applyFill="1" applyBorder="1" applyAlignment="1">
      <alignment horizontal="center" vertical="center" wrapText="1"/>
    </xf>
    <xf numFmtId="0" fontId="5" fillId="4" borderId="4"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0" fontId="5" fillId="4" borderId="9" xfId="1" applyFont="1" applyFill="1" applyBorder="1" applyAlignment="1">
      <alignment horizontal="center" vertical="center" wrapText="1"/>
    </xf>
    <xf numFmtId="164" fontId="5" fillId="4" borderId="2" xfId="2" applyNumberFormat="1" applyFont="1" applyFill="1" applyBorder="1" applyAlignment="1">
      <alignment horizontal="center" vertical="center" wrapText="1"/>
    </xf>
    <xf numFmtId="0" fontId="5" fillId="4" borderId="5" xfId="1" applyFont="1" applyFill="1" applyBorder="1" applyAlignment="1">
      <alignment horizontal="center" vertical="center" wrapText="1"/>
    </xf>
    <xf numFmtId="0" fontId="5" fillId="4" borderId="0" xfId="1" applyFont="1" applyFill="1" applyAlignment="1">
      <alignment horizontal="center" vertical="center" wrapText="1"/>
    </xf>
    <xf numFmtId="0" fontId="5" fillId="4" borderId="6" xfId="1" applyFont="1" applyFill="1" applyBorder="1" applyAlignment="1">
      <alignment horizontal="center" vertical="center" wrapText="1"/>
    </xf>
  </cellXfs>
  <cellStyles count="3">
    <cellStyle name="Comma" xfId="2" builtinId="3"/>
    <cellStyle name="Normal" xfId="0" builtinId="0"/>
    <cellStyle name="Normal_Sheet1"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289"/>
  <sheetViews>
    <sheetView tabSelected="1" topLeftCell="B47" zoomScale="85" zoomScaleNormal="85" workbookViewId="0">
      <selection activeCell="N53" sqref="N53"/>
    </sheetView>
  </sheetViews>
  <sheetFormatPr defaultColWidth="10" defaultRowHeight="15" x14ac:dyDescent="0.25"/>
  <cols>
    <col min="1" max="1" width="9.42578125" style="24" hidden="1" customWidth="1"/>
    <col min="2" max="2" width="9.42578125" style="24" customWidth="1"/>
    <col min="3" max="3" width="22.85546875" style="21" customWidth="1"/>
    <col min="4" max="4" width="23.140625" style="1" customWidth="1"/>
    <col min="5" max="5" width="32.140625" style="1" customWidth="1"/>
    <col min="6" max="6" width="8.28515625" style="1" customWidth="1"/>
    <col min="7" max="62" width="10.140625" style="1" customWidth="1"/>
    <col min="63" max="63" width="11.42578125" style="36" customWidth="1"/>
    <col min="64" max="64" width="12.42578125" style="1" hidden="1" customWidth="1"/>
    <col min="65" max="65" width="14.85546875" style="17" customWidth="1"/>
    <col min="66" max="66" width="11.5703125" style="1" bestFit="1" customWidth="1"/>
    <col min="67" max="16384" width="10" style="1"/>
  </cols>
  <sheetData>
    <row r="1" spans="1:65" x14ac:dyDescent="0.25">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7"/>
      <c r="BA1" s="37"/>
      <c r="BB1" s="37"/>
      <c r="BC1" s="37"/>
      <c r="BD1" s="37"/>
      <c r="BE1" s="37"/>
      <c r="BF1" s="37"/>
      <c r="BG1" s="37"/>
      <c r="BH1" s="37"/>
      <c r="BI1" s="37"/>
      <c r="BJ1" s="37"/>
      <c r="BK1" s="38"/>
      <c r="BL1" s="37"/>
    </row>
    <row r="2" spans="1:65" x14ac:dyDescent="0.25">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7"/>
      <c r="AN2" s="37"/>
      <c r="AO2" s="37"/>
      <c r="AP2" s="37"/>
      <c r="AQ2" s="37"/>
      <c r="AR2" s="37"/>
      <c r="AS2" s="37"/>
      <c r="AT2" s="37"/>
      <c r="AU2" s="37"/>
      <c r="AV2" s="37"/>
      <c r="AW2" s="37"/>
      <c r="AX2" s="37"/>
      <c r="AY2" s="37"/>
      <c r="AZ2" s="37"/>
      <c r="BA2" s="37"/>
      <c r="BB2" s="37"/>
      <c r="BC2" s="37"/>
      <c r="BD2" s="37"/>
      <c r="BE2" s="37"/>
      <c r="BF2" s="37"/>
      <c r="BG2" s="37"/>
      <c r="BH2" s="37"/>
      <c r="BI2" s="37"/>
      <c r="BJ2" s="37"/>
      <c r="BK2" s="38"/>
      <c r="BL2" s="37"/>
    </row>
    <row r="3" spans="1:65" ht="50.25" customHeight="1" x14ac:dyDescent="0.25">
      <c r="A3" s="51" t="s">
        <v>613</v>
      </c>
      <c r="B3" s="51" t="s">
        <v>613</v>
      </c>
      <c r="C3" s="48" t="s">
        <v>616</v>
      </c>
      <c r="D3" s="51" t="s">
        <v>617</v>
      </c>
      <c r="E3" s="47" t="s">
        <v>612</v>
      </c>
      <c r="F3" s="56" t="s">
        <v>609</v>
      </c>
      <c r="G3" s="39" t="s">
        <v>0</v>
      </c>
      <c r="H3" s="39" t="s">
        <v>1</v>
      </c>
      <c r="I3" s="39" t="s">
        <v>2</v>
      </c>
      <c r="J3" s="39" t="s">
        <v>3</v>
      </c>
      <c r="K3" s="39" t="s">
        <v>4</v>
      </c>
      <c r="L3" s="39" t="s">
        <v>5</v>
      </c>
      <c r="M3" s="39" t="s">
        <v>6</v>
      </c>
      <c r="N3" s="39" t="s">
        <v>7</v>
      </c>
      <c r="O3" s="39" t="s">
        <v>8</v>
      </c>
      <c r="P3" s="39" t="s">
        <v>9</v>
      </c>
      <c r="Q3" s="39" t="s">
        <v>10</v>
      </c>
      <c r="R3" s="39" t="s">
        <v>11</v>
      </c>
      <c r="S3" s="39" t="s">
        <v>12</v>
      </c>
      <c r="T3" s="39" t="s">
        <v>13</v>
      </c>
      <c r="U3" s="39" t="s">
        <v>14</v>
      </c>
      <c r="V3" s="39" t="s">
        <v>15</v>
      </c>
      <c r="W3" s="39" t="s">
        <v>16</v>
      </c>
      <c r="X3" s="39" t="s">
        <v>17</v>
      </c>
      <c r="Y3" s="39" t="s">
        <v>18</v>
      </c>
      <c r="Z3" s="39" t="s">
        <v>19</v>
      </c>
      <c r="AA3" s="39" t="s">
        <v>20</v>
      </c>
      <c r="AB3" s="39" t="s">
        <v>21</v>
      </c>
      <c r="AC3" s="39" t="s">
        <v>22</v>
      </c>
      <c r="AD3" s="39" t="s">
        <v>23</v>
      </c>
      <c r="AE3" s="39" t="s">
        <v>24</v>
      </c>
      <c r="AF3" s="39" t="s">
        <v>25</v>
      </c>
      <c r="AG3" s="39" t="s">
        <v>26</v>
      </c>
      <c r="AH3" s="39" t="s">
        <v>27</v>
      </c>
      <c r="AI3" s="39" t="s">
        <v>28</v>
      </c>
      <c r="AJ3" s="39" t="s">
        <v>29</v>
      </c>
      <c r="AK3" s="39" t="s">
        <v>30</v>
      </c>
      <c r="AL3" s="39" t="s">
        <v>31</v>
      </c>
      <c r="AM3" s="39" t="s">
        <v>32</v>
      </c>
      <c r="AN3" s="39" t="s">
        <v>33</v>
      </c>
      <c r="AO3" s="39" t="s">
        <v>34</v>
      </c>
      <c r="AP3" s="39" t="s">
        <v>35</v>
      </c>
      <c r="AQ3" s="39" t="s">
        <v>36</v>
      </c>
      <c r="AR3" s="39" t="s">
        <v>37</v>
      </c>
      <c r="AS3" s="39" t="s">
        <v>38</v>
      </c>
      <c r="AT3" s="39" t="s">
        <v>39</v>
      </c>
      <c r="AU3" s="39" t="s">
        <v>40</v>
      </c>
      <c r="AV3" s="39" t="s">
        <v>41</v>
      </c>
      <c r="AW3" s="39" t="s">
        <v>42</v>
      </c>
      <c r="AX3" s="39" t="s">
        <v>43</v>
      </c>
      <c r="AY3" s="39" t="s">
        <v>44</v>
      </c>
      <c r="AZ3" s="39" t="s">
        <v>45</v>
      </c>
      <c r="BA3" s="39" t="s">
        <v>46</v>
      </c>
      <c r="BB3" s="39" t="s">
        <v>47</v>
      </c>
      <c r="BC3" s="39" t="s">
        <v>48</v>
      </c>
      <c r="BD3" s="39" t="s">
        <v>49</v>
      </c>
      <c r="BE3" s="39" t="s">
        <v>50</v>
      </c>
      <c r="BF3" s="39" t="s">
        <v>51</v>
      </c>
      <c r="BG3" s="39" t="s">
        <v>52</v>
      </c>
      <c r="BH3" s="39" t="s">
        <v>53</v>
      </c>
      <c r="BI3" s="39" t="s">
        <v>54</v>
      </c>
      <c r="BJ3" s="40" t="s">
        <v>615</v>
      </c>
      <c r="BK3" s="55" t="s">
        <v>55</v>
      </c>
      <c r="BL3" s="41"/>
      <c r="BM3" s="44" t="s">
        <v>611</v>
      </c>
    </row>
    <row r="4" spans="1:65" ht="27" customHeight="1" x14ac:dyDescent="0.25">
      <c r="A4" s="52"/>
      <c r="B4" s="52"/>
      <c r="C4" s="49"/>
      <c r="D4" s="52"/>
      <c r="E4" s="47"/>
      <c r="F4" s="57"/>
      <c r="G4" s="47" t="s">
        <v>55</v>
      </c>
      <c r="H4" s="47" t="s">
        <v>55</v>
      </c>
      <c r="I4" s="47" t="s">
        <v>55</v>
      </c>
      <c r="J4" s="47" t="s">
        <v>55</v>
      </c>
      <c r="K4" s="47" t="s">
        <v>55</v>
      </c>
      <c r="L4" s="47" t="s">
        <v>55</v>
      </c>
      <c r="M4" s="47" t="s">
        <v>55</v>
      </c>
      <c r="N4" s="47" t="s">
        <v>55</v>
      </c>
      <c r="O4" s="47" t="s">
        <v>55</v>
      </c>
      <c r="P4" s="47" t="s">
        <v>55</v>
      </c>
      <c r="Q4" s="47" t="s">
        <v>55</v>
      </c>
      <c r="R4" s="47" t="s">
        <v>55</v>
      </c>
      <c r="S4" s="47" t="s">
        <v>55</v>
      </c>
      <c r="T4" s="47" t="s">
        <v>55</v>
      </c>
      <c r="U4" s="47" t="s">
        <v>55</v>
      </c>
      <c r="V4" s="47" t="s">
        <v>55</v>
      </c>
      <c r="W4" s="47" t="s">
        <v>55</v>
      </c>
      <c r="X4" s="47" t="s">
        <v>55</v>
      </c>
      <c r="Y4" s="47" t="s">
        <v>55</v>
      </c>
      <c r="Z4" s="47" t="s">
        <v>55</v>
      </c>
      <c r="AA4" s="47" t="s">
        <v>55</v>
      </c>
      <c r="AB4" s="47" t="s">
        <v>55</v>
      </c>
      <c r="AC4" s="47" t="s">
        <v>55</v>
      </c>
      <c r="AD4" s="47" t="s">
        <v>55</v>
      </c>
      <c r="AE4" s="47" t="s">
        <v>55</v>
      </c>
      <c r="AF4" s="47" t="s">
        <v>55</v>
      </c>
      <c r="AG4" s="47" t="s">
        <v>55</v>
      </c>
      <c r="AH4" s="47" t="s">
        <v>55</v>
      </c>
      <c r="AI4" s="47" t="s">
        <v>55</v>
      </c>
      <c r="AJ4" s="47" t="s">
        <v>55</v>
      </c>
      <c r="AK4" s="47" t="s">
        <v>55</v>
      </c>
      <c r="AL4" s="47" t="s">
        <v>55</v>
      </c>
      <c r="AM4" s="47" t="s">
        <v>55</v>
      </c>
      <c r="AN4" s="47" t="s">
        <v>55</v>
      </c>
      <c r="AO4" s="47" t="s">
        <v>55</v>
      </c>
      <c r="AP4" s="47" t="s">
        <v>55</v>
      </c>
      <c r="AQ4" s="47" t="s">
        <v>55</v>
      </c>
      <c r="AR4" s="47" t="s">
        <v>55</v>
      </c>
      <c r="AS4" s="47" t="s">
        <v>55</v>
      </c>
      <c r="AT4" s="47" t="s">
        <v>55</v>
      </c>
      <c r="AU4" s="47" t="s">
        <v>55</v>
      </c>
      <c r="AV4" s="47" t="s">
        <v>55</v>
      </c>
      <c r="AW4" s="47" t="s">
        <v>55</v>
      </c>
      <c r="AX4" s="47" t="s">
        <v>55</v>
      </c>
      <c r="AY4" s="47" t="s">
        <v>55</v>
      </c>
      <c r="AZ4" s="47" t="s">
        <v>55</v>
      </c>
      <c r="BA4" s="47" t="s">
        <v>55</v>
      </c>
      <c r="BB4" s="47" t="s">
        <v>55</v>
      </c>
      <c r="BC4" s="47" t="s">
        <v>55</v>
      </c>
      <c r="BD4" s="47" t="s">
        <v>55</v>
      </c>
      <c r="BE4" s="47" t="s">
        <v>55</v>
      </c>
      <c r="BF4" s="47" t="s">
        <v>55</v>
      </c>
      <c r="BG4" s="47" t="s">
        <v>55</v>
      </c>
      <c r="BH4" s="47" t="s">
        <v>55</v>
      </c>
      <c r="BI4" s="47" t="s">
        <v>55</v>
      </c>
      <c r="BJ4" s="47" t="s">
        <v>55</v>
      </c>
      <c r="BK4" s="55"/>
      <c r="BL4" s="54" t="s">
        <v>56</v>
      </c>
      <c r="BM4" s="45"/>
    </row>
    <row r="5" spans="1:65" x14ac:dyDescent="0.25">
      <c r="A5" s="53"/>
      <c r="B5" s="53"/>
      <c r="C5" s="50"/>
      <c r="D5" s="53"/>
      <c r="E5" s="47"/>
      <c r="F5" s="58"/>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55"/>
      <c r="BL5" s="54"/>
      <c r="BM5" s="46"/>
    </row>
    <row r="6" spans="1:65" hidden="1" x14ac:dyDescent="0.25">
      <c r="A6" s="25"/>
      <c r="B6" s="25"/>
      <c r="C6" s="22"/>
      <c r="D6" s="3"/>
      <c r="E6" s="3"/>
      <c r="F6" s="3"/>
      <c r="G6" s="4">
        <v>2</v>
      </c>
      <c r="H6" s="4">
        <v>2</v>
      </c>
      <c r="I6" s="4">
        <v>385</v>
      </c>
      <c r="J6" s="4">
        <v>143</v>
      </c>
      <c r="K6" s="4">
        <v>204</v>
      </c>
      <c r="L6" s="4">
        <v>47</v>
      </c>
      <c r="M6" s="4">
        <v>369</v>
      </c>
      <c r="N6" s="4">
        <v>9</v>
      </c>
      <c r="O6" s="4">
        <v>1</v>
      </c>
      <c r="P6" s="4">
        <v>10</v>
      </c>
      <c r="Q6" s="4">
        <v>3</v>
      </c>
      <c r="R6" s="4">
        <v>1</v>
      </c>
      <c r="S6" s="4">
        <v>4</v>
      </c>
      <c r="T6" s="4">
        <v>6</v>
      </c>
      <c r="U6" s="4">
        <v>8</v>
      </c>
      <c r="V6" s="4">
        <v>139</v>
      </c>
      <c r="W6" s="4">
        <v>158</v>
      </c>
      <c r="X6" s="4">
        <v>663</v>
      </c>
      <c r="Y6" s="4">
        <v>528</v>
      </c>
      <c r="Z6" s="5">
        <v>3874</v>
      </c>
      <c r="AA6" s="4">
        <v>4</v>
      </c>
      <c r="AB6" s="4">
        <v>105</v>
      </c>
      <c r="AC6" s="5">
        <v>2472</v>
      </c>
      <c r="AD6" s="4">
        <v>120</v>
      </c>
      <c r="AE6" s="4">
        <v>816</v>
      </c>
      <c r="AF6" s="4">
        <v>259</v>
      </c>
      <c r="AG6" s="4">
        <v>58</v>
      </c>
      <c r="AH6" s="4">
        <v>329</v>
      </c>
      <c r="AI6" s="5">
        <v>3021</v>
      </c>
      <c r="AJ6" s="4">
        <v>84</v>
      </c>
      <c r="AK6" s="4">
        <v>314</v>
      </c>
      <c r="AL6" s="4">
        <v>99</v>
      </c>
      <c r="AM6" s="4">
        <v>18</v>
      </c>
      <c r="AN6" s="4">
        <v>227</v>
      </c>
      <c r="AO6" s="4">
        <v>110</v>
      </c>
      <c r="AP6" s="4">
        <v>650</v>
      </c>
      <c r="AQ6" s="4">
        <v>4</v>
      </c>
      <c r="AR6" s="4">
        <v>73</v>
      </c>
      <c r="AS6" s="4">
        <v>73</v>
      </c>
      <c r="AT6" s="5">
        <v>1161</v>
      </c>
      <c r="AU6" s="4">
        <v>22</v>
      </c>
      <c r="AV6" s="4">
        <v>165</v>
      </c>
      <c r="AW6" s="4">
        <v>114</v>
      </c>
      <c r="AX6" s="4">
        <v>410</v>
      </c>
      <c r="AY6" s="4">
        <v>64</v>
      </c>
      <c r="AZ6" s="4">
        <v>62</v>
      </c>
      <c r="BA6" s="4">
        <v>192</v>
      </c>
      <c r="BB6" s="4">
        <v>54</v>
      </c>
      <c r="BC6" s="4">
        <v>622</v>
      </c>
      <c r="BD6" s="4">
        <v>170</v>
      </c>
      <c r="BE6" s="4">
        <v>172</v>
      </c>
      <c r="BF6" s="4">
        <v>219</v>
      </c>
      <c r="BG6" s="4">
        <v>171</v>
      </c>
      <c r="BH6" s="4">
        <v>229</v>
      </c>
      <c r="BI6" s="4">
        <v>55</v>
      </c>
      <c r="BJ6" s="4"/>
      <c r="BK6" s="32">
        <v>19274</v>
      </c>
      <c r="BL6" s="5">
        <v>9538384.25</v>
      </c>
      <c r="BM6" s="2">
        <f>SUM(BM8:BM286)</f>
        <v>7923667.5800000001</v>
      </c>
    </row>
    <row r="7" spans="1:65" hidden="1" x14ac:dyDescent="0.25">
      <c r="A7" s="25"/>
      <c r="B7" s="25"/>
      <c r="C7" s="22"/>
      <c r="D7" s="6"/>
      <c r="E7" s="6"/>
      <c r="F7" s="6"/>
      <c r="G7" s="7">
        <v>2</v>
      </c>
      <c r="H7" s="7">
        <v>2</v>
      </c>
      <c r="I7" s="7">
        <v>385</v>
      </c>
      <c r="J7" s="7">
        <v>143</v>
      </c>
      <c r="K7" s="7">
        <v>204</v>
      </c>
      <c r="L7" s="7">
        <v>47</v>
      </c>
      <c r="M7" s="7">
        <v>369</v>
      </c>
      <c r="N7" s="7">
        <v>9</v>
      </c>
      <c r="O7" s="7">
        <v>1</v>
      </c>
      <c r="P7" s="7">
        <v>10</v>
      </c>
      <c r="Q7" s="7">
        <v>3</v>
      </c>
      <c r="R7" s="7">
        <v>1</v>
      </c>
      <c r="S7" s="7">
        <v>4</v>
      </c>
      <c r="T7" s="7">
        <v>6</v>
      </c>
      <c r="U7" s="7">
        <v>8</v>
      </c>
      <c r="V7" s="7">
        <v>139</v>
      </c>
      <c r="W7" s="7">
        <v>158</v>
      </c>
      <c r="X7" s="7">
        <v>663</v>
      </c>
      <c r="Y7" s="7">
        <v>528</v>
      </c>
      <c r="Z7" s="8">
        <v>3874</v>
      </c>
      <c r="AA7" s="7">
        <v>4</v>
      </c>
      <c r="AB7" s="7">
        <v>105</v>
      </c>
      <c r="AC7" s="8">
        <v>2472</v>
      </c>
      <c r="AD7" s="7">
        <v>120</v>
      </c>
      <c r="AE7" s="7">
        <v>816</v>
      </c>
      <c r="AF7" s="7">
        <v>259</v>
      </c>
      <c r="AG7" s="7">
        <v>58</v>
      </c>
      <c r="AH7" s="7">
        <v>329</v>
      </c>
      <c r="AI7" s="8">
        <v>3021</v>
      </c>
      <c r="AJ7" s="7">
        <v>84</v>
      </c>
      <c r="AK7" s="7">
        <v>314</v>
      </c>
      <c r="AL7" s="7">
        <v>99</v>
      </c>
      <c r="AM7" s="7">
        <v>18</v>
      </c>
      <c r="AN7" s="7">
        <v>227</v>
      </c>
      <c r="AO7" s="7">
        <v>110</v>
      </c>
      <c r="AP7" s="7">
        <v>650</v>
      </c>
      <c r="AQ7" s="7">
        <v>4</v>
      </c>
      <c r="AR7" s="7">
        <v>73</v>
      </c>
      <c r="AS7" s="7">
        <v>73</v>
      </c>
      <c r="AT7" s="8">
        <v>1161</v>
      </c>
      <c r="AU7" s="7">
        <v>22</v>
      </c>
      <c r="AV7" s="7">
        <v>165</v>
      </c>
      <c r="AW7" s="7">
        <v>114</v>
      </c>
      <c r="AX7" s="7">
        <v>410</v>
      </c>
      <c r="AY7" s="7">
        <v>64</v>
      </c>
      <c r="AZ7" s="7">
        <v>62</v>
      </c>
      <c r="BA7" s="7">
        <v>192</v>
      </c>
      <c r="BB7" s="7">
        <v>54</v>
      </c>
      <c r="BC7" s="7">
        <v>622</v>
      </c>
      <c r="BD7" s="7">
        <v>170</v>
      </c>
      <c r="BE7" s="7">
        <v>172</v>
      </c>
      <c r="BF7" s="7">
        <v>219</v>
      </c>
      <c r="BG7" s="7">
        <v>171</v>
      </c>
      <c r="BH7" s="7">
        <v>229</v>
      </c>
      <c r="BI7" s="7">
        <v>55</v>
      </c>
      <c r="BJ7" s="8"/>
      <c r="BK7" s="33">
        <v>19274</v>
      </c>
      <c r="BL7" s="8">
        <v>9538384.25</v>
      </c>
      <c r="BM7" s="2"/>
    </row>
    <row r="8" spans="1:65" ht="60" x14ac:dyDescent="0.25">
      <c r="A8" s="25">
        <v>1</v>
      </c>
      <c r="B8" s="25">
        <v>1</v>
      </c>
      <c r="C8" s="22" t="s">
        <v>57</v>
      </c>
      <c r="D8" s="9" t="s">
        <v>57</v>
      </c>
      <c r="E8" s="3" t="s">
        <v>58</v>
      </c>
      <c r="F8" s="3" t="s">
        <v>610</v>
      </c>
      <c r="G8" s="10"/>
      <c r="H8" s="10"/>
      <c r="I8" s="10"/>
      <c r="J8" s="10"/>
      <c r="K8" s="10"/>
      <c r="L8" s="10"/>
      <c r="M8" s="10"/>
      <c r="N8" s="10"/>
      <c r="O8" s="10"/>
      <c r="P8" s="10"/>
      <c r="Q8" s="10"/>
      <c r="R8" s="10"/>
      <c r="S8" s="10"/>
      <c r="T8" s="10"/>
      <c r="U8" s="10"/>
      <c r="V8" s="10"/>
      <c r="W8" s="10"/>
      <c r="X8" s="11">
        <v>5</v>
      </c>
      <c r="Y8" s="10"/>
      <c r="Z8" s="10"/>
      <c r="AA8" s="10"/>
      <c r="AB8" s="10"/>
      <c r="AC8" s="11">
        <v>5</v>
      </c>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34">
        <v>10</v>
      </c>
      <c r="BL8" s="12">
        <v>14160</v>
      </c>
      <c r="BM8" s="2">
        <f>ROUND(BL8/1.2,2)</f>
        <v>11800</v>
      </c>
    </row>
    <row r="9" spans="1:65" ht="89.25" x14ac:dyDescent="0.25">
      <c r="A9" s="25">
        <v>2</v>
      </c>
      <c r="B9" s="25">
        <v>2</v>
      </c>
      <c r="C9" s="22" t="s">
        <v>59</v>
      </c>
      <c r="D9" s="9" t="s">
        <v>59</v>
      </c>
      <c r="E9" s="3" t="s">
        <v>60</v>
      </c>
      <c r="F9" s="3" t="s">
        <v>610</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1">
        <v>1</v>
      </c>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34">
        <v>1</v>
      </c>
      <c r="BL9" s="11">
        <v>200</v>
      </c>
      <c r="BM9" s="2">
        <f t="shared" ref="BM9:BM72" si="0">ROUND(BL9/1.2,2)</f>
        <v>166.67</v>
      </c>
    </row>
    <row r="10" spans="1:65" ht="76.5" x14ac:dyDescent="0.25">
      <c r="A10" s="25">
        <v>3</v>
      </c>
      <c r="B10" s="25">
        <v>3</v>
      </c>
      <c r="C10" s="22" t="s">
        <v>61</v>
      </c>
      <c r="D10" s="9" t="s">
        <v>61</v>
      </c>
      <c r="E10" s="3" t="s">
        <v>62</v>
      </c>
      <c r="F10" s="3" t="s">
        <v>610</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1">
        <v>1</v>
      </c>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34">
        <v>1</v>
      </c>
      <c r="BL10" s="12">
        <v>4500</v>
      </c>
      <c r="BM10" s="2">
        <f t="shared" si="0"/>
        <v>3750</v>
      </c>
    </row>
    <row r="11" spans="1:65" ht="89.25" x14ac:dyDescent="0.25">
      <c r="A11" s="25">
        <v>4</v>
      </c>
      <c r="B11" s="25">
        <v>4</v>
      </c>
      <c r="C11" s="22" t="s">
        <v>63</v>
      </c>
      <c r="D11" s="9" t="s">
        <v>63</v>
      </c>
      <c r="E11" s="3" t="s">
        <v>64</v>
      </c>
      <c r="F11" s="3" t="s">
        <v>610</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1">
        <v>2</v>
      </c>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34">
        <v>2</v>
      </c>
      <c r="BL11" s="12">
        <v>5280</v>
      </c>
      <c r="BM11" s="2">
        <f t="shared" si="0"/>
        <v>4400</v>
      </c>
    </row>
    <row r="12" spans="1:65" ht="114.75" x14ac:dyDescent="0.25">
      <c r="A12" s="25">
        <v>5</v>
      </c>
      <c r="B12" s="25">
        <v>5</v>
      </c>
      <c r="C12" s="22" t="s">
        <v>65</v>
      </c>
      <c r="D12" s="9" t="s">
        <v>65</v>
      </c>
      <c r="E12" s="3" t="s">
        <v>66</v>
      </c>
      <c r="F12" s="3" t="s">
        <v>610</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1">
        <v>1</v>
      </c>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34">
        <v>1</v>
      </c>
      <c r="BL12" s="12">
        <v>2400</v>
      </c>
      <c r="BM12" s="2">
        <f t="shared" si="0"/>
        <v>2000</v>
      </c>
    </row>
    <row r="13" spans="1:65" ht="75" x14ac:dyDescent="0.25">
      <c r="A13" s="25">
        <v>6</v>
      </c>
      <c r="B13" s="25">
        <v>6</v>
      </c>
      <c r="C13" s="22" t="s">
        <v>67</v>
      </c>
      <c r="D13" s="9" t="s">
        <v>67</v>
      </c>
      <c r="E13" s="3" t="s">
        <v>68</v>
      </c>
      <c r="F13" s="3" t="s">
        <v>610</v>
      </c>
      <c r="G13" s="10"/>
      <c r="H13" s="10"/>
      <c r="I13" s="10"/>
      <c r="J13" s="10"/>
      <c r="K13" s="10"/>
      <c r="L13" s="10"/>
      <c r="M13" s="10"/>
      <c r="N13" s="10"/>
      <c r="O13" s="10"/>
      <c r="P13" s="10"/>
      <c r="Q13" s="10"/>
      <c r="R13" s="10"/>
      <c r="S13" s="10"/>
      <c r="T13" s="10"/>
      <c r="U13" s="10"/>
      <c r="V13" s="10"/>
      <c r="W13" s="10"/>
      <c r="X13" s="11">
        <v>1</v>
      </c>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34">
        <v>1</v>
      </c>
      <c r="BL13" s="12">
        <v>1500</v>
      </c>
      <c r="BM13" s="2">
        <f t="shared" si="0"/>
        <v>1250</v>
      </c>
    </row>
    <row r="14" spans="1:65" ht="75" x14ac:dyDescent="0.25">
      <c r="A14" s="25">
        <v>7</v>
      </c>
      <c r="B14" s="25">
        <v>7</v>
      </c>
      <c r="C14" s="22" t="s">
        <v>69</v>
      </c>
      <c r="D14" s="9" t="s">
        <v>69</v>
      </c>
      <c r="E14" s="3" t="s">
        <v>70</v>
      </c>
      <c r="F14" s="3" t="s">
        <v>610</v>
      </c>
      <c r="G14" s="10"/>
      <c r="H14" s="10"/>
      <c r="I14" s="10"/>
      <c r="J14" s="10"/>
      <c r="K14" s="10"/>
      <c r="L14" s="10"/>
      <c r="M14" s="10"/>
      <c r="N14" s="10"/>
      <c r="O14" s="10"/>
      <c r="P14" s="10"/>
      <c r="Q14" s="10"/>
      <c r="R14" s="10"/>
      <c r="S14" s="10"/>
      <c r="T14" s="10"/>
      <c r="U14" s="10"/>
      <c r="V14" s="10"/>
      <c r="W14" s="10"/>
      <c r="X14" s="11">
        <v>3</v>
      </c>
      <c r="Y14" s="10"/>
      <c r="Z14" s="10"/>
      <c r="AA14" s="10"/>
      <c r="AB14" s="10"/>
      <c r="AC14" s="10"/>
      <c r="AD14" s="10"/>
      <c r="AE14" s="10"/>
      <c r="AF14" s="10"/>
      <c r="AG14" s="10"/>
      <c r="AH14" s="10"/>
      <c r="AI14" s="10"/>
      <c r="AJ14" s="10"/>
      <c r="AK14" s="11">
        <v>1</v>
      </c>
      <c r="AL14" s="10"/>
      <c r="AM14" s="10"/>
      <c r="AN14" s="10"/>
      <c r="AO14" s="10"/>
      <c r="AP14" s="10"/>
      <c r="AQ14" s="10"/>
      <c r="AR14" s="10"/>
      <c r="AS14" s="15">
        <v>2</v>
      </c>
      <c r="AT14" s="10"/>
      <c r="AU14" s="10"/>
      <c r="AV14" s="10"/>
      <c r="AW14" s="10"/>
      <c r="AX14" s="10"/>
      <c r="AY14" s="10"/>
      <c r="AZ14" s="10"/>
      <c r="BA14" s="10"/>
      <c r="BB14" s="10"/>
      <c r="BC14" s="10"/>
      <c r="BD14" s="10"/>
      <c r="BE14" s="10"/>
      <c r="BF14" s="10"/>
      <c r="BG14" s="10"/>
      <c r="BH14" s="10"/>
      <c r="BI14" s="10"/>
      <c r="BJ14" s="10"/>
      <c r="BK14" s="34">
        <v>6</v>
      </c>
      <c r="BL14" s="11">
        <v>768</v>
      </c>
      <c r="BM14" s="2">
        <f t="shared" si="0"/>
        <v>640</v>
      </c>
    </row>
    <row r="15" spans="1:65" ht="75" x14ac:dyDescent="0.25">
      <c r="A15" s="25">
        <v>8</v>
      </c>
      <c r="B15" s="25">
        <v>8</v>
      </c>
      <c r="C15" s="22" t="s">
        <v>71</v>
      </c>
      <c r="D15" s="9" t="s">
        <v>71</v>
      </c>
      <c r="E15" s="3" t="s">
        <v>72</v>
      </c>
      <c r="F15" s="3" t="s">
        <v>610</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1">
        <v>1</v>
      </c>
      <c r="AL15" s="10"/>
      <c r="AM15" s="10"/>
      <c r="AN15" s="10"/>
      <c r="AO15" s="10"/>
      <c r="AP15" s="10"/>
      <c r="AQ15" s="10"/>
      <c r="AR15" s="10"/>
      <c r="AS15" s="15">
        <v>2</v>
      </c>
      <c r="AT15" s="10"/>
      <c r="AU15" s="10"/>
      <c r="AV15" s="10"/>
      <c r="AW15" s="10"/>
      <c r="AX15" s="10"/>
      <c r="AY15" s="10"/>
      <c r="AZ15" s="10"/>
      <c r="BA15" s="10"/>
      <c r="BB15" s="10"/>
      <c r="BC15" s="10"/>
      <c r="BD15" s="10"/>
      <c r="BE15" s="10"/>
      <c r="BF15" s="10"/>
      <c r="BG15" s="10"/>
      <c r="BH15" s="10"/>
      <c r="BI15" s="10"/>
      <c r="BJ15" s="10"/>
      <c r="BK15" s="34">
        <v>3</v>
      </c>
      <c r="BL15" s="11">
        <v>384</v>
      </c>
      <c r="BM15" s="2">
        <f t="shared" si="0"/>
        <v>320</v>
      </c>
    </row>
    <row r="16" spans="1:65" ht="75" x14ac:dyDescent="0.25">
      <c r="A16" s="25">
        <v>9</v>
      </c>
      <c r="B16" s="25">
        <v>9</v>
      </c>
      <c r="C16" s="22" t="s">
        <v>73</v>
      </c>
      <c r="D16" s="9" t="s">
        <v>73</v>
      </c>
      <c r="E16" s="3" t="s">
        <v>74</v>
      </c>
      <c r="F16" s="3" t="s">
        <v>610</v>
      </c>
      <c r="G16" s="10"/>
      <c r="H16" s="10"/>
      <c r="I16" s="10"/>
      <c r="J16" s="10"/>
      <c r="K16" s="10"/>
      <c r="L16" s="10"/>
      <c r="M16" s="10"/>
      <c r="N16" s="10"/>
      <c r="O16" s="10"/>
      <c r="P16" s="10"/>
      <c r="Q16" s="10"/>
      <c r="R16" s="10"/>
      <c r="S16" s="10"/>
      <c r="T16" s="10"/>
      <c r="U16" s="10"/>
      <c r="V16" s="10"/>
      <c r="W16" s="10"/>
      <c r="X16" s="11">
        <v>1</v>
      </c>
      <c r="Y16" s="10"/>
      <c r="Z16" s="11">
        <v>2</v>
      </c>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34">
        <v>3</v>
      </c>
      <c r="BL16" s="12">
        <v>4860</v>
      </c>
      <c r="BM16" s="2">
        <f t="shared" si="0"/>
        <v>4050</v>
      </c>
    </row>
    <row r="17" spans="1:65" ht="76.5" x14ac:dyDescent="0.25">
      <c r="A17" s="25">
        <v>10</v>
      </c>
      <c r="B17" s="25">
        <v>10</v>
      </c>
      <c r="C17" s="22" t="s">
        <v>75</v>
      </c>
      <c r="D17" s="9" t="s">
        <v>75</v>
      </c>
      <c r="E17" s="3" t="s">
        <v>76</v>
      </c>
      <c r="F17" s="3" t="s">
        <v>610</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1">
        <v>2</v>
      </c>
      <c r="AO17" s="10"/>
      <c r="AP17" s="10"/>
      <c r="AQ17" s="10"/>
      <c r="AR17" s="10"/>
      <c r="AS17" s="10"/>
      <c r="AT17" s="10"/>
      <c r="AU17" s="10"/>
      <c r="AV17" s="10"/>
      <c r="AW17" s="10"/>
      <c r="AX17" s="10"/>
      <c r="AY17" s="10"/>
      <c r="AZ17" s="10"/>
      <c r="BA17" s="10"/>
      <c r="BB17" s="10"/>
      <c r="BC17" s="10"/>
      <c r="BD17" s="10"/>
      <c r="BE17" s="10"/>
      <c r="BF17" s="10"/>
      <c r="BG17" s="10"/>
      <c r="BH17" s="10"/>
      <c r="BI17" s="10"/>
      <c r="BJ17" s="10"/>
      <c r="BK17" s="34">
        <v>2</v>
      </c>
      <c r="BL17" s="11">
        <v>432</v>
      </c>
      <c r="BM17" s="2">
        <f t="shared" si="0"/>
        <v>360</v>
      </c>
    </row>
    <row r="18" spans="1:65" ht="76.5" x14ac:dyDescent="0.25">
      <c r="A18" s="25">
        <v>11</v>
      </c>
      <c r="B18" s="25">
        <v>11</v>
      </c>
      <c r="C18" s="22" t="s">
        <v>77</v>
      </c>
      <c r="D18" s="9" t="s">
        <v>77</v>
      </c>
      <c r="E18" s="3" t="s">
        <v>78</v>
      </c>
      <c r="F18" s="3" t="s">
        <v>610</v>
      </c>
      <c r="G18" s="10"/>
      <c r="H18" s="10"/>
      <c r="I18" s="10"/>
      <c r="J18" s="10"/>
      <c r="K18" s="10"/>
      <c r="L18" s="10"/>
      <c r="M18" s="10"/>
      <c r="N18" s="10"/>
      <c r="O18" s="10"/>
      <c r="P18" s="10"/>
      <c r="Q18" s="10"/>
      <c r="R18" s="10"/>
      <c r="S18" s="10"/>
      <c r="T18" s="10"/>
      <c r="U18" s="10"/>
      <c r="V18" s="10"/>
      <c r="W18" s="10"/>
      <c r="X18" s="11">
        <v>1</v>
      </c>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34">
        <v>1</v>
      </c>
      <c r="BL18" s="12">
        <v>17880</v>
      </c>
      <c r="BM18" s="2">
        <f t="shared" si="0"/>
        <v>14900</v>
      </c>
    </row>
    <row r="19" spans="1:65" ht="105" x14ac:dyDescent="0.25">
      <c r="A19" s="25">
        <v>12</v>
      </c>
      <c r="B19" s="25">
        <v>12</v>
      </c>
      <c r="C19" s="22" t="s">
        <v>79</v>
      </c>
      <c r="D19" s="9" t="s">
        <v>79</v>
      </c>
      <c r="E19" s="3" t="s">
        <v>80</v>
      </c>
      <c r="F19" s="3" t="s">
        <v>610</v>
      </c>
      <c r="G19" s="10"/>
      <c r="H19" s="10"/>
      <c r="I19" s="10"/>
      <c r="J19" s="10"/>
      <c r="K19" s="10"/>
      <c r="L19" s="10"/>
      <c r="M19" s="10"/>
      <c r="N19" s="10"/>
      <c r="O19" s="10"/>
      <c r="P19" s="10"/>
      <c r="Q19" s="10"/>
      <c r="R19" s="10"/>
      <c r="S19" s="10"/>
      <c r="T19" s="10"/>
      <c r="U19" s="10"/>
      <c r="V19" s="10"/>
      <c r="W19" s="10"/>
      <c r="X19" s="10"/>
      <c r="Y19" s="10"/>
      <c r="Z19" s="10"/>
      <c r="AA19" s="10"/>
      <c r="AB19" s="10"/>
      <c r="AC19" s="11">
        <v>2</v>
      </c>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34">
        <v>2</v>
      </c>
      <c r="BL19" s="12">
        <v>12648</v>
      </c>
      <c r="BM19" s="2">
        <f t="shared" si="0"/>
        <v>10540</v>
      </c>
    </row>
    <row r="20" spans="1:65" ht="89.25" x14ac:dyDescent="0.25">
      <c r="A20" s="25">
        <v>13</v>
      </c>
      <c r="B20" s="25">
        <v>13</v>
      </c>
      <c r="C20" s="22" t="s">
        <v>81</v>
      </c>
      <c r="D20" s="9" t="s">
        <v>81</v>
      </c>
      <c r="E20" s="3" t="s">
        <v>82</v>
      </c>
      <c r="F20" s="3" t="s">
        <v>610</v>
      </c>
      <c r="G20" s="10"/>
      <c r="H20" s="10"/>
      <c r="I20" s="10"/>
      <c r="J20" s="10"/>
      <c r="K20" s="10"/>
      <c r="L20" s="10"/>
      <c r="M20" s="10"/>
      <c r="N20" s="10"/>
      <c r="O20" s="10"/>
      <c r="P20" s="10"/>
      <c r="Q20" s="10"/>
      <c r="R20" s="10"/>
      <c r="S20" s="10"/>
      <c r="T20" s="10"/>
      <c r="U20" s="10"/>
      <c r="V20" s="10"/>
      <c r="W20" s="10"/>
      <c r="X20" s="11">
        <v>1</v>
      </c>
      <c r="Y20" s="10"/>
      <c r="Z20" s="11">
        <v>2</v>
      </c>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1">
        <v>1</v>
      </c>
      <c r="BB20" s="10"/>
      <c r="BC20" s="10"/>
      <c r="BD20" s="10"/>
      <c r="BE20" s="10"/>
      <c r="BF20" s="10"/>
      <c r="BG20" s="10"/>
      <c r="BH20" s="10"/>
      <c r="BI20" s="10"/>
      <c r="BJ20" s="10"/>
      <c r="BK20" s="34">
        <v>4</v>
      </c>
      <c r="BL20" s="12">
        <v>4512</v>
      </c>
      <c r="BM20" s="2">
        <f t="shared" si="0"/>
        <v>3760</v>
      </c>
    </row>
    <row r="21" spans="1:65" ht="76.5" x14ac:dyDescent="0.25">
      <c r="A21" s="25">
        <v>14</v>
      </c>
      <c r="B21" s="25">
        <v>14</v>
      </c>
      <c r="C21" s="22" t="s">
        <v>83</v>
      </c>
      <c r="D21" s="9" t="s">
        <v>83</v>
      </c>
      <c r="E21" s="3" t="s">
        <v>84</v>
      </c>
      <c r="F21" s="3" t="s">
        <v>610</v>
      </c>
      <c r="G21" s="10"/>
      <c r="H21" s="10"/>
      <c r="I21" s="10"/>
      <c r="J21" s="10"/>
      <c r="K21" s="10"/>
      <c r="L21" s="10"/>
      <c r="M21" s="10"/>
      <c r="N21" s="10"/>
      <c r="O21" s="10"/>
      <c r="P21" s="10"/>
      <c r="Q21" s="10"/>
      <c r="R21" s="10"/>
      <c r="S21" s="10"/>
      <c r="T21" s="10"/>
      <c r="U21" s="10"/>
      <c r="V21" s="10"/>
      <c r="W21" s="10"/>
      <c r="X21" s="11">
        <v>5</v>
      </c>
      <c r="Y21" s="10"/>
      <c r="Z21" s="10"/>
      <c r="AA21" s="10"/>
      <c r="AB21" s="10"/>
      <c r="AC21" s="10"/>
      <c r="AD21" s="10"/>
      <c r="AE21" s="10"/>
      <c r="AF21" s="10"/>
      <c r="AG21" s="10"/>
      <c r="AH21" s="10"/>
      <c r="AI21" s="10"/>
      <c r="AJ21" s="10"/>
      <c r="AK21" s="10"/>
      <c r="AL21" s="10"/>
      <c r="AM21" s="10"/>
      <c r="AN21" s="10"/>
      <c r="AO21" s="10"/>
      <c r="AP21" s="10"/>
      <c r="AQ21" s="10"/>
      <c r="AR21" s="10"/>
      <c r="AS21" s="15">
        <v>2</v>
      </c>
      <c r="AT21" s="10"/>
      <c r="AU21" s="10"/>
      <c r="AV21" s="10"/>
      <c r="AW21" s="10"/>
      <c r="AX21" s="10"/>
      <c r="AY21" s="10"/>
      <c r="AZ21" s="10"/>
      <c r="BA21" s="10"/>
      <c r="BB21" s="10"/>
      <c r="BC21" s="10"/>
      <c r="BD21" s="10"/>
      <c r="BE21" s="10"/>
      <c r="BF21" s="10"/>
      <c r="BG21" s="10"/>
      <c r="BH21" s="10"/>
      <c r="BI21" s="10"/>
      <c r="BJ21" s="10"/>
      <c r="BK21" s="34">
        <v>7</v>
      </c>
      <c r="BL21" s="12">
        <v>21000</v>
      </c>
      <c r="BM21" s="2">
        <f t="shared" si="0"/>
        <v>17500</v>
      </c>
    </row>
    <row r="22" spans="1:65" ht="79.5" customHeight="1" x14ac:dyDescent="0.25">
      <c r="A22" s="25">
        <v>15</v>
      </c>
      <c r="B22" s="25">
        <v>15</v>
      </c>
      <c r="C22" s="22" t="s">
        <v>85</v>
      </c>
      <c r="D22" s="9" t="s">
        <v>85</v>
      </c>
      <c r="E22" s="3" t="s">
        <v>86</v>
      </c>
      <c r="F22" s="3" t="s">
        <v>610</v>
      </c>
      <c r="G22" s="10"/>
      <c r="H22" s="10"/>
      <c r="I22" s="10"/>
      <c r="J22" s="10"/>
      <c r="K22" s="10"/>
      <c r="L22" s="10"/>
      <c r="M22" s="10"/>
      <c r="N22" s="10"/>
      <c r="O22" s="10"/>
      <c r="P22" s="10"/>
      <c r="Q22" s="10"/>
      <c r="R22" s="10"/>
      <c r="S22" s="10"/>
      <c r="T22" s="10"/>
      <c r="U22" s="10"/>
      <c r="V22" s="10"/>
      <c r="W22" s="10"/>
      <c r="X22" s="10"/>
      <c r="Y22" s="10"/>
      <c r="Z22" s="10"/>
      <c r="AA22" s="10"/>
      <c r="AB22" s="10"/>
      <c r="AC22" s="11">
        <v>2</v>
      </c>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34">
        <v>2</v>
      </c>
      <c r="BL22" s="12">
        <v>9000</v>
      </c>
      <c r="BM22" s="2">
        <f t="shared" si="0"/>
        <v>7500</v>
      </c>
    </row>
    <row r="23" spans="1:65" ht="90" x14ac:dyDescent="0.25">
      <c r="A23" s="25">
        <v>16</v>
      </c>
      <c r="B23" s="25">
        <v>16</v>
      </c>
      <c r="C23" s="22" t="s">
        <v>87</v>
      </c>
      <c r="D23" s="9" t="s">
        <v>87</v>
      </c>
      <c r="E23" s="3" t="s">
        <v>88</v>
      </c>
      <c r="F23" s="3" t="s">
        <v>610</v>
      </c>
      <c r="G23" s="10"/>
      <c r="H23" s="10"/>
      <c r="I23" s="10"/>
      <c r="J23" s="10"/>
      <c r="K23" s="10"/>
      <c r="L23" s="10"/>
      <c r="M23" s="10"/>
      <c r="N23" s="10"/>
      <c r="O23" s="10"/>
      <c r="P23" s="10"/>
      <c r="Q23" s="10"/>
      <c r="R23" s="10"/>
      <c r="S23" s="10"/>
      <c r="T23" s="10"/>
      <c r="U23" s="10"/>
      <c r="V23" s="10"/>
      <c r="W23" s="10"/>
      <c r="X23" s="11">
        <v>1</v>
      </c>
      <c r="Y23" s="10"/>
      <c r="Z23" s="10"/>
      <c r="AA23" s="10"/>
      <c r="AB23" s="10"/>
      <c r="AC23" s="10"/>
      <c r="AD23" s="10"/>
      <c r="AE23" s="10"/>
      <c r="AF23" s="10"/>
      <c r="AG23" s="10"/>
      <c r="AH23" s="10"/>
      <c r="AI23" s="10"/>
      <c r="AJ23" s="10"/>
      <c r="AK23" s="10"/>
      <c r="AL23" s="10"/>
      <c r="AM23" s="10"/>
      <c r="AN23" s="10"/>
      <c r="AO23" s="10"/>
      <c r="AP23" s="10"/>
      <c r="AQ23" s="10"/>
      <c r="AR23" s="10"/>
      <c r="AS23" s="15">
        <v>2</v>
      </c>
      <c r="AT23" s="10"/>
      <c r="AU23" s="10"/>
      <c r="AV23" s="10"/>
      <c r="AW23" s="10"/>
      <c r="AX23" s="10"/>
      <c r="AY23" s="10"/>
      <c r="AZ23" s="10"/>
      <c r="BA23" s="10"/>
      <c r="BB23" s="10"/>
      <c r="BC23" s="10"/>
      <c r="BD23" s="10"/>
      <c r="BE23" s="10"/>
      <c r="BF23" s="10"/>
      <c r="BG23" s="10"/>
      <c r="BH23" s="10"/>
      <c r="BI23" s="10"/>
      <c r="BJ23" s="10"/>
      <c r="BK23" s="34">
        <v>3</v>
      </c>
      <c r="BL23" s="12">
        <v>7920</v>
      </c>
      <c r="BM23" s="2">
        <f t="shared" si="0"/>
        <v>6600</v>
      </c>
    </row>
    <row r="24" spans="1:65" ht="90" x14ac:dyDescent="0.25">
      <c r="A24" s="25">
        <v>17</v>
      </c>
      <c r="B24" s="25">
        <v>17</v>
      </c>
      <c r="C24" s="22" t="s">
        <v>89</v>
      </c>
      <c r="D24" s="9" t="s">
        <v>89</v>
      </c>
      <c r="E24" s="3" t="s">
        <v>90</v>
      </c>
      <c r="F24" s="3" t="s">
        <v>610</v>
      </c>
      <c r="G24" s="10"/>
      <c r="H24" s="10"/>
      <c r="I24" s="10"/>
      <c r="J24" s="10"/>
      <c r="K24" s="10"/>
      <c r="L24" s="10"/>
      <c r="M24" s="10"/>
      <c r="N24" s="10"/>
      <c r="O24" s="10"/>
      <c r="P24" s="10"/>
      <c r="Q24" s="10"/>
      <c r="R24" s="10"/>
      <c r="S24" s="10"/>
      <c r="T24" s="10"/>
      <c r="U24" s="10"/>
      <c r="V24" s="10"/>
      <c r="W24" s="10"/>
      <c r="X24" s="11">
        <v>1</v>
      </c>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34">
        <v>1</v>
      </c>
      <c r="BL24" s="12">
        <v>2640</v>
      </c>
      <c r="BM24" s="2">
        <f t="shared" si="0"/>
        <v>2200</v>
      </c>
    </row>
    <row r="25" spans="1:65" ht="75" x14ac:dyDescent="0.25">
      <c r="A25" s="25">
        <v>18</v>
      </c>
      <c r="B25" s="25">
        <v>18</v>
      </c>
      <c r="C25" s="22" t="s">
        <v>91</v>
      </c>
      <c r="D25" s="9" t="s">
        <v>91</v>
      </c>
      <c r="E25" s="3" t="s">
        <v>92</v>
      </c>
      <c r="F25" s="3" t="s">
        <v>610</v>
      </c>
      <c r="G25" s="10"/>
      <c r="H25" s="10"/>
      <c r="I25" s="10"/>
      <c r="J25" s="10"/>
      <c r="K25" s="10"/>
      <c r="L25" s="10"/>
      <c r="M25" s="10"/>
      <c r="N25" s="10"/>
      <c r="O25" s="10"/>
      <c r="P25" s="10"/>
      <c r="Q25" s="10"/>
      <c r="R25" s="10"/>
      <c r="S25" s="10"/>
      <c r="T25" s="10"/>
      <c r="U25" s="10"/>
      <c r="V25" s="10"/>
      <c r="W25" s="10"/>
      <c r="X25" s="11">
        <v>5</v>
      </c>
      <c r="Y25" s="10"/>
      <c r="Z25" s="10"/>
      <c r="AA25" s="10"/>
      <c r="AB25" s="10"/>
      <c r="AC25" s="10"/>
      <c r="AD25" s="10"/>
      <c r="AE25" s="10"/>
      <c r="AF25" s="10"/>
      <c r="AG25" s="10"/>
      <c r="AH25" s="10"/>
      <c r="AI25" s="10"/>
      <c r="AJ25" s="10"/>
      <c r="AK25" s="11">
        <v>8</v>
      </c>
      <c r="AL25" s="10"/>
      <c r="AM25" s="10"/>
      <c r="AN25" s="10"/>
      <c r="AO25" s="10"/>
      <c r="AP25" s="10"/>
      <c r="AQ25" s="10"/>
      <c r="AR25" s="10"/>
      <c r="AS25" s="10"/>
      <c r="AT25" s="10"/>
      <c r="AU25" s="10"/>
      <c r="AV25" s="10"/>
      <c r="AW25" s="10"/>
      <c r="AX25" s="11">
        <v>1</v>
      </c>
      <c r="AY25" s="10"/>
      <c r="AZ25" s="10"/>
      <c r="BA25" s="10"/>
      <c r="BB25" s="10"/>
      <c r="BC25" s="10"/>
      <c r="BD25" s="10"/>
      <c r="BE25" s="10"/>
      <c r="BF25" s="10"/>
      <c r="BG25" s="10"/>
      <c r="BH25" s="10"/>
      <c r="BI25" s="11">
        <v>2</v>
      </c>
      <c r="BJ25" s="11"/>
      <c r="BK25" s="34">
        <v>16</v>
      </c>
      <c r="BL25" s="12">
        <v>1760.06</v>
      </c>
      <c r="BM25" s="2">
        <f t="shared" si="0"/>
        <v>1466.72</v>
      </c>
    </row>
    <row r="26" spans="1:65" ht="75" x14ac:dyDescent="0.25">
      <c r="A26" s="25">
        <v>19</v>
      </c>
      <c r="B26" s="25">
        <v>19</v>
      </c>
      <c r="C26" s="22" t="s">
        <v>93</v>
      </c>
      <c r="D26" s="9" t="s">
        <v>93</v>
      </c>
      <c r="E26" s="3" t="s">
        <v>94</v>
      </c>
      <c r="F26" s="3" t="s">
        <v>610</v>
      </c>
      <c r="G26" s="10"/>
      <c r="H26" s="10"/>
      <c r="I26" s="10"/>
      <c r="J26" s="10"/>
      <c r="K26" s="10"/>
      <c r="L26" s="10"/>
      <c r="M26" s="10"/>
      <c r="N26" s="10"/>
      <c r="O26" s="10"/>
      <c r="P26" s="10"/>
      <c r="Q26" s="10"/>
      <c r="R26" s="10"/>
      <c r="S26" s="10"/>
      <c r="T26" s="10"/>
      <c r="U26" s="10"/>
      <c r="V26" s="11">
        <v>1</v>
      </c>
      <c r="W26" s="10"/>
      <c r="X26" s="11">
        <v>5</v>
      </c>
      <c r="Y26" s="10"/>
      <c r="Z26" s="11">
        <v>4</v>
      </c>
      <c r="AA26" s="10"/>
      <c r="AB26" s="10"/>
      <c r="AC26" s="10"/>
      <c r="AD26" s="10"/>
      <c r="AE26" s="10"/>
      <c r="AF26" s="10"/>
      <c r="AG26" s="10"/>
      <c r="AH26" s="10"/>
      <c r="AI26" s="10"/>
      <c r="AJ26" s="10"/>
      <c r="AK26" s="11">
        <v>8</v>
      </c>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34">
        <v>18</v>
      </c>
      <c r="BL26" s="12">
        <v>2880.14</v>
      </c>
      <c r="BM26" s="2">
        <f t="shared" si="0"/>
        <v>2400.12</v>
      </c>
    </row>
    <row r="27" spans="1:65" ht="60" x14ac:dyDescent="0.25">
      <c r="A27" s="25">
        <v>20</v>
      </c>
      <c r="B27" s="25">
        <v>20</v>
      </c>
      <c r="C27" s="22" t="s">
        <v>95</v>
      </c>
      <c r="D27" s="9" t="s">
        <v>95</v>
      </c>
      <c r="E27" s="3" t="s">
        <v>96</v>
      </c>
      <c r="F27" s="3" t="s">
        <v>610</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1">
        <v>2</v>
      </c>
      <c r="AO27" s="10"/>
      <c r="AP27" s="10"/>
      <c r="AQ27" s="10"/>
      <c r="AR27" s="10"/>
      <c r="AS27" s="10"/>
      <c r="AT27" s="10"/>
      <c r="AU27" s="10"/>
      <c r="AV27" s="10"/>
      <c r="AW27" s="10"/>
      <c r="AX27" s="10"/>
      <c r="AY27" s="10"/>
      <c r="AZ27" s="10"/>
      <c r="BA27" s="10"/>
      <c r="BB27" s="10"/>
      <c r="BC27" s="10"/>
      <c r="BD27" s="10"/>
      <c r="BE27" s="10"/>
      <c r="BF27" s="10"/>
      <c r="BG27" s="10"/>
      <c r="BH27" s="10"/>
      <c r="BI27" s="10"/>
      <c r="BJ27" s="10"/>
      <c r="BK27" s="34">
        <v>2</v>
      </c>
      <c r="BL27" s="12">
        <v>2832</v>
      </c>
      <c r="BM27" s="2">
        <f t="shared" si="0"/>
        <v>2360</v>
      </c>
    </row>
    <row r="28" spans="1:65" ht="76.5" x14ac:dyDescent="0.25">
      <c r="A28" s="25">
        <v>21</v>
      </c>
      <c r="B28" s="25">
        <v>21</v>
      </c>
      <c r="C28" s="22" t="s">
        <v>97</v>
      </c>
      <c r="D28" s="9" t="s">
        <v>97</v>
      </c>
      <c r="E28" s="3" t="s">
        <v>98</v>
      </c>
      <c r="F28" s="3" t="s">
        <v>610</v>
      </c>
      <c r="G28" s="10"/>
      <c r="H28" s="10"/>
      <c r="I28" s="10"/>
      <c r="J28" s="10"/>
      <c r="K28" s="10"/>
      <c r="L28" s="10"/>
      <c r="M28" s="10"/>
      <c r="N28" s="10"/>
      <c r="O28" s="10"/>
      <c r="P28" s="10"/>
      <c r="Q28" s="10"/>
      <c r="R28" s="10"/>
      <c r="S28" s="10"/>
      <c r="T28" s="10"/>
      <c r="U28" s="10"/>
      <c r="V28" s="10"/>
      <c r="W28" s="10"/>
      <c r="X28" s="11">
        <v>1</v>
      </c>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34">
        <v>1</v>
      </c>
      <c r="BL28" s="12">
        <v>3000</v>
      </c>
      <c r="BM28" s="2">
        <f t="shared" si="0"/>
        <v>2500</v>
      </c>
    </row>
    <row r="29" spans="1:65" ht="60" x14ac:dyDescent="0.25">
      <c r="A29" s="25">
        <v>22</v>
      </c>
      <c r="B29" s="25">
        <v>22</v>
      </c>
      <c r="C29" s="22" t="s">
        <v>99</v>
      </c>
      <c r="D29" s="9" t="s">
        <v>99</v>
      </c>
      <c r="E29" s="3" t="s">
        <v>100</v>
      </c>
      <c r="F29" s="3" t="s">
        <v>610</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1">
        <v>1</v>
      </c>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34">
        <v>1</v>
      </c>
      <c r="BL29" s="11">
        <v>130.01</v>
      </c>
      <c r="BM29" s="2">
        <f t="shared" si="0"/>
        <v>108.34</v>
      </c>
    </row>
    <row r="30" spans="1:65" ht="60" x14ac:dyDescent="0.25">
      <c r="A30" s="25">
        <v>23</v>
      </c>
      <c r="B30" s="25">
        <v>23</v>
      </c>
      <c r="C30" s="22" t="s">
        <v>101</v>
      </c>
      <c r="D30" s="9" t="s">
        <v>101</v>
      </c>
      <c r="E30" s="3" t="s">
        <v>102</v>
      </c>
      <c r="F30" s="3" t="s">
        <v>610</v>
      </c>
      <c r="G30" s="10"/>
      <c r="H30" s="10"/>
      <c r="I30" s="10"/>
      <c r="J30" s="10"/>
      <c r="K30" s="10"/>
      <c r="L30" s="10"/>
      <c r="M30" s="10"/>
      <c r="N30" s="10"/>
      <c r="O30" s="10"/>
      <c r="P30" s="10"/>
      <c r="Q30" s="10"/>
      <c r="R30" s="10"/>
      <c r="S30" s="10"/>
      <c r="T30" s="10"/>
      <c r="U30" s="10"/>
      <c r="V30" s="10"/>
      <c r="W30" s="10"/>
      <c r="X30" s="10"/>
      <c r="Y30" s="10"/>
      <c r="Z30" s="11">
        <v>4</v>
      </c>
      <c r="AA30" s="10"/>
      <c r="AB30" s="10"/>
      <c r="AC30" s="10"/>
      <c r="AD30" s="10"/>
      <c r="AE30" s="10"/>
      <c r="AF30" s="10"/>
      <c r="AG30" s="10"/>
      <c r="AH30" s="10"/>
      <c r="AI30" s="10"/>
      <c r="AJ30" s="10"/>
      <c r="AK30" s="11">
        <v>1</v>
      </c>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34">
        <v>5</v>
      </c>
      <c r="BL30" s="11">
        <v>650.04</v>
      </c>
      <c r="BM30" s="2">
        <f t="shared" si="0"/>
        <v>541.70000000000005</v>
      </c>
    </row>
    <row r="31" spans="1:65" ht="60" x14ac:dyDescent="0.25">
      <c r="A31" s="25">
        <v>24</v>
      </c>
      <c r="B31" s="25">
        <v>24</v>
      </c>
      <c r="C31" s="22" t="s">
        <v>103</v>
      </c>
      <c r="D31" s="9" t="s">
        <v>103</v>
      </c>
      <c r="E31" s="3" t="s">
        <v>104</v>
      </c>
      <c r="F31" s="3" t="s">
        <v>610</v>
      </c>
      <c r="G31" s="10"/>
      <c r="H31" s="10"/>
      <c r="I31" s="11">
        <v>2</v>
      </c>
      <c r="J31" s="10"/>
      <c r="K31" s="10"/>
      <c r="L31" s="10"/>
      <c r="M31" s="10"/>
      <c r="N31" s="10"/>
      <c r="O31" s="10"/>
      <c r="P31" s="10"/>
      <c r="Q31" s="10"/>
      <c r="R31" s="10"/>
      <c r="S31" s="10"/>
      <c r="T31" s="10"/>
      <c r="U31" s="10"/>
      <c r="V31" s="10"/>
      <c r="W31" s="10"/>
      <c r="X31" s="10"/>
      <c r="Y31" s="10"/>
      <c r="Z31" s="10"/>
      <c r="AA31" s="10"/>
      <c r="AB31" s="11">
        <v>3</v>
      </c>
      <c r="AC31" s="10"/>
      <c r="AD31" s="10"/>
      <c r="AE31" s="11">
        <v>10</v>
      </c>
      <c r="AF31" s="10"/>
      <c r="AG31" s="10"/>
      <c r="AH31" s="10"/>
      <c r="AI31" s="11">
        <v>10</v>
      </c>
      <c r="AJ31" s="10"/>
      <c r="AK31" s="10"/>
      <c r="AL31" s="10"/>
      <c r="AM31" s="10"/>
      <c r="AN31" s="10"/>
      <c r="AO31" s="10"/>
      <c r="AP31" s="10"/>
      <c r="AQ31" s="10"/>
      <c r="AR31" s="10"/>
      <c r="AS31" s="10"/>
      <c r="AT31" s="10"/>
      <c r="AU31" s="10"/>
      <c r="AV31" s="10"/>
      <c r="AW31" s="10"/>
      <c r="AX31" s="11">
        <v>1</v>
      </c>
      <c r="AY31" s="10"/>
      <c r="AZ31" s="10"/>
      <c r="BA31" s="11">
        <v>5</v>
      </c>
      <c r="BB31" s="10"/>
      <c r="BC31" s="10"/>
      <c r="BD31" s="10"/>
      <c r="BE31" s="10"/>
      <c r="BF31" s="10"/>
      <c r="BG31" s="11">
        <v>2</v>
      </c>
      <c r="BH31" s="11">
        <v>3</v>
      </c>
      <c r="BI31" s="10"/>
      <c r="BJ31" s="10"/>
      <c r="BK31" s="34">
        <v>36</v>
      </c>
      <c r="BL31" s="12">
        <v>17112.82</v>
      </c>
      <c r="BM31" s="2">
        <f t="shared" si="0"/>
        <v>14260.68</v>
      </c>
    </row>
    <row r="32" spans="1:65" ht="45" x14ac:dyDescent="0.25">
      <c r="A32" s="25">
        <v>25</v>
      </c>
      <c r="B32" s="25">
        <v>25</v>
      </c>
      <c r="C32" s="22" t="s">
        <v>105</v>
      </c>
      <c r="D32" s="9" t="s">
        <v>105</v>
      </c>
      <c r="E32" s="3" t="s">
        <v>106</v>
      </c>
      <c r="F32" s="3" t="s">
        <v>610</v>
      </c>
      <c r="G32" s="10"/>
      <c r="H32" s="10"/>
      <c r="I32" s="10"/>
      <c r="J32" s="10"/>
      <c r="K32" s="10"/>
      <c r="L32" s="10"/>
      <c r="M32" s="10"/>
      <c r="N32" s="10"/>
      <c r="O32" s="10"/>
      <c r="P32" s="10"/>
      <c r="Q32" s="10"/>
      <c r="R32" s="10"/>
      <c r="S32" s="10"/>
      <c r="T32" s="10"/>
      <c r="U32" s="10"/>
      <c r="V32" s="10"/>
      <c r="W32" s="10"/>
      <c r="X32" s="10"/>
      <c r="Y32" s="10"/>
      <c r="Z32" s="11">
        <v>1</v>
      </c>
      <c r="AA32" s="10"/>
      <c r="AB32" s="10"/>
      <c r="AC32" s="11">
        <v>1</v>
      </c>
      <c r="AD32" s="10"/>
      <c r="AE32" s="10"/>
      <c r="AF32" s="10"/>
      <c r="AG32" s="10"/>
      <c r="AH32" s="10"/>
      <c r="AI32" s="11">
        <v>10</v>
      </c>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1">
        <v>1</v>
      </c>
      <c r="BI32" s="10"/>
      <c r="BJ32" s="10"/>
      <c r="BK32" s="34">
        <v>13</v>
      </c>
      <c r="BL32" s="12">
        <v>23920.1</v>
      </c>
      <c r="BM32" s="2">
        <f t="shared" si="0"/>
        <v>19933.419999999998</v>
      </c>
    </row>
    <row r="33" spans="1:65" ht="63.75" x14ac:dyDescent="0.25">
      <c r="A33" s="25">
        <v>26</v>
      </c>
      <c r="B33" s="25">
        <v>26</v>
      </c>
      <c r="C33" s="22" t="s">
        <v>107</v>
      </c>
      <c r="D33" s="9" t="s">
        <v>107</v>
      </c>
      <c r="E33" s="3" t="s">
        <v>108</v>
      </c>
      <c r="F33" s="3" t="s">
        <v>610</v>
      </c>
      <c r="G33" s="10"/>
      <c r="H33" s="10"/>
      <c r="I33" s="10"/>
      <c r="J33" s="10"/>
      <c r="K33" s="10"/>
      <c r="L33" s="10"/>
      <c r="M33" s="10"/>
      <c r="N33" s="10"/>
      <c r="O33" s="10"/>
      <c r="P33" s="10"/>
      <c r="Q33" s="10"/>
      <c r="R33" s="10"/>
      <c r="S33" s="10"/>
      <c r="T33" s="10"/>
      <c r="U33" s="10"/>
      <c r="V33" s="10"/>
      <c r="W33" s="10"/>
      <c r="X33" s="10"/>
      <c r="Y33" s="10"/>
      <c r="Z33" s="10"/>
      <c r="AA33" s="10"/>
      <c r="AB33" s="10"/>
      <c r="AC33" s="11">
        <v>1</v>
      </c>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34">
        <v>1</v>
      </c>
      <c r="BL33" s="12">
        <v>3000</v>
      </c>
      <c r="BM33" s="2">
        <f t="shared" si="0"/>
        <v>2500</v>
      </c>
    </row>
    <row r="34" spans="1:65" ht="60" x14ac:dyDescent="0.25">
      <c r="A34" s="25">
        <v>27</v>
      </c>
      <c r="B34" s="25">
        <v>27</v>
      </c>
      <c r="C34" s="22" t="s">
        <v>109</v>
      </c>
      <c r="D34" s="9" t="s">
        <v>109</v>
      </c>
      <c r="E34" s="3" t="s">
        <v>110</v>
      </c>
      <c r="F34" s="3" t="s">
        <v>610</v>
      </c>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1">
        <v>1</v>
      </c>
      <c r="BH34" s="10"/>
      <c r="BI34" s="10"/>
      <c r="BJ34" s="10"/>
      <c r="BK34" s="34">
        <v>1</v>
      </c>
      <c r="BL34" s="12">
        <v>6364.01</v>
      </c>
      <c r="BM34" s="2">
        <f t="shared" si="0"/>
        <v>5303.34</v>
      </c>
    </row>
    <row r="35" spans="1:65" ht="60" x14ac:dyDescent="0.25">
      <c r="A35" s="25">
        <v>28</v>
      </c>
      <c r="B35" s="25">
        <v>28</v>
      </c>
      <c r="C35" s="22" t="s">
        <v>111</v>
      </c>
      <c r="D35" s="9" t="s">
        <v>111</v>
      </c>
      <c r="E35" s="3" t="s">
        <v>112</v>
      </c>
      <c r="F35" s="3" t="s">
        <v>610</v>
      </c>
      <c r="G35" s="10"/>
      <c r="H35" s="10"/>
      <c r="I35" s="10"/>
      <c r="J35" s="10"/>
      <c r="K35" s="10"/>
      <c r="L35" s="10"/>
      <c r="M35" s="10"/>
      <c r="N35" s="10"/>
      <c r="O35" s="10"/>
      <c r="P35" s="10"/>
      <c r="Q35" s="10"/>
      <c r="R35" s="10"/>
      <c r="S35" s="10"/>
      <c r="T35" s="10"/>
      <c r="U35" s="10"/>
      <c r="V35" s="10"/>
      <c r="W35" s="10"/>
      <c r="X35" s="10"/>
      <c r="Y35" s="10"/>
      <c r="Z35" s="11">
        <v>1</v>
      </c>
      <c r="AA35" s="10"/>
      <c r="AB35" s="10"/>
      <c r="AC35" s="10"/>
      <c r="AD35" s="10"/>
      <c r="AE35" s="10"/>
      <c r="AF35" s="10"/>
      <c r="AG35" s="10"/>
      <c r="AH35" s="10"/>
      <c r="AI35" s="10"/>
      <c r="AJ35" s="10"/>
      <c r="AK35" s="11">
        <v>2</v>
      </c>
      <c r="AL35" s="10"/>
      <c r="AM35" s="10"/>
      <c r="AN35" s="10"/>
      <c r="AO35" s="11">
        <v>1</v>
      </c>
      <c r="AP35" s="10"/>
      <c r="AQ35" s="10"/>
      <c r="AR35" s="10"/>
      <c r="AS35" s="10"/>
      <c r="AT35" s="10"/>
      <c r="AU35" s="10"/>
      <c r="AV35" s="10"/>
      <c r="AW35" s="10"/>
      <c r="AX35" s="10"/>
      <c r="AY35" s="10"/>
      <c r="AZ35" s="10"/>
      <c r="BA35" s="11">
        <v>1</v>
      </c>
      <c r="BB35" s="10"/>
      <c r="BC35" s="10"/>
      <c r="BD35" s="10"/>
      <c r="BE35" s="10"/>
      <c r="BF35" s="10"/>
      <c r="BG35" s="11">
        <v>5</v>
      </c>
      <c r="BH35" s="11">
        <v>7</v>
      </c>
      <c r="BI35" s="10"/>
      <c r="BJ35" s="10"/>
      <c r="BK35" s="34">
        <v>17</v>
      </c>
      <c r="BL35" s="12">
        <v>6885</v>
      </c>
      <c r="BM35" s="2">
        <f t="shared" si="0"/>
        <v>5737.5</v>
      </c>
    </row>
    <row r="36" spans="1:65" ht="45" x14ac:dyDescent="0.25">
      <c r="A36" s="25">
        <v>29</v>
      </c>
      <c r="B36" s="25">
        <v>29</v>
      </c>
      <c r="C36" s="22" t="s">
        <v>113</v>
      </c>
      <c r="D36" s="9" t="s">
        <v>113</v>
      </c>
      <c r="E36" s="3" t="s">
        <v>114</v>
      </c>
      <c r="F36" s="3" t="s">
        <v>610</v>
      </c>
      <c r="G36" s="10"/>
      <c r="H36" s="10"/>
      <c r="I36" s="10"/>
      <c r="J36" s="10"/>
      <c r="K36" s="10"/>
      <c r="L36" s="10"/>
      <c r="M36" s="10"/>
      <c r="N36" s="10"/>
      <c r="O36" s="10"/>
      <c r="P36" s="10"/>
      <c r="Q36" s="10"/>
      <c r="R36" s="10"/>
      <c r="S36" s="10"/>
      <c r="T36" s="10"/>
      <c r="U36" s="10"/>
      <c r="V36" s="10"/>
      <c r="W36" s="10"/>
      <c r="X36" s="10"/>
      <c r="Y36" s="10"/>
      <c r="Z36" s="10"/>
      <c r="AA36" s="10"/>
      <c r="AB36" s="10"/>
      <c r="AC36" s="11">
        <v>10</v>
      </c>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34">
        <v>10</v>
      </c>
      <c r="BL36" s="12">
        <v>23955</v>
      </c>
      <c r="BM36" s="2">
        <f t="shared" si="0"/>
        <v>19962.5</v>
      </c>
    </row>
    <row r="37" spans="1:65" ht="60" x14ac:dyDescent="0.25">
      <c r="A37" s="25">
        <v>30</v>
      </c>
      <c r="B37" s="25">
        <v>30</v>
      </c>
      <c r="C37" s="22" t="s">
        <v>115</v>
      </c>
      <c r="D37" s="9" t="s">
        <v>115</v>
      </c>
      <c r="E37" s="3" t="s">
        <v>116</v>
      </c>
      <c r="F37" s="3" t="s">
        <v>610</v>
      </c>
      <c r="G37" s="10"/>
      <c r="H37" s="10"/>
      <c r="I37" s="10"/>
      <c r="J37" s="10"/>
      <c r="K37" s="10"/>
      <c r="L37" s="10"/>
      <c r="M37" s="10"/>
      <c r="N37" s="10"/>
      <c r="O37" s="10"/>
      <c r="P37" s="10"/>
      <c r="Q37" s="10"/>
      <c r="R37" s="10"/>
      <c r="S37" s="10"/>
      <c r="T37" s="10"/>
      <c r="U37" s="10"/>
      <c r="V37" s="10"/>
      <c r="W37" s="10"/>
      <c r="X37" s="10"/>
      <c r="Y37" s="10"/>
      <c r="Z37" s="11">
        <v>1</v>
      </c>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34">
        <v>1</v>
      </c>
      <c r="BL37" s="12">
        <v>5929.2</v>
      </c>
      <c r="BM37" s="2">
        <f t="shared" si="0"/>
        <v>4941</v>
      </c>
    </row>
    <row r="38" spans="1:65" ht="60" x14ac:dyDescent="0.25">
      <c r="A38" s="25">
        <v>31</v>
      </c>
      <c r="B38" s="25">
        <v>31</v>
      </c>
      <c r="C38" s="22" t="s">
        <v>117</v>
      </c>
      <c r="D38" s="9" t="s">
        <v>117</v>
      </c>
      <c r="E38" s="3" t="s">
        <v>118</v>
      </c>
      <c r="F38" s="3" t="s">
        <v>610</v>
      </c>
      <c r="G38" s="10"/>
      <c r="H38" s="10"/>
      <c r="I38" s="10"/>
      <c r="J38" s="10"/>
      <c r="K38" s="10"/>
      <c r="L38" s="10"/>
      <c r="M38" s="10"/>
      <c r="N38" s="10"/>
      <c r="O38" s="10"/>
      <c r="P38" s="10"/>
      <c r="Q38" s="10"/>
      <c r="R38" s="10"/>
      <c r="S38" s="10"/>
      <c r="T38" s="10"/>
      <c r="U38" s="10"/>
      <c r="V38" s="10"/>
      <c r="W38" s="11">
        <v>1</v>
      </c>
      <c r="X38" s="10"/>
      <c r="Y38" s="10"/>
      <c r="Z38" s="10"/>
      <c r="AA38" s="10"/>
      <c r="AB38" s="10"/>
      <c r="AC38" s="11">
        <v>10</v>
      </c>
      <c r="AD38" s="10"/>
      <c r="AE38" s="10"/>
      <c r="AF38" s="10"/>
      <c r="AG38" s="10"/>
      <c r="AH38" s="10"/>
      <c r="AI38" s="10"/>
      <c r="AJ38" s="10"/>
      <c r="AK38" s="11">
        <v>2</v>
      </c>
      <c r="AL38" s="10"/>
      <c r="AM38" s="10"/>
      <c r="AN38" s="10"/>
      <c r="AO38" s="10"/>
      <c r="AP38" s="10"/>
      <c r="AQ38" s="10"/>
      <c r="AR38" s="10"/>
      <c r="AS38" s="10"/>
      <c r="AT38" s="10"/>
      <c r="AU38" s="10"/>
      <c r="AV38" s="10"/>
      <c r="AW38" s="10"/>
      <c r="AX38" s="10"/>
      <c r="AY38" s="10"/>
      <c r="AZ38" s="10"/>
      <c r="BA38" s="11">
        <v>3</v>
      </c>
      <c r="BB38" s="10"/>
      <c r="BC38" s="10"/>
      <c r="BD38" s="10"/>
      <c r="BE38" s="10"/>
      <c r="BF38" s="10"/>
      <c r="BG38" s="11">
        <v>1</v>
      </c>
      <c r="BH38" s="11">
        <v>5</v>
      </c>
      <c r="BI38" s="10"/>
      <c r="BJ38" s="10"/>
      <c r="BK38" s="34">
        <v>22</v>
      </c>
      <c r="BL38" s="12">
        <v>9504</v>
      </c>
      <c r="BM38" s="2">
        <f t="shared" si="0"/>
        <v>7920</v>
      </c>
    </row>
    <row r="39" spans="1:65" ht="51" x14ac:dyDescent="0.25">
      <c r="A39" s="25">
        <v>32</v>
      </c>
      <c r="B39" s="25">
        <v>32</v>
      </c>
      <c r="C39" s="22" t="s">
        <v>119</v>
      </c>
      <c r="D39" s="9" t="s">
        <v>119</v>
      </c>
      <c r="E39" s="3" t="s">
        <v>118</v>
      </c>
      <c r="F39" s="3" t="s">
        <v>610</v>
      </c>
      <c r="G39" s="10"/>
      <c r="H39" s="10"/>
      <c r="I39" s="10"/>
      <c r="J39" s="10"/>
      <c r="K39" s="10"/>
      <c r="L39" s="10"/>
      <c r="M39" s="10"/>
      <c r="N39" s="10"/>
      <c r="O39" s="10"/>
      <c r="P39" s="10"/>
      <c r="Q39" s="10"/>
      <c r="R39" s="10"/>
      <c r="S39" s="10"/>
      <c r="T39" s="10"/>
      <c r="U39" s="10"/>
      <c r="V39" s="10"/>
      <c r="W39" s="10"/>
      <c r="X39" s="10"/>
      <c r="Y39" s="10"/>
      <c r="Z39" s="10"/>
      <c r="AA39" s="10"/>
      <c r="AB39" s="10"/>
      <c r="AC39" s="11">
        <v>10</v>
      </c>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1">
        <v>1</v>
      </c>
      <c r="BH39" s="11">
        <v>3</v>
      </c>
      <c r="BI39" s="10"/>
      <c r="BJ39" s="10"/>
      <c r="BK39" s="34">
        <v>14</v>
      </c>
      <c r="BL39" s="12">
        <v>153283.20000000001</v>
      </c>
      <c r="BM39" s="2">
        <f t="shared" si="0"/>
        <v>127736</v>
      </c>
    </row>
    <row r="40" spans="1:65" ht="63.75" x14ac:dyDescent="0.25">
      <c r="A40" s="25">
        <v>33</v>
      </c>
      <c r="B40" s="25">
        <v>33</v>
      </c>
      <c r="C40" s="22" t="s">
        <v>120</v>
      </c>
      <c r="D40" s="9" t="s">
        <v>120</v>
      </c>
      <c r="E40" s="3" t="s">
        <v>121</v>
      </c>
      <c r="F40" s="3" t="s">
        <v>610</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1">
        <v>2</v>
      </c>
      <c r="AL40" s="10"/>
      <c r="AM40" s="10"/>
      <c r="AN40" s="10"/>
      <c r="AO40" s="10"/>
      <c r="AP40" s="10"/>
      <c r="AQ40" s="10"/>
      <c r="AR40" s="10"/>
      <c r="AS40" s="10"/>
      <c r="AT40" s="10"/>
      <c r="AU40" s="10"/>
      <c r="AV40" s="10"/>
      <c r="AW40" s="10"/>
      <c r="AX40" s="10"/>
      <c r="AY40" s="10"/>
      <c r="AZ40" s="10"/>
      <c r="BA40" s="10"/>
      <c r="BB40" s="10"/>
      <c r="BC40" s="10"/>
      <c r="BD40" s="10"/>
      <c r="BE40" s="10"/>
      <c r="BF40" s="10"/>
      <c r="BG40" s="10"/>
      <c r="BH40" s="11">
        <v>6</v>
      </c>
      <c r="BI40" s="10"/>
      <c r="BJ40" s="10"/>
      <c r="BK40" s="34">
        <v>8</v>
      </c>
      <c r="BL40" s="12">
        <v>3861.07</v>
      </c>
      <c r="BM40" s="2">
        <f t="shared" si="0"/>
        <v>3217.56</v>
      </c>
    </row>
    <row r="41" spans="1:65" ht="60" x14ac:dyDescent="0.25">
      <c r="A41" s="25">
        <v>34</v>
      </c>
      <c r="B41" s="25">
        <v>34</v>
      </c>
      <c r="C41" s="22" t="s">
        <v>122</v>
      </c>
      <c r="D41" s="9" t="s">
        <v>122</v>
      </c>
      <c r="E41" s="3" t="s">
        <v>123</v>
      </c>
      <c r="F41" s="3" t="s">
        <v>610</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1">
        <v>2</v>
      </c>
      <c r="AL41" s="10"/>
      <c r="AM41" s="10"/>
      <c r="AN41" s="10"/>
      <c r="AO41" s="10"/>
      <c r="AP41" s="10"/>
      <c r="AQ41" s="10"/>
      <c r="AR41" s="10"/>
      <c r="AS41" s="10"/>
      <c r="AT41" s="10"/>
      <c r="AU41" s="10"/>
      <c r="AV41" s="10"/>
      <c r="AW41" s="10"/>
      <c r="AX41" s="10"/>
      <c r="AY41" s="10"/>
      <c r="AZ41" s="10"/>
      <c r="BA41" s="11">
        <v>2</v>
      </c>
      <c r="BB41" s="10"/>
      <c r="BC41" s="10"/>
      <c r="BD41" s="10"/>
      <c r="BE41" s="10"/>
      <c r="BF41" s="10"/>
      <c r="BG41" s="10"/>
      <c r="BH41" s="11">
        <v>6</v>
      </c>
      <c r="BI41" s="10"/>
      <c r="BJ41" s="10"/>
      <c r="BK41" s="34">
        <v>10</v>
      </c>
      <c r="BL41" s="12">
        <v>2385.12</v>
      </c>
      <c r="BM41" s="2">
        <f t="shared" si="0"/>
        <v>1987.6</v>
      </c>
    </row>
    <row r="42" spans="1:65" ht="45" x14ac:dyDescent="0.25">
      <c r="A42" s="25">
        <v>35</v>
      </c>
      <c r="B42" s="25">
        <v>35</v>
      </c>
      <c r="C42" s="22" t="s">
        <v>124</v>
      </c>
      <c r="D42" s="9" t="s">
        <v>124</v>
      </c>
      <c r="E42" s="3" t="s">
        <v>125</v>
      </c>
      <c r="F42" s="3" t="s">
        <v>610</v>
      </c>
      <c r="G42" s="10"/>
      <c r="H42" s="10"/>
      <c r="I42" s="10"/>
      <c r="J42" s="10"/>
      <c r="K42" s="10"/>
      <c r="L42" s="10"/>
      <c r="M42" s="10"/>
      <c r="N42" s="10"/>
      <c r="O42" s="10"/>
      <c r="P42" s="10"/>
      <c r="Q42" s="10"/>
      <c r="R42" s="10"/>
      <c r="S42" s="10"/>
      <c r="T42" s="10"/>
      <c r="U42" s="10"/>
      <c r="V42" s="10"/>
      <c r="W42" s="10"/>
      <c r="X42" s="10"/>
      <c r="Y42" s="10"/>
      <c r="Z42" s="11">
        <v>20</v>
      </c>
      <c r="AA42" s="10"/>
      <c r="AB42" s="10"/>
      <c r="AC42" s="10"/>
      <c r="AD42" s="10"/>
      <c r="AE42" s="10"/>
      <c r="AF42" s="10"/>
      <c r="AG42" s="10"/>
      <c r="AH42" s="10"/>
      <c r="AI42" s="10"/>
      <c r="AJ42" s="10"/>
      <c r="AK42" s="11">
        <v>2</v>
      </c>
      <c r="AL42" s="10"/>
      <c r="AM42" s="10"/>
      <c r="AN42" s="10"/>
      <c r="AO42" s="10"/>
      <c r="AP42" s="10"/>
      <c r="AQ42" s="10"/>
      <c r="AR42" s="10"/>
      <c r="AS42" s="10"/>
      <c r="AT42" s="10"/>
      <c r="AU42" s="10"/>
      <c r="AV42" s="10"/>
      <c r="AW42" s="10"/>
      <c r="AX42" s="10"/>
      <c r="AY42" s="10"/>
      <c r="AZ42" s="10"/>
      <c r="BA42" s="11">
        <v>1</v>
      </c>
      <c r="BB42" s="10"/>
      <c r="BC42" s="10"/>
      <c r="BD42" s="10"/>
      <c r="BE42" s="10"/>
      <c r="BF42" s="10"/>
      <c r="BG42" s="10"/>
      <c r="BH42" s="11">
        <v>1</v>
      </c>
      <c r="BI42" s="10"/>
      <c r="BJ42" s="10"/>
      <c r="BK42" s="34">
        <v>24</v>
      </c>
      <c r="BL42" s="12">
        <v>3240</v>
      </c>
      <c r="BM42" s="2">
        <f t="shared" si="0"/>
        <v>2700</v>
      </c>
    </row>
    <row r="43" spans="1:65" ht="60" x14ac:dyDescent="0.25">
      <c r="A43" s="25">
        <v>36</v>
      </c>
      <c r="B43" s="25">
        <v>36</v>
      </c>
      <c r="C43" s="22" t="s">
        <v>126</v>
      </c>
      <c r="D43" s="9" t="s">
        <v>126</v>
      </c>
      <c r="E43" s="3" t="s">
        <v>127</v>
      </c>
      <c r="F43" s="3" t="s">
        <v>610</v>
      </c>
      <c r="G43" s="10"/>
      <c r="H43" s="10"/>
      <c r="I43" s="10"/>
      <c r="J43" s="10"/>
      <c r="K43" s="10"/>
      <c r="L43" s="10"/>
      <c r="M43" s="10"/>
      <c r="N43" s="10"/>
      <c r="O43" s="10"/>
      <c r="P43" s="10"/>
      <c r="Q43" s="10"/>
      <c r="R43" s="10"/>
      <c r="S43" s="10"/>
      <c r="T43" s="10"/>
      <c r="U43" s="10"/>
      <c r="V43" s="10"/>
      <c r="W43" s="10"/>
      <c r="X43" s="10"/>
      <c r="Y43" s="10"/>
      <c r="Z43" s="11">
        <v>4</v>
      </c>
      <c r="AA43" s="10"/>
      <c r="AB43" s="10"/>
      <c r="AC43" s="10"/>
      <c r="AD43" s="10"/>
      <c r="AE43" s="10"/>
      <c r="AF43" s="10"/>
      <c r="AG43" s="10"/>
      <c r="AH43" s="10"/>
      <c r="AI43" s="11">
        <v>4</v>
      </c>
      <c r="AJ43" s="10"/>
      <c r="AK43" s="10"/>
      <c r="AL43" s="10"/>
      <c r="AM43" s="10"/>
      <c r="AN43" s="10"/>
      <c r="AO43" s="10"/>
      <c r="AP43" s="10"/>
      <c r="AQ43" s="10"/>
      <c r="AR43" s="10"/>
      <c r="AS43" s="10"/>
      <c r="AT43" s="10"/>
      <c r="AU43" s="10"/>
      <c r="AV43" s="10"/>
      <c r="AW43" s="10"/>
      <c r="AX43" s="11">
        <v>1</v>
      </c>
      <c r="AY43" s="10"/>
      <c r="AZ43" s="10"/>
      <c r="BA43" s="10"/>
      <c r="BB43" s="10"/>
      <c r="BC43" s="10"/>
      <c r="BD43" s="10"/>
      <c r="BE43" s="10"/>
      <c r="BF43" s="10"/>
      <c r="BG43" s="10"/>
      <c r="BH43" s="10"/>
      <c r="BI43" s="10"/>
      <c r="BJ43" s="10"/>
      <c r="BK43" s="34">
        <v>9</v>
      </c>
      <c r="BL43" s="12">
        <v>48375.040000000001</v>
      </c>
      <c r="BM43" s="2">
        <f t="shared" si="0"/>
        <v>40312.53</v>
      </c>
    </row>
    <row r="44" spans="1:65" ht="60" x14ac:dyDescent="0.25">
      <c r="A44" s="25">
        <v>37</v>
      </c>
      <c r="B44" s="25">
        <v>37</v>
      </c>
      <c r="C44" s="22" t="s">
        <v>128</v>
      </c>
      <c r="D44" s="9" t="s">
        <v>128</v>
      </c>
      <c r="E44" s="3" t="s">
        <v>129</v>
      </c>
      <c r="F44" s="3" t="s">
        <v>610</v>
      </c>
      <c r="G44" s="10"/>
      <c r="H44" s="10"/>
      <c r="I44" s="10"/>
      <c r="J44" s="10"/>
      <c r="K44" s="10"/>
      <c r="L44" s="10"/>
      <c r="M44" s="10"/>
      <c r="N44" s="10"/>
      <c r="O44" s="10"/>
      <c r="P44" s="10"/>
      <c r="Q44" s="10"/>
      <c r="R44" s="10"/>
      <c r="S44" s="10"/>
      <c r="T44" s="10"/>
      <c r="U44" s="10"/>
      <c r="V44" s="10"/>
      <c r="W44" s="10"/>
      <c r="X44" s="10"/>
      <c r="Y44" s="10"/>
      <c r="Z44" s="10"/>
      <c r="AA44" s="10"/>
      <c r="AB44" s="10"/>
      <c r="AC44" s="11">
        <v>20</v>
      </c>
      <c r="AD44" s="10"/>
      <c r="AE44" s="10"/>
      <c r="AF44" s="10"/>
      <c r="AG44" s="10"/>
      <c r="AH44" s="10"/>
      <c r="AI44" s="11">
        <v>2</v>
      </c>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34">
        <v>22</v>
      </c>
      <c r="BL44" s="12">
        <v>123200.09</v>
      </c>
      <c r="BM44" s="2">
        <f t="shared" si="0"/>
        <v>102666.74</v>
      </c>
    </row>
    <row r="45" spans="1:65" ht="60" x14ac:dyDescent="0.25">
      <c r="A45" s="25">
        <v>38</v>
      </c>
      <c r="B45" s="25">
        <v>38</v>
      </c>
      <c r="C45" s="22" t="s">
        <v>130</v>
      </c>
      <c r="D45" s="9" t="s">
        <v>130</v>
      </c>
      <c r="E45" s="3" t="s">
        <v>131</v>
      </c>
      <c r="F45" s="3" t="s">
        <v>610</v>
      </c>
      <c r="G45" s="10"/>
      <c r="H45" s="10"/>
      <c r="I45" s="10"/>
      <c r="J45" s="10"/>
      <c r="K45" s="10"/>
      <c r="L45" s="10"/>
      <c r="M45" s="10"/>
      <c r="N45" s="10"/>
      <c r="O45" s="10"/>
      <c r="P45" s="10"/>
      <c r="Q45" s="10"/>
      <c r="R45" s="10"/>
      <c r="S45" s="10"/>
      <c r="T45" s="10"/>
      <c r="U45" s="10"/>
      <c r="V45" s="10"/>
      <c r="W45" s="10"/>
      <c r="X45" s="10"/>
      <c r="Y45" s="10"/>
      <c r="Z45" s="10"/>
      <c r="AA45" s="10"/>
      <c r="AB45" s="10"/>
      <c r="AC45" s="11">
        <v>2</v>
      </c>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1">
        <v>2</v>
      </c>
      <c r="BB45" s="10"/>
      <c r="BC45" s="10"/>
      <c r="BD45" s="10"/>
      <c r="BE45" s="10"/>
      <c r="BF45" s="10"/>
      <c r="BG45" s="10"/>
      <c r="BH45" s="11">
        <v>4</v>
      </c>
      <c r="BI45" s="10"/>
      <c r="BJ45" s="10"/>
      <c r="BK45" s="34">
        <v>8</v>
      </c>
      <c r="BL45" s="12">
        <v>8640</v>
      </c>
      <c r="BM45" s="2">
        <f t="shared" si="0"/>
        <v>7200</v>
      </c>
    </row>
    <row r="46" spans="1:65" ht="114.75" x14ac:dyDescent="0.25">
      <c r="A46" s="25">
        <v>39</v>
      </c>
      <c r="B46" s="25">
        <v>39</v>
      </c>
      <c r="C46" s="22" t="s">
        <v>132</v>
      </c>
      <c r="D46" s="9" t="s">
        <v>132</v>
      </c>
      <c r="E46" s="3" t="s">
        <v>133</v>
      </c>
      <c r="F46" s="3" t="s">
        <v>610</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1">
        <v>3</v>
      </c>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34">
        <v>3</v>
      </c>
      <c r="BL46" s="12">
        <v>56860.06</v>
      </c>
      <c r="BM46" s="2">
        <f t="shared" si="0"/>
        <v>47383.38</v>
      </c>
    </row>
    <row r="47" spans="1:65" ht="76.5" x14ac:dyDescent="0.25">
      <c r="A47" s="25">
        <v>40</v>
      </c>
      <c r="B47" s="25">
        <v>40</v>
      </c>
      <c r="C47" s="22" t="s">
        <v>134</v>
      </c>
      <c r="D47" s="9" t="s">
        <v>134</v>
      </c>
      <c r="E47" s="3" t="s">
        <v>135</v>
      </c>
      <c r="F47" s="3" t="s">
        <v>610</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1">
        <v>1</v>
      </c>
      <c r="BI47" s="10"/>
      <c r="BJ47" s="10"/>
      <c r="BK47" s="34">
        <v>1</v>
      </c>
      <c r="BL47" s="12">
        <v>29332.5</v>
      </c>
      <c r="BM47" s="2">
        <f t="shared" si="0"/>
        <v>24443.75</v>
      </c>
    </row>
    <row r="48" spans="1:65" ht="63.75" x14ac:dyDescent="0.25">
      <c r="A48" s="25">
        <v>41</v>
      </c>
      <c r="B48" s="25">
        <v>41</v>
      </c>
      <c r="C48" s="22" t="s">
        <v>136</v>
      </c>
      <c r="D48" s="9" t="s">
        <v>136</v>
      </c>
      <c r="E48" s="3" t="s">
        <v>137</v>
      </c>
      <c r="F48" s="3" t="s">
        <v>610</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1">
        <v>1</v>
      </c>
      <c r="BI48" s="10"/>
      <c r="BJ48" s="10"/>
      <c r="BK48" s="34">
        <v>1</v>
      </c>
      <c r="BL48" s="12">
        <v>12360</v>
      </c>
      <c r="BM48" s="2">
        <f t="shared" si="0"/>
        <v>10300</v>
      </c>
    </row>
    <row r="49" spans="1:65" ht="45" x14ac:dyDescent="0.25">
      <c r="A49" s="25">
        <v>42</v>
      </c>
      <c r="B49" s="25">
        <v>42</v>
      </c>
      <c r="C49" s="22" t="s">
        <v>138</v>
      </c>
      <c r="D49" s="9" t="s">
        <v>138</v>
      </c>
      <c r="E49" s="3" t="s">
        <v>139</v>
      </c>
      <c r="F49" s="3" t="s">
        <v>610</v>
      </c>
      <c r="G49" s="10"/>
      <c r="H49" s="10"/>
      <c r="I49" s="10"/>
      <c r="J49" s="10"/>
      <c r="K49" s="10"/>
      <c r="L49" s="10"/>
      <c r="M49" s="10"/>
      <c r="N49" s="10"/>
      <c r="O49" s="10"/>
      <c r="P49" s="10"/>
      <c r="Q49" s="10"/>
      <c r="R49" s="10"/>
      <c r="S49" s="10"/>
      <c r="T49" s="10"/>
      <c r="U49" s="10"/>
      <c r="V49" s="11">
        <v>1</v>
      </c>
      <c r="W49" s="10"/>
      <c r="X49" s="10"/>
      <c r="Y49" s="10"/>
      <c r="Z49" s="11">
        <v>8</v>
      </c>
      <c r="AA49" s="10"/>
      <c r="AB49" s="10"/>
      <c r="AC49" s="10"/>
      <c r="AD49" s="10"/>
      <c r="AE49" s="10"/>
      <c r="AF49" s="10"/>
      <c r="AG49" s="10"/>
      <c r="AH49" s="10"/>
      <c r="AI49" s="10"/>
      <c r="AJ49" s="10"/>
      <c r="AK49" s="11">
        <v>2</v>
      </c>
      <c r="AL49" s="10"/>
      <c r="AM49" s="10"/>
      <c r="AN49" s="10"/>
      <c r="AO49" s="10"/>
      <c r="AP49" s="10"/>
      <c r="AQ49" s="10"/>
      <c r="AR49" s="10"/>
      <c r="AS49" s="10"/>
      <c r="AT49" s="10"/>
      <c r="AU49" s="10"/>
      <c r="AV49" s="10"/>
      <c r="AW49" s="10"/>
      <c r="AX49" s="10"/>
      <c r="AY49" s="10"/>
      <c r="AZ49" s="10"/>
      <c r="BA49" s="10"/>
      <c r="BB49" s="10"/>
      <c r="BC49" s="10"/>
      <c r="BD49" s="10"/>
      <c r="BE49" s="10"/>
      <c r="BF49" s="10"/>
      <c r="BG49" s="10"/>
      <c r="BH49" s="11">
        <v>1</v>
      </c>
      <c r="BI49" s="10"/>
      <c r="BJ49" s="10"/>
      <c r="BK49" s="34">
        <v>12</v>
      </c>
      <c r="BL49" s="12">
        <v>2700</v>
      </c>
      <c r="BM49" s="2">
        <f t="shared" si="0"/>
        <v>2250</v>
      </c>
    </row>
    <row r="50" spans="1:65" ht="60" x14ac:dyDescent="0.25">
      <c r="A50" s="25">
        <v>43</v>
      </c>
      <c r="B50" s="25">
        <v>43</v>
      </c>
      <c r="C50" s="22" t="s">
        <v>140</v>
      </c>
      <c r="D50" s="9" t="s">
        <v>140</v>
      </c>
      <c r="E50" s="3" t="s">
        <v>141</v>
      </c>
      <c r="F50" s="3" t="s">
        <v>610</v>
      </c>
      <c r="G50" s="10"/>
      <c r="H50" s="10"/>
      <c r="I50" s="11">
        <v>2</v>
      </c>
      <c r="J50" s="10"/>
      <c r="K50" s="10"/>
      <c r="L50" s="10"/>
      <c r="M50" s="10"/>
      <c r="N50" s="10"/>
      <c r="O50" s="10"/>
      <c r="P50" s="10"/>
      <c r="Q50" s="10"/>
      <c r="R50" s="10"/>
      <c r="S50" s="10"/>
      <c r="T50" s="10"/>
      <c r="U50" s="10"/>
      <c r="V50" s="11">
        <v>1</v>
      </c>
      <c r="W50" s="10"/>
      <c r="X50" s="10"/>
      <c r="Y50" s="10"/>
      <c r="Z50" s="10"/>
      <c r="AA50" s="10"/>
      <c r="AB50" s="10"/>
      <c r="AC50" s="11">
        <v>2</v>
      </c>
      <c r="AD50" s="10"/>
      <c r="AE50" s="11">
        <v>1</v>
      </c>
      <c r="AF50" s="10"/>
      <c r="AG50" s="10"/>
      <c r="AH50" s="10"/>
      <c r="AI50" s="10"/>
      <c r="AJ50" s="10"/>
      <c r="AK50" s="10"/>
      <c r="AL50" s="10"/>
      <c r="AM50" s="10"/>
      <c r="AN50" s="10"/>
      <c r="AO50" s="10"/>
      <c r="AP50" s="10"/>
      <c r="AQ50" s="10"/>
      <c r="AR50" s="10"/>
      <c r="AS50" s="10"/>
      <c r="AT50" s="10"/>
      <c r="AU50" s="10"/>
      <c r="AV50" s="10"/>
      <c r="AW50" s="10"/>
      <c r="AX50" s="11">
        <v>1</v>
      </c>
      <c r="AY50" s="10"/>
      <c r="AZ50" s="10"/>
      <c r="BA50" s="11">
        <v>2</v>
      </c>
      <c r="BB50" s="10"/>
      <c r="BC50" s="10"/>
      <c r="BD50" s="10"/>
      <c r="BE50" s="10"/>
      <c r="BF50" s="10"/>
      <c r="BG50" s="10"/>
      <c r="BH50" s="11">
        <v>1</v>
      </c>
      <c r="BI50" s="10"/>
      <c r="BJ50" s="10"/>
      <c r="BK50" s="34">
        <v>10</v>
      </c>
      <c r="BL50" s="12">
        <v>3480</v>
      </c>
      <c r="BM50" s="2">
        <f t="shared" si="0"/>
        <v>2900</v>
      </c>
    </row>
    <row r="51" spans="1:65" ht="60" x14ac:dyDescent="0.25">
      <c r="A51" s="25">
        <v>44</v>
      </c>
      <c r="B51" s="25">
        <v>44</v>
      </c>
      <c r="C51" s="22" t="s">
        <v>142</v>
      </c>
      <c r="D51" s="9" t="s">
        <v>142</v>
      </c>
      <c r="E51" s="3" t="s">
        <v>143</v>
      </c>
      <c r="F51" s="3" t="s">
        <v>610</v>
      </c>
      <c r="G51" s="10"/>
      <c r="H51" s="10"/>
      <c r="I51" s="11">
        <v>2</v>
      </c>
      <c r="J51" s="10"/>
      <c r="K51" s="10"/>
      <c r="L51" s="10"/>
      <c r="M51" s="10"/>
      <c r="N51" s="10"/>
      <c r="O51" s="10"/>
      <c r="P51" s="10"/>
      <c r="Q51" s="10"/>
      <c r="R51" s="10"/>
      <c r="S51" s="10"/>
      <c r="T51" s="10"/>
      <c r="U51" s="10"/>
      <c r="V51" s="11">
        <v>1</v>
      </c>
      <c r="W51" s="10"/>
      <c r="X51" s="10"/>
      <c r="Y51" s="10"/>
      <c r="Z51" s="11">
        <v>2</v>
      </c>
      <c r="AA51" s="10"/>
      <c r="AB51" s="10"/>
      <c r="AC51" s="10"/>
      <c r="AD51" s="10"/>
      <c r="AE51" s="11">
        <v>1</v>
      </c>
      <c r="AF51" s="10"/>
      <c r="AG51" s="10"/>
      <c r="AH51" s="10"/>
      <c r="AI51" s="10"/>
      <c r="AJ51" s="10"/>
      <c r="AK51" s="11">
        <v>2</v>
      </c>
      <c r="AL51" s="10"/>
      <c r="AM51" s="10"/>
      <c r="AN51" s="10"/>
      <c r="AO51" s="10"/>
      <c r="AP51" s="10"/>
      <c r="AQ51" s="10"/>
      <c r="AR51" s="10"/>
      <c r="AS51" s="10"/>
      <c r="AT51" s="10"/>
      <c r="AU51" s="10"/>
      <c r="AV51" s="10"/>
      <c r="AW51" s="10"/>
      <c r="AX51" s="10"/>
      <c r="AY51" s="10"/>
      <c r="AZ51" s="10"/>
      <c r="BA51" s="11">
        <v>2</v>
      </c>
      <c r="BB51" s="10"/>
      <c r="BC51" s="10"/>
      <c r="BD51" s="10"/>
      <c r="BE51" s="10"/>
      <c r="BF51" s="10"/>
      <c r="BG51" s="10"/>
      <c r="BH51" s="11">
        <v>4</v>
      </c>
      <c r="BI51" s="10"/>
      <c r="BJ51" s="10"/>
      <c r="BK51" s="34">
        <v>14</v>
      </c>
      <c r="BL51" s="12">
        <v>4508</v>
      </c>
      <c r="BM51" s="2">
        <f t="shared" si="0"/>
        <v>3756.67</v>
      </c>
    </row>
    <row r="52" spans="1:65" ht="60" x14ac:dyDescent="0.25">
      <c r="A52" s="25">
        <v>45</v>
      </c>
      <c r="B52" s="25">
        <v>45</v>
      </c>
      <c r="C52" s="22" t="s">
        <v>144</v>
      </c>
      <c r="D52" s="9" t="s">
        <v>144</v>
      </c>
      <c r="E52" s="3" t="s">
        <v>145</v>
      </c>
      <c r="F52" s="3" t="s">
        <v>610</v>
      </c>
      <c r="G52" s="10"/>
      <c r="H52" s="10"/>
      <c r="I52" s="11">
        <v>2</v>
      </c>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1">
        <v>10</v>
      </c>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1">
        <v>3</v>
      </c>
      <c r="BI52" s="10"/>
      <c r="BJ52" s="10"/>
      <c r="BK52" s="34">
        <v>15</v>
      </c>
      <c r="BL52" s="12">
        <v>6660</v>
      </c>
      <c r="BM52" s="2">
        <f t="shared" si="0"/>
        <v>5550</v>
      </c>
    </row>
    <row r="53" spans="1:65" ht="76.5" x14ac:dyDescent="0.25">
      <c r="A53" s="25">
        <v>46</v>
      </c>
      <c r="B53" s="25">
        <v>46</v>
      </c>
      <c r="C53" s="22" t="s">
        <v>146</v>
      </c>
      <c r="D53" s="9" t="s">
        <v>146</v>
      </c>
      <c r="E53" s="3" t="s">
        <v>147</v>
      </c>
      <c r="F53" s="3" t="s">
        <v>610</v>
      </c>
      <c r="G53" s="10"/>
      <c r="H53" s="10"/>
      <c r="I53" s="11">
        <v>2</v>
      </c>
      <c r="J53" s="10"/>
      <c r="K53" s="10"/>
      <c r="L53" s="10"/>
      <c r="M53" s="10"/>
      <c r="N53" s="10"/>
      <c r="O53" s="10"/>
      <c r="P53" s="10"/>
      <c r="Q53" s="10"/>
      <c r="R53" s="10"/>
      <c r="S53" s="10"/>
      <c r="T53" s="10"/>
      <c r="U53" s="10"/>
      <c r="V53" s="10"/>
      <c r="W53" s="10"/>
      <c r="X53" s="10"/>
      <c r="Y53" s="10"/>
      <c r="Z53" s="10"/>
      <c r="AA53" s="10"/>
      <c r="AB53" s="10"/>
      <c r="AC53" s="11">
        <v>1</v>
      </c>
      <c r="AD53" s="10"/>
      <c r="AE53" s="10"/>
      <c r="AF53" s="10"/>
      <c r="AG53" s="10"/>
      <c r="AH53" s="10"/>
      <c r="AI53" s="11">
        <v>10</v>
      </c>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1">
        <v>1</v>
      </c>
      <c r="BI53" s="10"/>
      <c r="BJ53" s="10"/>
      <c r="BK53" s="34">
        <v>14</v>
      </c>
      <c r="BL53" s="12">
        <v>32172</v>
      </c>
      <c r="BM53" s="2">
        <f t="shared" si="0"/>
        <v>26810</v>
      </c>
    </row>
    <row r="54" spans="1:65" ht="60" x14ac:dyDescent="0.25">
      <c r="A54" s="25">
        <v>47</v>
      </c>
      <c r="B54" s="25">
        <v>47</v>
      </c>
      <c r="C54" s="22" t="s">
        <v>148</v>
      </c>
      <c r="D54" s="9" t="s">
        <v>148</v>
      </c>
      <c r="E54" s="3" t="s">
        <v>149</v>
      </c>
      <c r="F54" s="3" t="s">
        <v>610</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1">
        <v>8</v>
      </c>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1">
        <v>1</v>
      </c>
      <c r="BI54" s="10"/>
      <c r="BJ54" s="10"/>
      <c r="BK54" s="34">
        <v>9</v>
      </c>
      <c r="BL54" s="12">
        <v>20749.82</v>
      </c>
      <c r="BM54" s="2">
        <f t="shared" si="0"/>
        <v>17291.52</v>
      </c>
    </row>
    <row r="55" spans="1:65" ht="60" x14ac:dyDescent="0.25">
      <c r="A55" s="25">
        <v>48</v>
      </c>
      <c r="B55" s="25">
        <v>48</v>
      </c>
      <c r="C55" s="22" t="s">
        <v>150</v>
      </c>
      <c r="D55" s="9" t="s">
        <v>150</v>
      </c>
      <c r="E55" s="3" t="s">
        <v>151</v>
      </c>
      <c r="F55" s="3" t="s">
        <v>610</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1">
        <v>8</v>
      </c>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34">
        <v>8</v>
      </c>
      <c r="BL55" s="12">
        <v>18444.29</v>
      </c>
      <c r="BM55" s="2">
        <f t="shared" si="0"/>
        <v>15370.24</v>
      </c>
    </row>
    <row r="56" spans="1:65" ht="45" x14ac:dyDescent="0.25">
      <c r="A56" s="25">
        <v>49</v>
      </c>
      <c r="B56" s="25">
        <v>49</v>
      </c>
      <c r="C56" s="22" t="s">
        <v>152</v>
      </c>
      <c r="D56" s="9" t="s">
        <v>152</v>
      </c>
      <c r="E56" s="3" t="s">
        <v>153</v>
      </c>
      <c r="F56" s="3" t="s">
        <v>610</v>
      </c>
      <c r="G56" s="10"/>
      <c r="H56" s="10"/>
      <c r="I56" s="11">
        <v>20</v>
      </c>
      <c r="J56" s="11">
        <v>10</v>
      </c>
      <c r="K56" s="10"/>
      <c r="L56" s="10"/>
      <c r="M56" s="11">
        <v>20</v>
      </c>
      <c r="N56" s="10"/>
      <c r="O56" s="10"/>
      <c r="P56" s="10"/>
      <c r="Q56" s="10"/>
      <c r="R56" s="10"/>
      <c r="S56" s="10"/>
      <c r="T56" s="10"/>
      <c r="U56" s="10"/>
      <c r="V56" s="11">
        <v>30</v>
      </c>
      <c r="W56" s="10"/>
      <c r="X56" s="10"/>
      <c r="Y56" s="10"/>
      <c r="Z56" s="11">
        <v>40</v>
      </c>
      <c r="AA56" s="10"/>
      <c r="AB56" s="11">
        <v>20</v>
      </c>
      <c r="AC56" s="11">
        <v>24</v>
      </c>
      <c r="AD56" s="10"/>
      <c r="AE56" s="10"/>
      <c r="AF56" s="10"/>
      <c r="AG56" s="10"/>
      <c r="AH56" s="10"/>
      <c r="AI56" s="10"/>
      <c r="AJ56" s="10"/>
      <c r="AK56" s="11">
        <v>30</v>
      </c>
      <c r="AL56" s="10"/>
      <c r="AM56" s="10"/>
      <c r="AN56" s="10"/>
      <c r="AO56" s="10"/>
      <c r="AP56" s="10"/>
      <c r="AQ56" s="10"/>
      <c r="AR56" s="10"/>
      <c r="AS56" s="10"/>
      <c r="AT56" s="10"/>
      <c r="AU56" s="10"/>
      <c r="AV56" s="10"/>
      <c r="AW56" s="10"/>
      <c r="AX56" s="10"/>
      <c r="AY56" s="10"/>
      <c r="AZ56" s="10"/>
      <c r="BA56" s="10"/>
      <c r="BB56" s="10"/>
      <c r="BC56" s="10"/>
      <c r="BD56" s="10"/>
      <c r="BE56" s="10"/>
      <c r="BF56" s="10"/>
      <c r="BG56" s="11">
        <v>10</v>
      </c>
      <c r="BH56" s="11">
        <v>2</v>
      </c>
      <c r="BI56" s="10"/>
      <c r="BJ56" s="10"/>
      <c r="BK56" s="34">
        <v>206</v>
      </c>
      <c r="BL56" s="12">
        <v>16824.43</v>
      </c>
      <c r="BM56" s="2">
        <f t="shared" si="0"/>
        <v>14020.36</v>
      </c>
    </row>
    <row r="57" spans="1:65" ht="60" x14ac:dyDescent="0.25">
      <c r="A57" s="25">
        <v>50</v>
      </c>
      <c r="B57" s="25">
        <v>50</v>
      </c>
      <c r="C57" s="22" t="s">
        <v>154</v>
      </c>
      <c r="D57" s="9" t="s">
        <v>154</v>
      </c>
      <c r="E57" s="3" t="s">
        <v>155</v>
      </c>
      <c r="F57" s="3" t="s">
        <v>610</v>
      </c>
      <c r="G57" s="10"/>
      <c r="H57" s="10"/>
      <c r="I57" s="11">
        <v>10</v>
      </c>
      <c r="J57" s="10"/>
      <c r="K57" s="10"/>
      <c r="L57" s="10"/>
      <c r="M57" s="11">
        <v>45</v>
      </c>
      <c r="N57" s="10"/>
      <c r="O57" s="10"/>
      <c r="P57" s="10"/>
      <c r="Q57" s="10"/>
      <c r="R57" s="10"/>
      <c r="S57" s="10"/>
      <c r="T57" s="10"/>
      <c r="U57" s="10"/>
      <c r="V57" s="11">
        <v>10</v>
      </c>
      <c r="W57" s="10"/>
      <c r="X57" s="10"/>
      <c r="Y57" s="10"/>
      <c r="Z57" s="10"/>
      <c r="AA57" s="10"/>
      <c r="AB57" s="10"/>
      <c r="AC57" s="10"/>
      <c r="AD57" s="10"/>
      <c r="AE57" s="10"/>
      <c r="AF57" s="10"/>
      <c r="AG57" s="10"/>
      <c r="AH57" s="10"/>
      <c r="AI57" s="11">
        <v>15</v>
      </c>
      <c r="AJ57" s="10"/>
      <c r="AK57" s="11">
        <v>10</v>
      </c>
      <c r="AL57" s="10"/>
      <c r="AM57" s="10"/>
      <c r="AN57" s="10"/>
      <c r="AO57" s="11">
        <v>5</v>
      </c>
      <c r="AP57" s="10"/>
      <c r="AQ57" s="10"/>
      <c r="AR57" s="10"/>
      <c r="AS57" s="10"/>
      <c r="AT57" s="10"/>
      <c r="AU57" s="10"/>
      <c r="AV57" s="10"/>
      <c r="AW57" s="10"/>
      <c r="AX57" s="11">
        <v>5</v>
      </c>
      <c r="AY57" s="10"/>
      <c r="AZ57" s="10"/>
      <c r="BA57" s="11">
        <v>10</v>
      </c>
      <c r="BB57" s="10"/>
      <c r="BC57" s="10"/>
      <c r="BD57" s="10"/>
      <c r="BE57" s="10"/>
      <c r="BF57" s="10"/>
      <c r="BG57" s="10"/>
      <c r="BH57" s="11">
        <v>2</v>
      </c>
      <c r="BI57" s="10"/>
      <c r="BJ57" s="10"/>
      <c r="BK57" s="34">
        <v>112</v>
      </c>
      <c r="BL57" s="12">
        <v>6397.44</v>
      </c>
      <c r="BM57" s="2">
        <f t="shared" si="0"/>
        <v>5331.2</v>
      </c>
    </row>
    <row r="58" spans="1:65" ht="60" x14ac:dyDescent="0.25">
      <c r="A58" s="25">
        <v>51</v>
      </c>
      <c r="B58" s="25">
        <v>51</v>
      </c>
      <c r="C58" s="22" t="s">
        <v>156</v>
      </c>
      <c r="D58" s="9" t="s">
        <v>156</v>
      </c>
      <c r="E58" s="3" t="s">
        <v>157</v>
      </c>
      <c r="F58" s="3" t="s">
        <v>610</v>
      </c>
      <c r="G58" s="10"/>
      <c r="H58" s="10"/>
      <c r="I58" s="11">
        <v>85</v>
      </c>
      <c r="J58" s="11">
        <v>20</v>
      </c>
      <c r="K58" s="10"/>
      <c r="L58" s="10"/>
      <c r="M58" s="11">
        <v>50</v>
      </c>
      <c r="N58" s="10"/>
      <c r="O58" s="10"/>
      <c r="P58" s="10"/>
      <c r="Q58" s="10"/>
      <c r="R58" s="10"/>
      <c r="S58" s="10"/>
      <c r="T58" s="10"/>
      <c r="U58" s="10"/>
      <c r="V58" s="11">
        <v>10</v>
      </c>
      <c r="W58" s="10"/>
      <c r="X58" s="10"/>
      <c r="Y58" s="10"/>
      <c r="Z58" s="11">
        <v>8</v>
      </c>
      <c r="AA58" s="10"/>
      <c r="AB58" s="11">
        <v>20</v>
      </c>
      <c r="AC58" s="10"/>
      <c r="AD58" s="10"/>
      <c r="AE58" s="10"/>
      <c r="AF58" s="10"/>
      <c r="AG58" s="10"/>
      <c r="AH58" s="10"/>
      <c r="AI58" s="11">
        <v>15</v>
      </c>
      <c r="AJ58" s="10"/>
      <c r="AK58" s="11">
        <v>10</v>
      </c>
      <c r="AL58" s="10"/>
      <c r="AM58" s="10"/>
      <c r="AN58" s="10"/>
      <c r="AO58" s="11">
        <v>5</v>
      </c>
      <c r="AP58" s="10"/>
      <c r="AQ58" s="10"/>
      <c r="AR58" s="10"/>
      <c r="AS58" s="10"/>
      <c r="AT58" s="10"/>
      <c r="AU58" s="10"/>
      <c r="AV58" s="10"/>
      <c r="AW58" s="10"/>
      <c r="AX58" s="10"/>
      <c r="AY58" s="10"/>
      <c r="AZ58" s="10"/>
      <c r="BA58" s="11">
        <v>10</v>
      </c>
      <c r="BB58" s="10"/>
      <c r="BC58" s="10"/>
      <c r="BD58" s="10"/>
      <c r="BE58" s="10"/>
      <c r="BF58" s="10"/>
      <c r="BG58" s="10"/>
      <c r="BH58" s="11">
        <v>2</v>
      </c>
      <c r="BI58" s="10"/>
      <c r="BJ58" s="10"/>
      <c r="BK58" s="34">
        <v>235</v>
      </c>
      <c r="BL58" s="12">
        <v>13423.2</v>
      </c>
      <c r="BM58" s="2">
        <f t="shared" si="0"/>
        <v>11186</v>
      </c>
    </row>
    <row r="59" spans="1:65" ht="60" x14ac:dyDescent="0.25">
      <c r="A59" s="25">
        <v>52</v>
      </c>
      <c r="B59" s="25">
        <v>52</v>
      </c>
      <c r="C59" s="22" t="s">
        <v>158</v>
      </c>
      <c r="D59" s="9" t="s">
        <v>158</v>
      </c>
      <c r="E59" s="3" t="s">
        <v>159</v>
      </c>
      <c r="F59" s="3" t="s">
        <v>610</v>
      </c>
      <c r="G59" s="10"/>
      <c r="H59" s="10"/>
      <c r="I59" s="11">
        <v>10</v>
      </c>
      <c r="J59" s="10"/>
      <c r="K59" s="10"/>
      <c r="L59" s="10"/>
      <c r="M59" s="11">
        <v>10</v>
      </c>
      <c r="N59" s="10"/>
      <c r="O59" s="10"/>
      <c r="P59" s="10"/>
      <c r="Q59" s="10"/>
      <c r="R59" s="10"/>
      <c r="S59" s="10"/>
      <c r="T59" s="10"/>
      <c r="U59" s="10"/>
      <c r="V59" s="11">
        <v>10</v>
      </c>
      <c r="W59" s="10"/>
      <c r="X59" s="10"/>
      <c r="Y59" s="10"/>
      <c r="Z59" s="11">
        <v>8</v>
      </c>
      <c r="AA59" s="10"/>
      <c r="AB59" s="11">
        <v>20</v>
      </c>
      <c r="AC59" s="10"/>
      <c r="AD59" s="10"/>
      <c r="AE59" s="10"/>
      <c r="AF59" s="10"/>
      <c r="AG59" s="10"/>
      <c r="AH59" s="10"/>
      <c r="AI59" s="11">
        <v>15</v>
      </c>
      <c r="AJ59" s="10"/>
      <c r="AK59" s="11">
        <v>10</v>
      </c>
      <c r="AL59" s="10"/>
      <c r="AM59" s="10"/>
      <c r="AN59" s="10"/>
      <c r="AO59" s="10"/>
      <c r="AP59" s="10"/>
      <c r="AQ59" s="10"/>
      <c r="AR59" s="10"/>
      <c r="AS59" s="10"/>
      <c r="AT59" s="10"/>
      <c r="AU59" s="10"/>
      <c r="AV59" s="10"/>
      <c r="AW59" s="10"/>
      <c r="AX59" s="10"/>
      <c r="AY59" s="10"/>
      <c r="AZ59" s="10"/>
      <c r="BA59" s="11">
        <v>10</v>
      </c>
      <c r="BB59" s="10"/>
      <c r="BC59" s="10"/>
      <c r="BD59" s="10"/>
      <c r="BE59" s="10"/>
      <c r="BF59" s="10"/>
      <c r="BG59" s="11">
        <v>10</v>
      </c>
      <c r="BH59" s="11">
        <v>2</v>
      </c>
      <c r="BI59" s="10"/>
      <c r="BJ59" s="10"/>
      <c r="BK59" s="34">
        <v>105</v>
      </c>
      <c r="BL59" s="12">
        <v>5997.6</v>
      </c>
      <c r="BM59" s="2">
        <f t="shared" si="0"/>
        <v>4998</v>
      </c>
    </row>
    <row r="60" spans="1:65" ht="60" x14ac:dyDescent="0.25">
      <c r="A60" s="25">
        <v>53</v>
      </c>
      <c r="B60" s="25">
        <v>53</v>
      </c>
      <c r="C60" s="22" t="s">
        <v>160</v>
      </c>
      <c r="D60" s="9" t="s">
        <v>160</v>
      </c>
      <c r="E60" s="3" t="s">
        <v>161</v>
      </c>
      <c r="F60" s="3" t="s">
        <v>610</v>
      </c>
      <c r="G60" s="10"/>
      <c r="H60" s="10"/>
      <c r="I60" s="11">
        <v>10</v>
      </c>
      <c r="J60" s="10"/>
      <c r="K60" s="10"/>
      <c r="L60" s="11">
        <v>10</v>
      </c>
      <c r="M60" s="11">
        <v>30</v>
      </c>
      <c r="N60" s="10"/>
      <c r="O60" s="10"/>
      <c r="P60" s="10"/>
      <c r="Q60" s="10"/>
      <c r="R60" s="10"/>
      <c r="S60" s="10"/>
      <c r="T60" s="10"/>
      <c r="U60" s="10"/>
      <c r="V60" s="11">
        <v>15</v>
      </c>
      <c r="W60" s="10"/>
      <c r="X60" s="10"/>
      <c r="Y60" s="10"/>
      <c r="Z60" s="10"/>
      <c r="AA60" s="10"/>
      <c r="AB60" s="11">
        <v>20</v>
      </c>
      <c r="AC60" s="10"/>
      <c r="AD60" s="10"/>
      <c r="AE60" s="10"/>
      <c r="AF60" s="10"/>
      <c r="AG60" s="10"/>
      <c r="AH60" s="10"/>
      <c r="AI60" s="11">
        <v>10</v>
      </c>
      <c r="AJ60" s="10"/>
      <c r="AK60" s="11">
        <v>10</v>
      </c>
      <c r="AL60" s="10"/>
      <c r="AM60" s="10"/>
      <c r="AN60" s="10"/>
      <c r="AO60" s="10"/>
      <c r="AP60" s="10"/>
      <c r="AQ60" s="10"/>
      <c r="AR60" s="10"/>
      <c r="AS60" s="10"/>
      <c r="AT60" s="10"/>
      <c r="AU60" s="10"/>
      <c r="AV60" s="10"/>
      <c r="AW60" s="10"/>
      <c r="AX60" s="11">
        <v>5</v>
      </c>
      <c r="AY60" s="10"/>
      <c r="AZ60" s="10"/>
      <c r="BA60" s="11">
        <v>10</v>
      </c>
      <c r="BB60" s="10"/>
      <c r="BC60" s="10"/>
      <c r="BD60" s="10"/>
      <c r="BE60" s="10"/>
      <c r="BF60" s="10"/>
      <c r="BG60" s="10"/>
      <c r="BH60" s="11">
        <v>7</v>
      </c>
      <c r="BI60" s="10"/>
      <c r="BJ60" s="10"/>
      <c r="BK60" s="34">
        <v>127</v>
      </c>
      <c r="BL60" s="12">
        <v>29718</v>
      </c>
      <c r="BM60" s="2">
        <f t="shared" si="0"/>
        <v>24765</v>
      </c>
    </row>
    <row r="61" spans="1:65" ht="60" x14ac:dyDescent="0.25">
      <c r="A61" s="25">
        <v>54</v>
      </c>
      <c r="B61" s="25">
        <v>54</v>
      </c>
      <c r="C61" s="22" t="s">
        <v>162</v>
      </c>
      <c r="D61" s="9" t="s">
        <v>162</v>
      </c>
      <c r="E61" s="3" t="s">
        <v>163</v>
      </c>
      <c r="F61" s="3" t="s">
        <v>610</v>
      </c>
      <c r="G61" s="10"/>
      <c r="H61" s="10"/>
      <c r="I61" s="11">
        <v>10</v>
      </c>
      <c r="J61" s="10"/>
      <c r="K61" s="10"/>
      <c r="L61" s="11">
        <v>20</v>
      </c>
      <c r="M61" s="11">
        <v>20</v>
      </c>
      <c r="N61" s="10"/>
      <c r="O61" s="10"/>
      <c r="P61" s="10"/>
      <c r="Q61" s="10"/>
      <c r="R61" s="10"/>
      <c r="S61" s="10"/>
      <c r="T61" s="10"/>
      <c r="U61" s="10"/>
      <c r="V61" s="11">
        <v>15</v>
      </c>
      <c r="W61" s="10"/>
      <c r="X61" s="10"/>
      <c r="Y61" s="10"/>
      <c r="Z61" s="11">
        <v>8</v>
      </c>
      <c r="AA61" s="10"/>
      <c r="AB61" s="11">
        <v>20</v>
      </c>
      <c r="AC61" s="11">
        <v>3</v>
      </c>
      <c r="AD61" s="10"/>
      <c r="AE61" s="10"/>
      <c r="AF61" s="10"/>
      <c r="AG61" s="10"/>
      <c r="AH61" s="10"/>
      <c r="AI61" s="11">
        <v>10</v>
      </c>
      <c r="AJ61" s="10"/>
      <c r="AK61" s="11">
        <v>10</v>
      </c>
      <c r="AL61" s="10"/>
      <c r="AM61" s="10"/>
      <c r="AN61" s="10"/>
      <c r="AO61" s="10"/>
      <c r="AP61" s="10"/>
      <c r="AQ61" s="10"/>
      <c r="AR61" s="10"/>
      <c r="AS61" s="10"/>
      <c r="AT61" s="10"/>
      <c r="AU61" s="10"/>
      <c r="AV61" s="10"/>
      <c r="AW61" s="10"/>
      <c r="AX61" s="10"/>
      <c r="AY61" s="10"/>
      <c r="AZ61" s="10"/>
      <c r="BA61" s="11">
        <v>10</v>
      </c>
      <c r="BB61" s="10"/>
      <c r="BC61" s="10"/>
      <c r="BD61" s="10"/>
      <c r="BE61" s="10"/>
      <c r="BF61" s="10"/>
      <c r="BG61" s="11">
        <v>10</v>
      </c>
      <c r="BH61" s="11">
        <v>7</v>
      </c>
      <c r="BI61" s="10"/>
      <c r="BJ61" s="10"/>
      <c r="BK61" s="34">
        <v>143</v>
      </c>
      <c r="BL61" s="12">
        <v>46761</v>
      </c>
      <c r="BM61" s="2">
        <f t="shared" si="0"/>
        <v>38967.5</v>
      </c>
    </row>
    <row r="62" spans="1:65" ht="114" customHeight="1" x14ac:dyDescent="0.25">
      <c r="A62" s="25">
        <v>55</v>
      </c>
      <c r="B62" s="25">
        <v>55</v>
      </c>
      <c r="C62" s="22" t="s">
        <v>164</v>
      </c>
      <c r="D62" s="9" t="s">
        <v>164</v>
      </c>
      <c r="E62" s="3" t="s">
        <v>625</v>
      </c>
      <c r="F62" s="3" t="s">
        <v>610</v>
      </c>
      <c r="G62" s="10"/>
      <c r="H62" s="10"/>
      <c r="I62" s="10"/>
      <c r="J62" s="10"/>
      <c r="K62" s="10"/>
      <c r="L62" s="10"/>
      <c r="M62" s="10"/>
      <c r="N62" s="10"/>
      <c r="O62" s="10"/>
      <c r="P62" s="10"/>
      <c r="Q62" s="10"/>
      <c r="R62" s="10"/>
      <c r="S62" s="10"/>
      <c r="T62" s="10"/>
      <c r="U62" s="10"/>
      <c r="V62" s="11">
        <v>2</v>
      </c>
      <c r="W62" s="10"/>
      <c r="X62" s="10"/>
      <c r="Y62" s="10"/>
      <c r="Z62" s="10"/>
      <c r="AA62" s="10"/>
      <c r="AB62" s="10"/>
      <c r="AC62" s="10"/>
      <c r="AD62" s="10"/>
      <c r="AE62" s="10"/>
      <c r="AF62" s="10"/>
      <c r="AG62" s="10"/>
      <c r="AH62" s="10"/>
      <c r="AI62" s="11">
        <v>20</v>
      </c>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1">
        <v>3</v>
      </c>
      <c r="BI62" s="10"/>
      <c r="BJ62" s="10"/>
      <c r="BK62" s="34">
        <v>25</v>
      </c>
      <c r="BL62" s="12">
        <v>12502.8</v>
      </c>
      <c r="BM62" s="2">
        <f t="shared" si="0"/>
        <v>10419</v>
      </c>
    </row>
    <row r="63" spans="1:65" ht="60" x14ac:dyDescent="0.25">
      <c r="A63" s="25">
        <v>56</v>
      </c>
      <c r="B63" s="25">
        <v>56</v>
      </c>
      <c r="C63" s="22" t="s">
        <v>165</v>
      </c>
      <c r="D63" s="9" t="s">
        <v>165</v>
      </c>
      <c r="E63" s="3" t="s">
        <v>166</v>
      </c>
      <c r="F63" s="3" t="s">
        <v>610</v>
      </c>
      <c r="G63" s="10"/>
      <c r="H63" s="10"/>
      <c r="I63" s="10"/>
      <c r="J63" s="10"/>
      <c r="K63" s="10"/>
      <c r="L63" s="10"/>
      <c r="M63" s="10"/>
      <c r="N63" s="10"/>
      <c r="O63" s="10"/>
      <c r="P63" s="10"/>
      <c r="Q63" s="10"/>
      <c r="R63" s="10"/>
      <c r="S63" s="10"/>
      <c r="T63" s="10"/>
      <c r="U63" s="10"/>
      <c r="V63" s="11">
        <v>3</v>
      </c>
      <c r="W63" s="10"/>
      <c r="X63" s="10"/>
      <c r="Y63" s="10"/>
      <c r="Z63" s="10"/>
      <c r="AA63" s="10"/>
      <c r="AB63" s="10"/>
      <c r="AC63" s="10"/>
      <c r="AD63" s="10"/>
      <c r="AE63" s="10"/>
      <c r="AF63" s="10"/>
      <c r="AG63" s="10"/>
      <c r="AH63" s="10"/>
      <c r="AI63" s="10"/>
      <c r="AJ63" s="10"/>
      <c r="AK63" s="11">
        <v>10</v>
      </c>
      <c r="AL63" s="10"/>
      <c r="AM63" s="10"/>
      <c r="AN63" s="10"/>
      <c r="AO63" s="10"/>
      <c r="AP63" s="10"/>
      <c r="AQ63" s="10"/>
      <c r="AR63" s="10"/>
      <c r="AS63" s="10"/>
      <c r="AT63" s="10"/>
      <c r="AU63" s="10"/>
      <c r="AV63" s="10"/>
      <c r="AW63" s="10"/>
      <c r="AX63" s="11">
        <v>5</v>
      </c>
      <c r="AY63" s="10"/>
      <c r="AZ63" s="10"/>
      <c r="BA63" s="10"/>
      <c r="BB63" s="10"/>
      <c r="BC63" s="10"/>
      <c r="BD63" s="10"/>
      <c r="BE63" s="10"/>
      <c r="BF63" s="10"/>
      <c r="BG63" s="10"/>
      <c r="BH63" s="11">
        <v>3</v>
      </c>
      <c r="BI63" s="10"/>
      <c r="BJ63" s="10"/>
      <c r="BK63" s="34">
        <v>21</v>
      </c>
      <c r="BL63" s="12">
        <v>5401.62</v>
      </c>
      <c r="BM63" s="2">
        <f t="shared" si="0"/>
        <v>4501.3500000000004</v>
      </c>
    </row>
    <row r="64" spans="1:65" ht="90" x14ac:dyDescent="0.25">
      <c r="A64" s="25">
        <v>57</v>
      </c>
      <c r="B64" s="25">
        <v>57</v>
      </c>
      <c r="C64" s="22" t="s">
        <v>167</v>
      </c>
      <c r="D64" s="9" t="s">
        <v>167</v>
      </c>
      <c r="E64" s="3" t="s">
        <v>168</v>
      </c>
      <c r="F64" s="3" t="s">
        <v>610</v>
      </c>
      <c r="G64" s="10"/>
      <c r="H64" s="10"/>
      <c r="I64" s="10"/>
      <c r="J64" s="10"/>
      <c r="K64" s="10"/>
      <c r="L64" s="10"/>
      <c r="M64" s="10"/>
      <c r="N64" s="10"/>
      <c r="O64" s="10"/>
      <c r="P64" s="10"/>
      <c r="Q64" s="10"/>
      <c r="R64" s="10"/>
      <c r="S64" s="10"/>
      <c r="T64" s="10"/>
      <c r="U64" s="10"/>
      <c r="V64" s="10"/>
      <c r="W64" s="10"/>
      <c r="X64" s="11">
        <v>50</v>
      </c>
      <c r="Y64" s="10"/>
      <c r="Z64" s="11">
        <v>200</v>
      </c>
      <c r="AA64" s="10"/>
      <c r="AB64" s="10"/>
      <c r="AC64" s="10"/>
      <c r="AD64" s="10"/>
      <c r="AE64" s="10"/>
      <c r="AF64" s="11">
        <v>2</v>
      </c>
      <c r="AG64" s="10"/>
      <c r="AH64" s="10"/>
      <c r="AI64" s="11">
        <v>655</v>
      </c>
      <c r="AJ64" s="10"/>
      <c r="AK64" s="11">
        <v>10</v>
      </c>
      <c r="AL64" s="10"/>
      <c r="AM64" s="10"/>
      <c r="AN64" s="10"/>
      <c r="AO64" s="11">
        <v>2</v>
      </c>
      <c r="AP64" s="10"/>
      <c r="AQ64" s="10"/>
      <c r="AR64" s="10"/>
      <c r="AS64" s="10"/>
      <c r="AT64" s="10"/>
      <c r="AU64" s="11">
        <v>4</v>
      </c>
      <c r="AV64" s="10"/>
      <c r="AW64" s="11">
        <v>20</v>
      </c>
      <c r="AX64" s="10"/>
      <c r="AY64" s="10"/>
      <c r="AZ64" s="10"/>
      <c r="BA64" s="10"/>
      <c r="BB64" s="10"/>
      <c r="BC64" s="10"/>
      <c r="BD64" s="10"/>
      <c r="BE64" s="10"/>
      <c r="BF64" s="10"/>
      <c r="BG64" s="10"/>
      <c r="BH64" s="10"/>
      <c r="BI64" s="11">
        <v>10</v>
      </c>
      <c r="BJ64" s="11"/>
      <c r="BK64" s="34">
        <v>953</v>
      </c>
      <c r="BL64" s="12">
        <v>27663.68</v>
      </c>
      <c r="BM64" s="2">
        <f t="shared" si="0"/>
        <v>23053.07</v>
      </c>
    </row>
    <row r="65" spans="1:65" ht="90" x14ac:dyDescent="0.25">
      <c r="A65" s="25">
        <v>58</v>
      </c>
      <c r="B65" s="25">
        <v>58</v>
      </c>
      <c r="C65" s="22" t="s">
        <v>169</v>
      </c>
      <c r="D65" s="9" t="s">
        <v>169</v>
      </c>
      <c r="E65" s="3" t="s">
        <v>170</v>
      </c>
      <c r="F65" s="3" t="s">
        <v>610</v>
      </c>
      <c r="G65" s="10"/>
      <c r="H65" s="10"/>
      <c r="I65" s="10"/>
      <c r="J65" s="10"/>
      <c r="K65" s="10"/>
      <c r="L65" s="10"/>
      <c r="M65" s="10"/>
      <c r="N65" s="10"/>
      <c r="O65" s="10"/>
      <c r="P65" s="10"/>
      <c r="Q65" s="10"/>
      <c r="R65" s="10"/>
      <c r="S65" s="10"/>
      <c r="T65" s="10"/>
      <c r="U65" s="10"/>
      <c r="V65" s="10"/>
      <c r="W65" s="10"/>
      <c r="X65" s="11">
        <v>50</v>
      </c>
      <c r="Y65" s="10"/>
      <c r="Z65" s="11">
        <v>100</v>
      </c>
      <c r="AA65" s="10"/>
      <c r="AB65" s="10"/>
      <c r="AC65" s="10"/>
      <c r="AD65" s="10"/>
      <c r="AE65" s="10"/>
      <c r="AF65" s="10"/>
      <c r="AG65" s="10"/>
      <c r="AH65" s="10"/>
      <c r="AI65" s="11">
        <v>655</v>
      </c>
      <c r="AJ65" s="11">
        <v>4</v>
      </c>
      <c r="AK65" s="11">
        <v>15</v>
      </c>
      <c r="AL65" s="10"/>
      <c r="AM65" s="10"/>
      <c r="AN65" s="10"/>
      <c r="AO65" s="11">
        <v>2</v>
      </c>
      <c r="AP65" s="10"/>
      <c r="AQ65" s="10"/>
      <c r="AR65" s="10"/>
      <c r="AS65" s="10"/>
      <c r="AT65" s="10"/>
      <c r="AU65" s="10"/>
      <c r="AV65" s="10"/>
      <c r="AW65" s="11">
        <v>20</v>
      </c>
      <c r="AX65" s="10"/>
      <c r="AY65" s="10"/>
      <c r="AZ65" s="10"/>
      <c r="BA65" s="10"/>
      <c r="BB65" s="10"/>
      <c r="BC65" s="10"/>
      <c r="BD65" s="10"/>
      <c r="BE65" s="10"/>
      <c r="BF65" s="10"/>
      <c r="BG65" s="10"/>
      <c r="BH65" s="10"/>
      <c r="BI65" s="11">
        <v>10</v>
      </c>
      <c r="BJ65" s="11"/>
      <c r="BK65" s="34">
        <v>856</v>
      </c>
      <c r="BL65" s="12">
        <v>24847.97</v>
      </c>
      <c r="BM65" s="2">
        <f t="shared" si="0"/>
        <v>20706.64</v>
      </c>
    </row>
    <row r="66" spans="1:65" ht="63.75" x14ac:dyDescent="0.25">
      <c r="A66" s="25">
        <v>59</v>
      </c>
      <c r="B66" s="25">
        <v>59</v>
      </c>
      <c r="C66" s="22" t="s">
        <v>171</v>
      </c>
      <c r="D66" s="9" t="s">
        <v>171</v>
      </c>
      <c r="E66" s="3" t="s">
        <v>172</v>
      </c>
      <c r="F66" s="3" t="s">
        <v>610</v>
      </c>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1">
        <v>10</v>
      </c>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34">
        <v>10</v>
      </c>
      <c r="BL66" s="12">
        <v>19923.599999999999</v>
      </c>
      <c r="BM66" s="2">
        <f t="shared" si="0"/>
        <v>16603</v>
      </c>
    </row>
    <row r="67" spans="1:65" ht="76.5" x14ac:dyDescent="0.25">
      <c r="A67" s="25">
        <v>60</v>
      </c>
      <c r="B67" s="25">
        <v>60</v>
      </c>
      <c r="C67" s="22" t="s">
        <v>173</v>
      </c>
      <c r="D67" s="9" t="s">
        <v>173</v>
      </c>
      <c r="E67" s="3" t="s">
        <v>174</v>
      </c>
      <c r="F67" s="3" t="s">
        <v>610</v>
      </c>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1">
        <v>5</v>
      </c>
      <c r="AL67" s="10"/>
      <c r="AM67" s="10"/>
      <c r="AN67" s="10"/>
      <c r="AO67" s="10"/>
      <c r="AP67" s="10"/>
      <c r="AQ67" s="10"/>
      <c r="AR67" s="10"/>
      <c r="AS67" s="10"/>
      <c r="AT67" s="10"/>
      <c r="AU67" s="10"/>
      <c r="AV67" s="10"/>
      <c r="AW67" s="10"/>
      <c r="AX67" s="10"/>
      <c r="AY67" s="10"/>
      <c r="AZ67" s="10"/>
      <c r="BA67" s="11">
        <v>1</v>
      </c>
      <c r="BB67" s="10"/>
      <c r="BC67" s="10"/>
      <c r="BD67" s="10"/>
      <c r="BE67" s="10"/>
      <c r="BF67" s="10"/>
      <c r="BG67" s="10"/>
      <c r="BH67" s="10"/>
      <c r="BI67" s="10"/>
      <c r="BJ67" s="10"/>
      <c r="BK67" s="34">
        <v>6</v>
      </c>
      <c r="BL67" s="11">
        <v>108</v>
      </c>
      <c r="BM67" s="2">
        <f t="shared" si="0"/>
        <v>90</v>
      </c>
    </row>
    <row r="68" spans="1:65" ht="63.75" x14ac:dyDescent="0.25">
      <c r="A68" s="25">
        <v>61</v>
      </c>
      <c r="B68" s="25">
        <v>61</v>
      </c>
      <c r="C68" s="22" t="s">
        <v>175</v>
      </c>
      <c r="D68" s="9" t="s">
        <v>175</v>
      </c>
      <c r="E68" s="3" t="s">
        <v>176</v>
      </c>
      <c r="F68" s="3" t="s">
        <v>610</v>
      </c>
      <c r="G68" s="10"/>
      <c r="H68" s="10"/>
      <c r="I68" s="10"/>
      <c r="J68" s="10"/>
      <c r="K68" s="10"/>
      <c r="L68" s="10"/>
      <c r="M68" s="11">
        <v>5</v>
      </c>
      <c r="N68" s="10"/>
      <c r="O68" s="10"/>
      <c r="P68" s="10"/>
      <c r="Q68" s="10"/>
      <c r="R68" s="10"/>
      <c r="S68" s="10"/>
      <c r="T68" s="10"/>
      <c r="U68" s="10"/>
      <c r="V68" s="10"/>
      <c r="W68" s="10"/>
      <c r="X68" s="10"/>
      <c r="Y68" s="10"/>
      <c r="Z68" s="10"/>
      <c r="AA68" s="10"/>
      <c r="AB68" s="10"/>
      <c r="AC68" s="11">
        <v>1</v>
      </c>
      <c r="AD68" s="10"/>
      <c r="AE68" s="10"/>
      <c r="AF68" s="10"/>
      <c r="AG68" s="10"/>
      <c r="AH68" s="10"/>
      <c r="AI68" s="10"/>
      <c r="AJ68" s="10"/>
      <c r="AK68" s="11">
        <v>3</v>
      </c>
      <c r="AL68" s="10"/>
      <c r="AM68" s="10"/>
      <c r="AN68" s="10"/>
      <c r="AO68" s="10"/>
      <c r="AP68" s="10"/>
      <c r="AQ68" s="10"/>
      <c r="AR68" s="10"/>
      <c r="AS68" s="10"/>
      <c r="AT68" s="10"/>
      <c r="AU68" s="10"/>
      <c r="AV68" s="10"/>
      <c r="AW68" s="10"/>
      <c r="AX68" s="11">
        <v>1</v>
      </c>
      <c r="AY68" s="10"/>
      <c r="AZ68" s="10"/>
      <c r="BA68" s="10"/>
      <c r="BB68" s="10"/>
      <c r="BC68" s="11">
        <v>2</v>
      </c>
      <c r="BD68" s="10"/>
      <c r="BE68" s="10"/>
      <c r="BF68" s="10"/>
      <c r="BG68" s="10"/>
      <c r="BH68" s="10"/>
      <c r="BI68" s="10"/>
      <c r="BJ68" s="10"/>
      <c r="BK68" s="34">
        <v>12</v>
      </c>
      <c r="BL68" s="12">
        <v>8280</v>
      </c>
      <c r="BM68" s="2">
        <f t="shared" si="0"/>
        <v>6900</v>
      </c>
    </row>
    <row r="69" spans="1:65" ht="51" x14ac:dyDescent="0.25">
      <c r="A69" s="25">
        <v>62</v>
      </c>
      <c r="B69" s="25">
        <v>62</v>
      </c>
      <c r="C69" s="22" t="s">
        <v>177</v>
      </c>
      <c r="D69" s="9" t="s">
        <v>177</v>
      </c>
      <c r="E69" s="3" t="s">
        <v>178</v>
      </c>
      <c r="F69" s="3" t="s">
        <v>610</v>
      </c>
      <c r="G69" s="10"/>
      <c r="H69" s="10"/>
      <c r="I69" s="10"/>
      <c r="J69" s="10"/>
      <c r="K69" s="10"/>
      <c r="L69" s="10"/>
      <c r="M69" s="11">
        <v>5</v>
      </c>
      <c r="N69" s="10"/>
      <c r="O69" s="10"/>
      <c r="P69" s="10"/>
      <c r="Q69" s="10"/>
      <c r="R69" s="10"/>
      <c r="S69" s="10"/>
      <c r="T69" s="10"/>
      <c r="U69" s="10"/>
      <c r="V69" s="10"/>
      <c r="W69" s="10"/>
      <c r="X69" s="10"/>
      <c r="Y69" s="10"/>
      <c r="Z69" s="10"/>
      <c r="AA69" s="10"/>
      <c r="AB69" s="10"/>
      <c r="AC69" s="11">
        <v>2</v>
      </c>
      <c r="AD69" s="10"/>
      <c r="AE69" s="10"/>
      <c r="AF69" s="10"/>
      <c r="AG69" s="10"/>
      <c r="AH69" s="10"/>
      <c r="AI69" s="10"/>
      <c r="AJ69" s="10"/>
      <c r="AK69" s="11">
        <v>3</v>
      </c>
      <c r="AL69" s="10"/>
      <c r="AM69" s="10"/>
      <c r="AN69" s="10"/>
      <c r="AO69" s="10"/>
      <c r="AP69" s="10"/>
      <c r="AQ69" s="10"/>
      <c r="AR69" s="10"/>
      <c r="AS69" s="10"/>
      <c r="AT69" s="10"/>
      <c r="AU69" s="10"/>
      <c r="AV69" s="10"/>
      <c r="AW69" s="10"/>
      <c r="AX69" s="11">
        <v>1</v>
      </c>
      <c r="AY69" s="10"/>
      <c r="AZ69" s="10"/>
      <c r="BA69" s="10"/>
      <c r="BB69" s="10"/>
      <c r="BC69" s="10"/>
      <c r="BD69" s="10"/>
      <c r="BE69" s="10"/>
      <c r="BF69" s="10"/>
      <c r="BG69" s="10"/>
      <c r="BH69" s="10"/>
      <c r="BI69" s="10"/>
      <c r="BJ69" s="10"/>
      <c r="BK69" s="34">
        <v>11</v>
      </c>
      <c r="BL69" s="12">
        <v>7925.28</v>
      </c>
      <c r="BM69" s="2">
        <f t="shared" si="0"/>
        <v>6604.4</v>
      </c>
    </row>
    <row r="70" spans="1:65" ht="51" x14ac:dyDescent="0.25">
      <c r="A70" s="25">
        <v>63</v>
      </c>
      <c r="B70" s="25">
        <v>63</v>
      </c>
      <c r="C70" s="22" t="s">
        <v>179</v>
      </c>
      <c r="D70" s="9" t="s">
        <v>179</v>
      </c>
      <c r="E70" s="3" t="s">
        <v>180</v>
      </c>
      <c r="F70" s="3" t="s">
        <v>610</v>
      </c>
      <c r="G70" s="10"/>
      <c r="H70" s="10"/>
      <c r="I70" s="10"/>
      <c r="J70" s="10"/>
      <c r="K70" s="11">
        <v>20</v>
      </c>
      <c r="L70" s="10"/>
      <c r="M70" s="11">
        <v>11</v>
      </c>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5">
        <v>1</v>
      </c>
      <c r="AT70" s="10"/>
      <c r="AU70" s="10"/>
      <c r="AV70" s="10"/>
      <c r="AW70" s="10"/>
      <c r="AX70" s="10"/>
      <c r="AY70" s="10"/>
      <c r="AZ70" s="10"/>
      <c r="BA70" s="10"/>
      <c r="BB70" s="10"/>
      <c r="BC70" s="10"/>
      <c r="BD70" s="10"/>
      <c r="BE70" s="10"/>
      <c r="BF70" s="10"/>
      <c r="BG70" s="10"/>
      <c r="BH70" s="10"/>
      <c r="BI70" s="10"/>
      <c r="BJ70" s="10"/>
      <c r="BK70" s="34">
        <v>32</v>
      </c>
      <c r="BL70" s="12">
        <v>22848</v>
      </c>
      <c r="BM70" s="2">
        <f t="shared" si="0"/>
        <v>19040</v>
      </c>
    </row>
    <row r="71" spans="1:65" ht="45" x14ac:dyDescent="0.25">
      <c r="A71" s="25">
        <v>64</v>
      </c>
      <c r="B71" s="25">
        <v>64</v>
      </c>
      <c r="C71" s="22" t="s">
        <v>181</v>
      </c>
      <c r="D71" s="9" t="s">
        <v>181</v>
      </c>
      <c r="E71" s="3" t="s">
        <v>182</v>
      </c>
      <c r="F71" s="3" t="s">
        <v>610</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1">
        <v>30</v>
      </c>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34">
        <v>30</v>
      </c>
      <c r="BL71" s="12">
        <v>1860.12</v>
      </c>
      <c r="BM71" s="2">
        <f t="shared" si="0"/>
        <v>1550.1</v>
      </c>
    </row>
    <row r="72" spans="1:65" ht="45" x14ac:dyDescent="0.25">
      <c r="A72" s="25">
        <v>65</v>
      </c>
      <c r="B72" s="25">
        <v>65</v>
      </c>
      <c r="C72" s="22" t="s">
        <v>183</v>
      </c>
      <c r="D72" s="9" t="s">
        <v>183</v>
      </c>
      <c r="E72" s="3" t="s">
        <v>184</v>
      </c>
      <c r="F72" s="3" t="s">
        <v>610</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1">
        <v>30</v>
      </c>
      <c r="AJ72" s="10"/>
      <c r="AK72" s="10"/>
      <c r="AL72" s="10"/>
      <c r="AM72" s="10"/>
      <c r="AN72" s="10"/>
      <c r="AO72" s="10"/>
      <c r="AP72" s="11">
        <v>1</v>
      </c>
      <c r="AQ72" s="10"/>
      <c r="AR72" s="10"/>
      <c r="AS72" s="10"/>
      <c r="AT72" s="10"/>
      <c r="AU72" s="10"/>
      <c r="AV72" s="10"/>
      <c r="AW72" s="10"/>
      <c r="AX72" s="10"/>
      <c r="AY72" s="10"/>
      <c r="AZ72" s="10"/>
      <c r="BA72" s="10"/>
      <c r="BB72" s="10"/>
      <c r="BC72" s="10"/>
      <c r="BD72" s="10"/>
      <c r="BE72" s="10"/>
      <c r="BF72" s="10"/>
      <c r="BG72" s="10"/>
      <c r="BH72" s="10"/>
      <c r="BI72" s="10"/>
      <c r="BJ72" s="10"/>
      <c r="BK72" s="34">
        <v>31</v>
      </c>
      <c r="BL72" s="12">
        <v>1922.12</v>
      </c>
      <c r="BM72" s="2">
        <f t="shared" si="0"/>
        <v>1601.77</v>
      </c>
    </row>
    <row r="73" spans="1:65" ht="63.75" x14ac:dyDescent="0.25">
      <c r="A73" s="25">
        <v>66</v>
      </c>
      <c r="B73" s="25">
        <v>66</v>
      </c>
      <c r="C73" s="22" t="s">
        <v>185</v>
      </c>
      <c r="D73" s="9" t="s">
        <v>185</v>
      </c>
      <c r="E73" s="3" t="s">
        <v>186</v>
      </c>
      <c r="F73" s="3" t="s">
        <v>610</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1">
        <v>1</v>
      </c>
      <c r="AL73" s="10"/>
      <c r="AM73" s="10"/>
      <c r="AN73" s="10"/>
      <c r="AO73" s="10"/>
      <c r="AP73" s="11">
        <v>1</v>
      </c>
      <c r="AQ73" s="10"/>
      <c r="AR73" s="10"/>
      <c r="AS73" s="10"/>
      <c r="AT73" s="10"/>
      <c r="AU73" s="10"/>
      <c r="AV73" s="10"/>
      <c r="AW73" s="10"/>
      <c r="AX73" s="10"/>
      <c r="AY73" s="10"/>
      <c r="AZ73" s="10"/>
      <c r="BA73" s="10"/>
      <c r="BB73" s="10"/>
      <c r="BC73" s="10"/>
      <c r="BD73" s="10"/>
      <c r="BE73" s="10"/>
      <c r="BF73" s="10"/>
      <c r="BG73" s="10"/>
      <c r="BH73" s="10"/>
      <c r="BI73" s="10"/>
      <c r="BJ73" s="10"/>
      <c r="BK73" s="34">
        <v>2</v>
      </c>
      <c r="BL73" s="12">
        <v>15945.89</v>
      </c>
      <c r="BM73" s="2">
        <f t="shared" ref="BM73:BM140" si="1">ROUND(BL73/1.2,2)</f>
        <v>13288.24</v>
      </c>
    </row>
    <row r="74" spans="1:65" ht="89.25" customHeight="1" x14ac:dyDescent="0.25">
      <c r="A74" s="25">
        <v>67</v>
      </c>
      <c r="B74" s="25">
        <v>67</v>
      </c>
      <c r="C74" s="22" t="s">
        <v>187</v>
      </c>
      <c r="D74" s="9" t="s">
        <v>187</v>
      </c>
      <c r="E74" s="3" t="s">
        <v>626</v>
      </c>
      <c r="F74" s="3" t="s">
        <v>610</v>
      </c>
      <c r="G74" s="10"/>
      <c r="H74" s="10"/>
      <c r="I74" s="10"/>
      <c r="J74" s="10"/>
      <c r="K74" s="10"/>
      <c r="L74" s="10"/>
      <c r="M74" s="10"/>
      <c r="N74" s="10"/>
      <c r="O74" s="10"/>
      <c r="P74" s="10"/>
      <c r="Q74" s="10"/>
      <c r="R74" s="10"/>
      <c r="S74" s="10"/>
      <c r="T74" s="10"/>
      <c r="U74" s="10"/>
      <c r="V74" s="10"/>
      <c r="W74" s="10"/>
      <c r="X74" s="11">
        <v>10</v>
      </c>
      <c r="Y74" s="10"/>
      <c r="Z74" s="11">
        <v>12</v>
      </c>
      <c r="AA74" s="10"/>
      <c r="AB74" s="10"/>
      <c r="AC74" s="10"/>
      <c r="AD74" s="10"/>
      <c r="AE74" s="10"/>
      <c r="AF74" s="10"/>
      <c r="AG74" s="10"/>
      <c r="AH74" s="10"/>
      <c r="AI74" s="11">
        <v>16</v>
      </c>
      <c r="AJ74" s="10"/>
      <c r="AK74" s="11">
        <v>1</v>
      </c>
      <c r="AL74" s="10"/>
      <c r="AM74" s="10"/>
      <c r="AN74" s="10"/>
      <c r="AO74" s="11">
        <v>1</v>
      </c>
      <c r="AP74" s="10"/>
      <c r="AQ74" s="10"/>
      <c r="AR74" s="10"/>
      <c r="AS74" s="10"/>
      <c r="AT74" s="10"/>
      <c r="AU74" s="10"/>
      <c r="AV74" s="10"/>
      <c r="AW74" s="10"/>
      <c r="AX74" s="10"/>
      <c r="AY74" s="10"/>
      <c r="AZ74" s="10"/>
      <c r="BA74" s="10"/>
      <c r="BB74" s="10"/>
      <c r="BC74" s="10"/>
      <c r="BD74" s="10"/>
      <c r="BE74" s="10"/>
      <c r="BF74" s="10"/>
      <c r="BG74" s="10"/>
      <c r="BH74" s="10"/>
      <c r="BI74" s="10"/>
      <c r="BJ74" s="10"/>
      <c r="BK74" s="34">
        <v>40</v>
      </c>
      <c r="BL74" s="12">
        <v>164496</v>
      </c>
      <c r="BM74" s="2">
        <f t="shared" si="1"/>
        <v>137080</v>
      </c>
    </row>
    <row r="75" spans="1:65" ht="76.5" x14ac:dyDescent="0.25">
      <c r="A75" s="25">
        <v>68</v>
      </c>
      <c r="B75" s="25">
        <v>68</v>
      </c>
      <c r="C75" s="22" t="s">
        <v>188</v>
      </c>
      <c r="D75" s="9" t="s">
        <v>188</v>
      </c>
      <c r="E75" s="3" t="s">
        <v>189</v>
      </c>
      <c r="F75" s="3" t="s">
        <v>610</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1">
        <v>8</v>
      </c>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34">
        <v>8</v>
      </c>
      <c r="BL75" s="12">
        <v>16361.28</v>
      </c>
      <c r="BM75" s="2">
        <f t="shared" si="1"/>
        <v>13634.4</v>
      </c>
    </row>
    <row r="76" spans="1:65" ht="75" x14ac:dyDescent="0.25">
      <c r="A76" s="25">
        <v>69</v>
      </c>
      <c r="B76" s="25">
        <v>69</v>
      </c>
      <c r="C76" s="22" t="s">
        <v>190</v>
      </c>
      <c r="D76" s="9" t="s">
        <v>190</v>
      </c>
      <c r="E76" s="3" t="s">
        <v>191</v>
      </c>
      <c r="F76" s="3" t="s">
        <v>610</v>
      </c>
      <c r="G76" s="10"/>
      <c r="H76" s="10"/>
      <c r="I76" s="10"/>
      <c r="J76" s="10"/>
      <c r="K76" s="10"/>
      <c r="L76" s="10"/>
      <c r="M76" s="10"/>
      <c r="N76" s="10"/>
      <c r="O76" s="10"/>
      <c r="P76" s="10"/>
      <c r="Q76" s="10"/>
      <c r="R76" s="10"/>
      <c r="S76" s="10"/>
      <c r="T76" s="10"/>
      <c r="U76" s="10"/>
      <c r="V76" s="10"/>
      <c r="W76" s="10"/>
      <c r="X76" s="10"/>
      <c r="Y76" s="10"/>
      <c r="Z76" s="11">
        <v>2</v>
      </c>
      <c r="AA76" s="10"/>
      <c r="AB76" s="10"/>
      <c r="AC76" s="11">
        <v>40</v>
      </c>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34">
        <v>42</v>
      </c>
      <c r="BL76" s="12">
        <v>67552.38</v>
      </c>
      <c r="BM76" s="2">
        <f t="shared" si="1"/>
        <v>56293.65</v>
      </c>
    </row>
    <row r="77" spans="1:65" ht="90" x14ac:dyDescent="0.25">
      <c r="A77" s="25">
        <v>70</v>
      </c>
      <c r="B77" s="25">
        <v>70</v>
      </c>
      <c r="C77" s="22" t="s">
        <v>192</v>
      </c>
      <c r="D77" s="9" t="s">
        <v>192</v>
      </c>
      <c r="E77" s="3" t="s">
        <v>193</v>
      </c>
      <c r="F77" s="3" t="s">
        <v>610</v>
      </c>
      <c r="G77" s="10"/>
      <c r="H77" s="10"/>
      <c r="I77" s="10"/>
      <c r="J77" s="10"/>
      <c r="K77" s="10"/>
      <c r="L77" s="10"/>
      <c r="M77" s="10"/>
      <c r="N77" s="10"/>
      <c r="O77" s="10"/>
      <c r="P77" s="10"/>
      <c r="Q77" s="10"/>
      <c r="R77" s="10"/>
      <c r="S77" s="10"/>
      <c r="T77" s="10"/>
      <c r="U77" s="10"/>
      <c r="V77" s="10"/>
      <c r="W77" s="10"/>
      <c r="X77" s="10"/>
      <c r="Y77" s="10"/>
      <c r="Z77" s="10"/>
      <c r="AA77" s="10"/>
      <c r="AB77" s="10"/>
      <c r="AC77" s="11">
        <v>5</v>
      </c>
      <c r="AD77" s="10"/>
      <c r="AE77" s="10"/>
      <c r="AF77" s="10"/>
      <c r="AG77" s="10"/>
      <c r="AH77" s="10"/>
      <c r="AI77" s="10"/>
      <c r="AJ77" s="10"/>
      <c r="AK77" s="11">
        <v>6</v>
      </c>
      <c r="AL77" s="10"/>
      <c r="AM77" s="10"/>
      <c r="AN77" s="11">
        <v>1</v>
      </c>
      <c r="AO77" s="10"/>
      <c r="AP77" s="10"/>
      <c r="AQ77" s="10"/>
      <c r="AR77" s="10"/>
      <c r="AS77" s="10"/>
      <c r="AT77" s="10"/>
      <c r="AU77" s="10"/>
      <c r="AV77" s="10"/>
      <c r="AW77" s="10"/>
      <c r="AX77" s="10"/>
      <c r="AY77" s="10"/>
      <c r="AZ77" s="10"/>
      <c r="BA77" s="10"/>
      <c r="BB77" s="10"/>
      <c r="BC77" s="10"/>
      <c r="BD77" s="10"/>
      <c r="BE77" s="10"/>
      <c r="BF77" s="10"/>
      <c r="BG77" s="10"/>
      <c r="BH77" s="10"/>
      <c r="BI77" s="10"/>
      <c r="BJ77" s="10"/>
      <c r="BK77" s="34">
        <v>12</v>
      </c>
      <c r="BL77" s="12">
        <v>15710.4</v>
      </c>
      <c r="BM77" s="2">
        <f t="shared" si="1"/>
        <v>13092</v>
      </c>
    </row>
    <row r="78" spans="1:65" ht="229.5" x14ac:dyDescent="0.25">
      <c r="A78" s="25">
        <v>71</v>
      </c>
      <c r="B78" s="25">
        <v>71</v>
      </c>
      <c r="C78" s="22" t="s">
        <v>194</v>
      </c>
      <c r="D78" s="9" t="s">
        <v>194</v>
      </c>
      <c r="E78" s="3" t="s">
        <v>195</v>
      </c>
      <c r="F78" s="3" t="s">
        <v>610</v>
      </c>
      <c r="G78" s="10"/>
      <c r="H78" s="10"/>
      <c r="I78" s="10"/>
      <c r="J78" s="10"/>
      <c r="K78" s="10"/>
      <c r="L78" s="10"/>
      <c r="M78" s="10"/>
      <c r="N78" s="10"/>
      <c r="O78" s="10"/>
      <c r="P78" s="10"/>
      <c r="Q78" s="10"/>
      <c r="R78" s="10"/>
      <c r="S78" s="10"/>
      <c r="T78" s="10"/>
      <c r="U78" s="10"/>
      <c r="V78" s="10"/>
      <c r="W78" s="11">
        <v>2</v>
      </c>
      <c r="X78" s="10"/>
      <c r="Y78" s="10"/>
      <c r="Z78" s="10"/>
      <c r="AA78" s="10"/>
      <c r="AB78" s="10"/>
      <c r="AC78" s="11">
        <v>38</v>
      </c>
      <c r="AD78" s="10"/>
      <c r="AE78" s="11">
        <v>8</v>
      </c>
      <c r="AF78" s="10"/>
      <c r="AG78" s="10"/>
      <c r="AH78" s="10"/>
      <c r="AI78" s="11">
        <v>24</v>
      </c>
      <c r="AJ78" s="10"/>
      <c r="AK78" s="10"/>
      <c r="AL78" s="10"/>
      <c r="AM78" s="10"/>
      <c r="AN78" s="10"/>
      <c r="AO78" s="10"/>
      <c r="AP78" s="10"/>
      <c r="AQ78" s="10"/>
      <c r="AR78" s="11">
        <v>5</v>
      </c>
      <c r="AS78" s="10"/>
      <c r="AT78" s="10"/>
      <c r="AU78" s="10"/>
      <c r="AV78" s="10"/>
      <c r="AW78" s="10"/>
      <c r="AX78" s="10"/>
      <c r="AY78" s="11">
        <v>2</v>
      </c>
      <c r="AZ78" s="10"/>
      <c r="BA78" s="10"/>
      <c r="BB78" s="11">
        <v>2</v>
      </c>
      <c r="BC78" s="10"/>
      <c r="BD78" s="10"/>
      <c r="BE78" s="11">
        <v>27</v>
      </c>
      <c r="BF78" s="10"/>
      <c r="BG78" s="11">
        <v>4</v>
      </c>
      <c r="BH78" s="10"/>
      <c r="BI78" s="10"/>
      <c r="BJ78" s="10"/>
      <c r="BK78" s="34">
        <v>112</v>
      </c>
      <c r="BL78" s="12">
        <v>196560</v>
      </c>
      <c r="BM78" s="2">
        <f t="shared" si="1"/>
        <v>163800</v>
      </c>
    </row>
    <row r="79" spans="1:65" ht="120" x14ac:dyDescent="0.25">
      <c r="A79" s="25">
        <v>72</v>
      </c>
      <c r="B79" s="25">
        <v>72</v>
      </c>
      <c r="C79" s="22" t="s">
        <v>196</v>
      </c>
      <c r="D79" s="9" t="s">
        <v>196</v>
      </c>
      <c r="E79" s="3" t="s">
        <v>197</v>
      </c>
      <c r="F79" s="3" t="s">
        <v>610</v>
      </c>
      <c r="G79" s="10"/>
      <c r="H79" s="10"/>
      <c r="I79" s="10"/>
      <c r="J79" s="11">
        <v>2</v>
      </c>
      <c r="K79" s="11">
        <v>4</v>
      </c>
      <c r="L79" s="11">
        <v>4</v>
      </c>
      <c r="M79" s="10"/>
      <c r="N79" s="10"/>
      <c r="O79" s="10"/>
      <c r="P79" s="10"/>
      <c r="Q79" s="10"/>
      <c r="R79" s="10"/>
      <c r="S79" s="10"/>
      <c r="T79" s="10"/>
      <c r="U79" s="10"/>
      <c r="V79" s="11">
        <v>1</v>
      </c>
      <c r="W79" s="10"/>
      <c r="X79" s="10"/>
      <c r="Y79" s="10"/>
      <c r="Z79" s="11">
        <v>4</v>
      </c>
      <c r="AA79" s="10"/>
      <c r="AB79" s="10"/>
      <c r="AC79" s="11">
        <v>6</v>
      </c>
      <c r="AD79" s="10"/>
      <c r="AE79" s="10"/>
      <c r="AF79" s="10"/>
      <c r="AG79" s="10"/>
      <c r="AH79" s="10"/>
      <c r="AI79" s="11">
        <v>5</v>
      </c>
      <c r="AJ79" s="10"/>
      <c r="AK79" s="11">
        <v>3</v>
      </c>
      <c r="AL79" s="10"/>
      <c r="AM79" s="10"/>
      <c r="AN79" s="10"/>
      <c r="AO79" s="11">
        <v>2</v>
      </c>
      <c r="AP79" s="10"/>
      <c r="AQ79" s="10"/>
      <c r="AR79" s="10"/>
      <c r="AS79" s="10"/>
      <c r="AT79" s="10"/>
      <c r="AU79" s="10"/>
      <c r="AV79" s="10"/>
      <c r="AW79" s="10"/>
      <c r="AX79" s="10"/>
      <c r="AY79" s="10"/>
      <c r="AZ79" s="10"/>
      <c r="BA79" s="10"/>
      <c r="BB79" s="10"/>
      <c r="BC79" s="10"/>
      <c r="BD79" s="10"/>
      <c r="BE79" s="11">
        <v>8</v>
      </c>
      <c r="BF79" s="11">
        <v>4</v>
      </c>
      <c r="BG79" s="11">
        <v>5</v>
      </c>
      <c r="BH79" s="10"/>
      <c r="BI79" s="11">
        <v>3</v>
      </c>
      <c r="BJ79" s="12"/>
      <c r="BK79" s="34">
        <v>51</v>
      </c>
      <c r="BL79" s="12">
        <v>38250</v>
      </c>
      <c r="BM79" s="2">
        <f t="shared" si="1"/>
        <v>31875</v>
      </c>
    </row>
    <row r="80" spans="1:65" ht="90" x14ac:dyDescent="0.25">
      <c r="A80" s="25">
        <v>73</v>
      </c>
      <c r="B80" s="25">
        <v>73</v>
      </c>
      <c r="C80" s="22" t="s">
        <v>198</v>
      </c>
      <c r="D80" s="9" t="s">
        <v>198</v>
      </c>
      <c r="E80" s="3" t="s">
        <v>199</v>
      </c>
      <c r="F80" s="3" t="s">
        <v>610</v>
      </c>
      <c r="G80" s="10"/>
      <c r="H80" s="10"/>
      <c r="I80" s="10"/>
      <c r="J80" s="10"/>
      <c r="K80" s="10"/>
      <c r="L80" s="10"/>
      <c r="M80" s="10"/>
      <c r="N80" s="11">
        <v>2</v>
      </c>
      <c r="O80" s="10"/>
      <c r="P80" s="10"/>
      <c r="Q80" s="10"/>
      <c r="R80" s="10"/>
      <c r="S80" s="10"/>
      <c r="T80" s="10"/>
      <c r="U80" s="10"/>
      <c r="V80" s="11">
        <v>20</v>
      </c>
      <c r="W80" s="10"/>
      <c r="X80" s="10"/>
      <c r="Y80" s="10"/>
      <c r="Z80" s="11">
        <v>2</v>
      </c>
      <c r="AA80" s="10"/>
      <c r="AB80" s="10"/>
      <c r="AC80" s="10"/>
      <c r="AD80" s="10"/>
      <c r="AE80" s="10"/>
      <c r="AF80" s="10"/>
      <c r="AG80" s="10"/>
      <c r="AH80" s="10"/>
      <c r="AI80" s="11">
        <v>4</v>
      </c>
      <c r="AJ80" s="10"/>
      <c r="AK80" s="10"/>
      <c r="AL80" s="10"/>
      <c r="AM80" s="10"/>
      <c r="AN80" s="10"/>
      <c r="AO80" s="10"/>
      <c r="AP80" s="11">
        <v>2</v>
      </c>
      <c r="AQ80" s="10"/>
      <c r="AR80" s="11">
        <v>4</v>
      </c>
      <c r="AS80" s="10"/>
      <c r="AT80" s="10"/>
      <c r="AU80" s="10"/>
      <c r="AV80" s="10"/>
      <c r="AW80" s="10"/>
      <c r="AX80" s="10"/>
      <c r="AY80" s="10"/>
      <c r="AZ80" s="10"/>
      <c r="BA80" s="10"/>
      <c r="BB80" s="10"/>
      <c r="BC80" s="10"/>
      <c r="BD80" s="10"/>
      <c r="BE80" s="11">
        <v>2</v>
      </c>
      <c r="BF80" s="10"/>
      <c r="BG80" s="10"/>
      <c r="BH80" s="10"/>
      <c r="BI80" s="10"/>
      <c r="BJ80" s="10"/>
      <c r="BK80" s="34">
        <v>36</v>
      </c>
      <c r="BL80" s="12">
        <v>6974.21</v>
      </c>
      <c r="BM80" s="2">
        <f t="shared" si="1"/>
        <v>5811.84</v>
      </c>
    </row>
    <row r="81" spans="1:65" ht="90" x14ac:dyDescent="0.25">
      <c r="A81" s="25">
        <v>74</v>
      </c>
      <c r="B81" s="25">
        <v>74</v>
      </c>
      <c r="C81" s="22" t="s">
        <v>200</v>
      </c>
      <c r="D81" s="9" t="s">
        <v>200</v>
      </c>
      <c r="E81" s="3" t="s">
        <v>201</v>
      </c>
      <c r="F81" s="3" t="s">
        <v>610</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1">
        <v>1</v>
      </c>
      <c r="AQ81" s="10"/>
      <c r="AR81" s="10"/>
      <c r="AS81" s="10"/>
      <c r="AT81" s="10"/>
      <c r="AU81" s="10"/>
      <c r="AV81" s="10"/>
      <c r="AW81" s="10"/>
      <c r="AX81" s="10"/>
      <c r="AY81" s="11">
        <v>4</v>
      </c>
      <c r="AZ81" s="10"/>
      <c r="BA81" s="10"/>
      <c r="BB81" s="10"/>
      <c r="BC81" s="10"/>
      <c r="BD81" s="10"/>
      <c r="BE81" s="11">
        <v>4</v>
      </c>
      <c r="BF81" s="10"/>
      <c r="BG81" s="10"/>
      <c r="BH81" s="10"/>
      <c r="BI81" s="10"/>
      <c r="BJ81" s="10"/>
      <c r="BK81" s="34">
        <v>9</v>
      </c>
      <c r="BL81" s="12">
        <v>3150.14</v>
      </c>
      <c r="BM81" s="2">
        <f t="shared" si="1"/>
        <v>2625.12</v>
      </c>
    </row>
    <row r="82" spans="1:65" ht="90" x14ac:dyDescent="0.25">
      <c r="A82" s="25">
        <v>75</v>
      </c>
      <c r="B82" s="25">
        <v>75</v>
      </c>
      <c r="C82" s="22" t="s">
        <v>202</v>
      </c>
      <c r="D82" s="9" t="s">
        <v>202</v>
      </c>
      <c r="E82" s="3" t="s">
        <v>203</v>
      </c>
      <c r="F82" s="3" t="s">
        <v>610</v>
      </c>
      <c r="G82" s="10"/>
      <c r="H82" s="10"/>
      <c r="I82" s="10"/>
      <c r="J82" s="11">
        <v>15</v>
      </c>
      <c r="K82" s="10"/>
      <c r="L82" s="10"/>
      <c r="M82" s="11">
        <v>30</v>
      </c>
      <c r="N82" s="11">
        <v>2</v>
      </c>
      <c r="O82" s="10"/>
      <c r="P82" s="10"/>
      <c r="Q82" s="10"/>
      <c r="R82" s="10"/>
      <c r="S82" s="10"/>
      <c r="T82" s="10"/>
      <c r="U82" s="10"/>
      <c r="V82" s="11">
        <v>10</v>
      </c>
      <c r="W82" s="10"/>
      <c r="X82" s="10"/>
      <c r="Y82" s="10"/>
      <c r="Z82" s="10"/>
      <c r="AA82" s="10"/>
      <c r="AB82" s="10"/>
      <c r="AC82" s="11">
        <v>10</v>
      </c>
      <c r="AD82" s="10"/>
      <c r="AE82" s="10"/>
      <c r="AF82" s="10"/>
      <c r="AG82" s="10"/>
      <c r="AH82" s="10"/>
      <c r="AI82" s="11">
        <v>4</v>
      </c>
      <c r="AJ82" s="10"/>
      <c r="AK82" s="10"/>
      <c r="AL82" s="10"/>
      <c r="AM82" s="10"/>
      <c r="AN82" s="10"/>
      <c r="AO82" s="10"/>
      <c r="AP82" s="10"/>
      <c r="AQ82" s="10"/>
      <c r="AR82" s="10"/>
      <c r="AS82" s="10"/>
      <c r="AT82" s="10"/>
      <c r="AU82" s="10"/>
      <c r="AV82" s="10"/>
      <c r="AW82" s="10"/>
      <c r="AX82" s="11">
        <v>23</v>
      </c>
      <c r="AY82" s="10"/>
      <c r="AZ82" s="10"/>
      <c r="BA82" s="10"/>
      <c r="BB82" s="10"/>
      <c r="BC82" s="11">
        <v>50</v>
      </c>
      <c r="BD82" s="10"/>
      <c r="BE82" s="11">
        <v>16</v>
      </c>
      <c r="BF82" s="10"/>
      <c r="BG82" s="10"/>
      <c r="BH82" s="10"/>
      <c r="BI82" s="10"/>
      <c r="BJ82" s="10"/>
      <c r="BK82" s="34">
        <v>160</v>
      </c>
      <c r="BL82" s="12">
        <v>30996.48</v>
      </c>
      <c r="BM82" s="2">
        <f t="shared" si="1"/>
        <v>25830.400000000001</v>
      </c>
    </row>
    <row r="83" spans="1:65" ht="90" x14ac:dyDescent="0.25">
      <c r="A83" s="25">
        <v>76</v>
      </c>
      <c r="B83" s="25">
        <v>76</v>
      </c>
      <c r="C83" s="22" t="s">
        <v>204</v>
      </c>
      <c r="D83" s="9" t="s">
        <v>204</v>
      </c>
      <c r="E83" s="3" t="s">
        <v>205</v>
      </c>
      <c r="F83" s="3" t="s">
        <v>610</v>
      </c>
      <c r="G83" s="10"/>
      <c r="H83" s="10"/>
      <c r="I83" s="10"/>
      <c r="J83" s="11">
        <v>12</v>
      </c>
      <c r="K83" s="10"/>
      <c r="L83" s="10"/>
      <c r="M83" s="10"/>
      <c r="N83" s="10"/>
      <c r="O83" s="10"/>
      <c r="P83" s="10"/>
      <c r="Q83" s="10"/>
      <c r="R83" s="10"/>
      <c r="S83" s="10"/>
      <c r="T83" s="10"/>
      <c r="U83" s="11">
        <v>3</v>
      </c>
      <c r="V83" s="10"/>
      <c r="W83" s="10"/>
      <c r="X83" s="10"/>
      <c r="Y83" s="11">
        <v>4</v>
      </c>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1">
        <v>10</v>
      </c>
      <c r="AY83" s="10"/>
      <c r="AZ83" s="10"/>
      <c r="BA83" s="10"/>
      <c r="BB83" s="10"/>
      <c r="BC83" s="10"/>
      <c r="BD83" s="10"/>
      <c r="BE83" s="11">
        <v>5</v>
      </c>
      <c r="BF83" s="11">
        <v>2</v>
      </c>
      <c r="BG83" s="10"/>
      <c r="BH83" s="10"/>
      <c r="BI83" s="10"/>
      <c r="BJ83" s="10"/>
      <c r="BK83" s="34">
        <v>36</v>
      </c>
      <c r="BL83" s="12">
        <v>6974.21</v>
      </c>
      <c r="BM83" s="2">
        <f t="shared" si="1"/>
        <v>5811.84</v>
      </c>
    </row>
    <row r="84" spans="1:65" ht="90" x14ac:dyDescent="0.25">
      <c r="A84" s="25">
        <v>77</v>
      </c>
      <c r="B84" s="25">
        <v>77</v>
      </c>
      <c r="C84" s="22" t="s">
        <v>206</v>
      </c>
      <c r="D84" s="9" t="s">
        <v>206</v>
      </c>
      <c r="E84" s="3" t="s">
        <v>207</v>
      </c>
      <c r="F84" s="3" t="s">
        <v>610</v>
      </c>
      <c r="G84" s="10"/>
      <c r="H84" s="10"/>
      <c r="I84" s="10"/>
      <c r="J84" s="10"/>
      <c r="K84" s="10"/>
      <c r="L84" s="10"/>
      <c r="M84" s="10"/>
      <c r="N84" s="10"/>
      <c r="O84" s="10"/>
      <c r="P84" s="10"/>
      <c r="Q84" s="10"/>
      <c r="R84" s="10"/>
      <c r="S84" s="10"/>
      <c r="T84" s="10"/>
      <c r="U84" s="10"/>
      <c r="V84" s="10"/>
      <c r="W84" s="11">
        <v>4</v>
      </c>
      <c r="X84" s="10"/>
      <c r="Y84" s="10"/>
      <c r="Z84" s="10"/>
      <c r="AA84" s="10"/>
      <c r="AB84" s="10"/>
      <c r="AC84" s="10"/>
      <c r="AD84" s="10"/>
      <c r="AE84" s="10"/>
      <c r="AF84" s="10"/>
      <c r="AG84" s="11">
        <v>10</v>
      </c>
      <c r="AH84" s="10"/>
      <c r="AI84" s="10"/>
      <c r="AJ84" s="10"/>
      <c r="AK84" s="10"/>
      <c r="AL84" s="10"/>
      <c r="AM84" s="10"/>
      <c r="AN84" s="10"/>
      <c r="AO84" s="10"/>
      <c r="AP84" s="10"/>
      <c r="AQ84" s="10"/>
      <c r="AR84" s="10"/>
      <c r="AS84" s="10"/>
      <c r="AT84" s="10"/>
      <c r="AU84" s="10"/>
      <c r="AV84" s="10"/>
      <c r="AW84" s="10"/>
      <c r="AX84" s="11">
        <v>10</v>
      </c>
      <c r="AY84" s="10"/>
      <c r="AZ84" s="10"/>
      <c r="BA84" s="10"/>
      <c r="BB84" s="10"/>
      <c r="BC84" s="10"/>
      <c r="BD84" s="10"/>
      <c r="BE84" s="11">
        <v>2</v>
      </c>
      <c r="BF84" s="10"/>
      <c r="BG84" s="10"/>
      <c r="BH84" s="10"/>
      <c r="BI84" s="10"/>
      <c r="BJ84" s="10"/>
      <c r="BK84" s="34">
        <v>26</v>
      </c>
      <c r="BL84" s="12">
        <v>5036.93</v>
      </c>
      <c r="BM84" s="2">
        <f t="shared" si="1"/>
        <v>4197.4399999999996</v>
      </c>
    </row>
    <row r="85" spans="1:65" ht="90" x14ac:dyDescent="0.25">
      <c r="A85" s="25">
        <v>78</v>
      </c>
      <c r="B85" s="25">
        <v>78</v>
      </c>
      <c r="C85" s="22" t="s">
        <v>208</v>
      </c>
      <c r="D85" s="9" t="s">
        <v>208</v>
      </c>
      <c r="E85" s="3" t="s">
        <v>209</v>
      </c>
      <c r="F85" s="3" t="s">
        <v>610</v>
      </c>
      <c r="G85" s="10"/>
      <c r="H85" s="10"/>
      <c r="I85" s="10"/>
      <c r="J85" s="10"/>
      <c r="K85" s="10"/>
      <c r="L85" s="10"/>
      <c r="M85" s="10"/>
      <c r="N85" s="10"/>
      <c r="O85" s="11">
        <v>1</v>
      </c>
      <c r="P85" s="10"/>
      <c r="Q85" s="10"/>
      <c r="R85" s="10"/>
      <c r="S85" s="10"/>
      <c r="T85" s="10"/>
      <c r="U85" s="10"/>
      <c r="V85" s="10"/>
      <c r="W85" s="11">
        <v>2</v>
      </c>
      <c r="X85" s="10"/>
      <c r="Y85" s="10"/>
      <c r="Z85" s="10"/>
      <c r="AA85" s="10"/>
      <c r="AB85" s="10"/>
      <c r="AC85" s="10"/>
      <c r="AD85" s="10"/>
      <c r="AE85" s="10"/>
      <c r="AF85" s="10"/>
      <c r="AG85" s="10"/>
      <c r="AH85" s="10"/>
      <c r="AI85" s="10"/>
      <c r="AJ85" s="10"/>
      <c r="AK85" s="10"/>
      <c r="AL85" s="10"/>
      <c r="AM85" s="10"/>
      <c r="AN85" s="10"/>
      <c r="AO85" s="10"/>
      <c r="AP85" s="11">
        <v>2</v>
      </c>
      <c r="AQ85" s="10"/>
      <c r="AR85" s="11">
        <v>2</v>
      </c>
      <c r="AS85" s="10"/>
      <c r="AT85" s="10"/>
      <c r="AU85" s="10"/>
      <c r="AV85" s="10"/>
      <c r="AW85" s="10"/>
      <c r="AX85" s="10"/>
      <c r="AY85" s="10"/>
      <c r="AZ85" s="10"/>
      <c r="BA85" s="10"/>
      <c r="BB85" s="11">
        <v>3</v>
      </c>
      <c r="BC85" s="10"/>
      <c r="BD85" s="10"/>
      <c r="BE85" s="11">
        <v>16</v>
      </c>
      <c r="BF85" s="10"/>
      <c r="BG85" s="10"/>
      <c r="BH85" s="10"/>
      <c r="BI85" s="10"/>
      <c r="BJ85" s="10"/>
      <c r="BK85" s="34">
        <v>26</v>
      </c>
      <c r="BL85" s="12">
        <v>5036.93</v>
      </c>
      <c r="BM85" s="2">
        <f t="shared" si="1"/>
        <v>4197.4399999999996</v>
      </c>
    </row>
    <row r="86" spans="1:65" ht="90" x14ac:dyDescent="0.25">
      <c r="A86" s="25">
        <v>79</v>
      </c>
      <c r="B86" s="25">
        <v>79</v>
      </c>
      <c r="C86" s="22" t="s">
        <v>210</v>
      </c>
      <c r="D86" s="9" t="s">
        <v>210</v>
      </c>
      <c r="E86" s="3" t="s">
        <v>211</v>
      </c>
      <c r="F86" s="3" t="s">
        <v>610</v>
      </c>
      <c r="G86" s="10"/>
      <c r="H86" s="10"/>
      <c r="I86" s="10"/>
      <c r="J86" s="10"/>
      <c r="K86" s="11">
        <v>100</v>
      </c>
      <c r="L86" s="10"/>
      <c r="M86" s="11">
        <v>4</v>
      </c>
      <c r="N86" s="10"/>
      <c r="O86" s="10"/>
      <c r="P86" s="10"/>
      <c r="Q86" s="11">
        <v>3</v>
      </c>
      <c r="R86" s="10"/>
      <c r="S86" s="10"/>
      <c r="T86" s="10"/>
      <c r="U86" s="10"/>
      <c r="V86" s="10"/>
      <c r="W86" s="10"/>
      <c r="X86" s="10"/>
      <c r="Y86" s="10"/>
      <c r="Z86" s="10"/>
      <c r="AA86" s="10"/>
      <c r="AB86" s="10"/>
      <c r="AC86" s="11">
        <v>15</v>
      </c>
      <c r="AD86" s="10"/>
      <c r="AE86" s="10"/>
      <c r="AF86" s="10"/>
      <c r="AG86" s="10"/>
      <c r="AH86" s="10"/>
      <c r="AI86" s="10"/>
      <c r="AJ86" s="10"/>
      <c r="AK86" s="10"/>
      <c r="AL86" s="10"/>
      <c r="AM86" s="10"/>
      <c r="AN86" s="10"/>
      <c r="AO86" s="11">
        <v>5</v>
      </c>
      <c r="AP86" s="10"/>
      <c r="AQ86" s="10"/>
      <c r="AR86" s="10"/>
      <c r="AS86" s="10"/>
      <c r="AT86" s="10"/>
      <c r="AU86" s="10"/>
      <c r="AV86" s="10"/>
      <c r="AW86" s="10"/>
      <c r="AX86" s="10"/>
      <c r="AY86" s="10"/>
      <c r="AZ86" s="10"/>
      <c r="BA86" s="10"/>
      <c r="BB86" s="10"/>
      <c r="BC86" s="10"/>
      <c r="BD86" s="11">
        <v>20</v>
      </c>
      <c r="BE86" s="11">
        <v>4</v>
      </c>
      <c r="BF86" s="10"/>
      <c r="BG86" s="10"/>
      <c r="BH86" s="10"/>
      <c r="BI86" s="10"/>
      <c r="BJ86" s="10"/>
      <c r="BK86" s="34">
        <v>151</v>
      </c>
      <c r="BL86" s="12">
        <v>13590</v>
      </c>
      <c r="BM86" s="2">
        <f t="shared" si="1"/>
        <v>11325</v>
      </c>
    </row>
    <row r="87" spans="1:65" ht="90" x14ac:dyDescent="0.25">
      <c r="A87" s="25">
        <v>80</v>
      </c>
      <c r="B87" s="25">
        <v>80</v>
      </c>
      <c r="C87" s="22" t="s">
        <v>212</v>
      </c>
      <c r="D87" s="9" t="s">
        <v>212</v>
      </c>
      <c r="E87" s="3" t="s">
        <v>213</v>
      </c>
      <c r="F87" s="3" t="s">
        <v>610</v>
      </c>
      <c r="G87" s="10"/>
      <c r="H87" s="10"/>
      <c r="I87" s="10"/>
      <c r="J87" s="10"/>
      <c r="K87" s="10"/>
      <c r="L87" s="10"/>
      <c r="M87" s="11">
        <v>4</v>
      </c>
      <c r="N87" s="10"/>
      <c r="O87" s="10"/>
      <c r="P87" s="11">
        <v>5</v>
      </c>
      <c r="Q87" s="10"/>
      <c r="R87" s="10"/>
      <c r="S87" s="10"/>
      <c r="T87" s="10"/>
      <c r="U87" s="11">
        <v>5</v>
      </c>
      <c r="V87" s="10"/>
      <c r="W87" s="10"/>
      <c r="X87" s="10"/>
      <c r="Y87" s="10"/>
      <c r="Z87" s="10"/>
      <c r="AA87" s="10"/>
      <c r="AB87" s="10"/>
      <c r="AC87" s="10"/>
      <c r="AD87" s="10"/>
      <c r="AE87" s="10"/>
      <c r="AF87" s="10"/>
      <c r="AG87" s="10"/>
      <c r="AH87" s="10"/>
      <c r="AI87" s="10"/>
      <c r="AJ87" s="10"/>
      <c r="AK87" s="10"/>
      <c r="AL87" s="10"/>
      <c r="AM87" s="10"/>
      <c r="AN87" s="10"/>
      <c r="AO87" s="11">
        <v>2</v>
      </c>
      <c r="AP87" s="10"/>
      <c r="AQ87" s="10"/>
      <c r="AR87" s="10"/>
      <c r="AS87" s="10"/>
      <c r="AT87" s="10"/>
      <c r="AU87" s="10"/>
      <c r="AV87" s="10"/>
      <c r="AW87" s="11">
        <v>2</v>
      </c>
      <c r="AX87" s="10"/>
      <c r="AY87" s="10"/>
      <c r="AZ87" s="10"/>
      <c r="BA87" s="10"/>
      <c r="BB87" s="10"/>
      <c r="BC87" s="10"/>
      <c r="BD87" s="10"/>
      <c r="BE87" s="10"/>
      <c r="BF87" s="10"/>
      <c r="BG87" s="10"/>
      <c r="BH87" s="10"/>
      <c r="BI87" s="10"/>
      <c r="BJ87" s="10"/>
      <c r="BK87" s="34">
        <v>18</v>
      </c>
      <c r="BL87" s="12">
        <v>2214</v>
      </c>
      <c r="BM87" s="2">
        <f t="shared" si="1"/>
        <v>1845</v>
      </c>
    </row>
    <row r="88" spans="1:65" ht="90" x14ac:dyDescent="0.25">
      <c r="A88" s="25">
        <v>81</v>
      </c>
      <c r="B88" s="25">
        <v>81</v>
      </c>
      <c r="C88" s="22" t="s">
        <v>214</v>
      </c>
      <c r="D88" s="9" t="s">
        <v>214</v>
      </c>
      <c r="E88" s="3" t="s">
        <v>215</v>
      </c>
      <c r="F88" s="3" t="s">
        <v>610</v>
      </c>
      <c r="G88" s="11">
        <v>2</v>
      </c>
      <c r="H88" s="10"/>
      <c r="I88" s="10"/>
      <c r="J88" s="10"/>
      <c r="K88" s="11">
        <v>50</v>
      </c>
      <c r="L88" s="10"/>
      <c r="M88" s="10"/>
      <c r="N88" s="10"/>
      <c r="O88" s="10"/>
      <c r="P88" s="10"/>
      <c r="Q88" s="10"/>
      <c r="R88" s="10"/>
      <c r="S88" s="10"/>
      <c r="T88" s="10"/>
      <c r="U88" s="10"/>
      <c r="V88" s="10"/>
      <c r="W88" s="10"/>
      <c r="X88" s="10"/>
      <c r="Y88" s="10"/>
      <c r="Z88" s="11">
        <v>20</v>
      </c>
      <c r="AA88" s="10"/>
      <c r="AB88" s="10"/>
      <c r="AC88" s="10"/>
      <c r="AD88" s="10"/>
      <c r="AE88" s="10"/>
      <c r="AF88" s="10"/>
      <c r="AG88" s="10"/>
      <c r="AH88" s="10"/>
      <c r="AI88" s="10"/>
      <c r="AJ88" s="10"/>
      <c r="AK88" s="10"/>
      <c r="AL88" s="10"/>
      <c r="AM88" s="10"/>
      <c r="AN88" s="10"/>
      <c r="AO88" s="11">
        <v>2</v>
      </c>
      <c r="AP88" s="10"/>
      <c r="AQ88" s="10"/>
      <c r="AR88" s="10"/>
      <c r="AS88" s="15">
        <v>6</v>
      </c>
      <c r="AT88" s="10"/>
      <c r="AU88" s="10"/>
      <c r="AV88" s="11">
        <v>3</v>
      </c>
      <c r="AW88" s="11">
        <v>2</v>
      </c>
      <c r="AX88" s="10"/>
      <c r="AY88" s="11">
        <v>4</v>
      </c>
      <c r="AZ88" s="10"/>
      <c r="BA88" s="10"/>
      <c r="BB88" s="10"/>
      <c r="BC88" s="10"/>
      <c r="BD88" s="11">
        <v>20</v>
      </c>
      <c r="BE88" s="11">
        <v>2</v>
      </c>
      <c r="BF88" s="10"/>
      <c r="BG88" s="10"/>
      <c r="BH88" s="10"/>
      <c r="BI88" s="10"/>
      <c r="BJ88" s="10"/>
      <c r="BK88" s="34">
        <v>111</v>
      </c>
      <c r="BL88" s="12">
        <v>9990</v>
      </c>
      <c r="BM88" s="2">
        <f t="shared" si="1"/>
        <v>8325</v>
      </c>
    </row>
    <row r="89" spans="1:65" ht="90" x14ac:dyDescent="0.25">
      <c r="A89" s="25">
        <v>82</v>
      </c>
      <c r="B89" s="25">
        <v>82</v>
      </c>
      <c r="C89" s="22" t="s">
        <v>216</v>
      </c>
      <c r="D89" s="9" t="s">
        <v>216</v>
      </c>
      <c r="E89" s="3" t="s">
        <v>217</v>
      </c>
      <c r="F89" s="3" t="s">
        <v>610</v>
      </c>
      <c r="G89" s="10"/>
      <c r="H89" s="10"/>
      <c r="I89" s="10"/>
      <c r="J89" s="10"/>
      <c r="K89" s="10"/>
      <c r="L89" s="10"/>
      <c r="M89" s="10"/>
      <c r="N89" s="10"/>
      <c r="O89" s="10"/>
      <c r="P89" s="10"/>
      <c r="Q89" s="10"/>
      <c r="R89" s="10"/>
      <c r="S89" s="10"/>
      <c r="T89" s="10"/>
      <c r="U89" s="10"/>
      <c r="V89" s="10"/>
      <c r="W89" s="10"/>
      <c r="X89" s="10"/>
      <c r="Y89" s="10"/>
      <c r="Z89" s="10"/>
      <c r="AA89" s="10"/>
      <c r="AB89" s="10"/>
      <c r="AC89" s="11">
        <v>10</v>
      </c>
      <c r="AD89" s="10"/>
      <c r="AE89" s="10"/>
      <c r="AF89" s="10"/>
      <c r="AG89" s="11">
        <v>20</v>
      </c>
      <c r="AH89" s="11">
        <v>5</v>
      </c>
      <c r="AI89" s="10"/>
      <c r="AJ89" s="10"/>
      <c r="AK89" s="10"/>
      <c r="AL89" s="10"/>
      <c r="AM89" s="10"/>
      <c r="AN89" s="10"/>
      <c r="AO89" s="10"/>
      <c r="AP89" s="10"/>
      <c r="AQ89" s="10"/>
      <c r="AR89" s="10"/>
      <c r="AS89" s="10"/>
      <c r="AT89" s="10"/>
      <c r="AU89" s="10"/>
      <c r="AV89" s="11">
        <v>3</v>
      </c>
      <c r="AW89" s="10"/>
      <c r="AX89" s="11">
        <v>10</v>
      </c>
      <c r="AY89" s="10"/>
      <c r="AZ89" s="10"/>
      <c r="BA89" s="10"/>
      <c r="BB89" s="10"/>
      <c r="BC89" s="10"/>
      <c r="BD89" s="11">
        <v>20</v>
      </c>
      <c r="BE89" s="11">
        <v>5</v>
      </c>
      <c r="BF89" s="10"/>
      <c r="BG89" s="10"/>
      <c r="BH89" s="10"/>
      <c r="BI89" s="10"/>
      <c r="BJ89" s="10"/>
      <c r="BK89" s="34">
        <v>73</v>
      </c>
      <c r="BL89" s="12">
        <v>6570</v>
      </c>
      <c r="BM89" s="2">
        <f t="shared" si="1"/>
        <v>5475</v>
      </c>
    </row>
    <row r="90" spans="1:65" ht="90" x14ac:dyDescent="0.25">
      <c r="A90" s="25">
        <v>83</v>
      </c>
      <c r="B90" s="25">
        <v>83</v>
      </c>
      <c r="C90" s="22" t="s">
        <v>218</v>
      </c>
      <c r="D90" s="9" t="s">
        <v>218</v>
      </c>
      <c r="E90" s="3" t="s">
        <v>219</v>
      </c>
      <c r="F90" s="3" t="s">
        <v>610</v>
      </c>
      <c r="G90" s="10"/>
      <c r="H90" s="10"/>
      <c r="I90" s="10"/>
      <c r="J90" s="10"/>
      <c r="K90" s="10"/>
      <c r="L90" s="10"/>
      <c r="M90" s="11">
        <v>10</v>
      </c>
      <c r="N90" s="10"/>
      <c r="O90" s="10"/>
      <c r="P90" s="10"/>
      <c r="Q90" s="10"/>
      <c r="R90" s="10"/>
      <c r="S90" s="10"/>
      <c r="T90" s="10"/>
      <c r="U90" s="10"/>
      <c r="V90" s="10"/>
      <c r="W90" s="10"/>
      <c r="X90" s="10"/>
      <c r="Y90" s="11">
        <v>6</v>
      </c>
      <c r="Z90" s="10"/>
      <c r="AA90" s="10"/>
      <c r="AB90" s="10"/>
      <c r="AC90" s="11">
        <v>95</v>
      </c>
      <c r="AD90" s="10"/>
      <c r="AE90" s="10"/>
      <c r="AF90" s="11">
        <v>5</v>
      </c>
      <c r="AG90" s="10"/>
      <c r="AH90" s="10"/>
      <c r="AI90" s="10"/>
      <c r="AJ90" s="10"/>
      <c r="AK90" s="10"/>
      <c r="AL90" s="10"/>
      <c r="AM90" s="10"/>
      <c r="AN90" s="10"/>
      <c r="AO90" s="10"/>
      <c r="AP90" s="10"/>
      <c r="AQ90" s="10"/>
      <c r="AR90" s="11">
        <v>5</v>
      </c>
      <c r="AS90" s="10"/>
      <c r="AT90" s="10"/>
      <c r="AU90" s="10"/>
      <c r="AV90" s="11">
        <v>3</v>
      </c>
      <c r="AW90" s="10"/>
      <c r="AX90" s="11">
        <v>30</v>
      </c>
      <c r="AY90" s="11">
        <v>20</v>
      </c>
      <c r="AZ90" s="10"/>
      <c r="BA90" s="10"/>
      <c r="BB90" s="11">
        <v>6</v>
      </c>
      <c r="BC90" s="10"/>
      <c r="BD90" s="11">
        <v>20</v>
      </c>
      <c r="BE90" s="10"/>
      <c r="BF90" s="11">
        <v>27</v>
      </c>
      <c r="BG90" s="10"/>
      <c r="BH90" s="10"/>
      <c r="BI90" s="10"/>
      <c r="BJ90" s="10"/>
      <c r="BK90" s="34">
        <v>227</v>
      </c>
      <c r="BL90" s="12">
        <v>20430</v>
      </c>
      <c r="BM90" s="2">
        <f t="shared" si="1"/>
        <v>17025</v>
      </c>
    </row>
    <row r="91" spans="1:65" ht="51" x14ac:dyDescent="0.25">
      <c r="A91" s="25">
        <v>84</v>
      </c>
      <c r="B91" s="25">
        <v>84</v>
      </c>
      <c r="C91" s="22" t="s">
        <v>220</v>
      </c>
      <c r="D91" s="9" t="s">
        <v>220</v>
      </c>
      <c r="E91" s="3" t="s">
        <v>221</v>
      </c>
      <c r="F91" s="3" t="s">
        <v>610</v>
      </c>
      <c r="G91" s="10"/>
      <c r="H91" s="10"/>
      <c r="I91" s="10"/>
      <c r="J91" s="10"/>
      <c r="K91" s="10"/>
      <c r="L91" s="10"/>
      <c r="M91" s="10"/>
      <c r="N91" s="10"/>
      <c r="O91" s="10"/>
      <c r="P91" s="10"/>
      <c r="Q91" s="10"/>
      <c r="R91" s="10"/>
      <c r="S91" s="10"/>
      <c r="T91" s="10"/>
      <c r="U91" s="10"/>
      <c r="V91" s="10"/>
      <c r="W91" s="10"/>
      <c r="X91" s="10"/>
      <c r="Y91" s="10"/>
      <c r="Z91" s="11">
        <v>100</v>
      </c>
      <c r="AA91" s="10"/>
      <c r="AB91" s="10"/>
      <c r="AC91" s="10"/>
      <c r="AD91" s="10"/>
      <c r="AE91" s="10"/>
      <c r="AF91" s="10"/>
      <c r="AG91" s="10"/>
      <c r="AH91" s="11">
        <v>2</v>
      </c>
      <c r="AI91" s="11">
        <v>210</v>
      </c>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34">
        <v>312</v>
      </c>
      <c r="BL91" s="12">
        <v>280800</v>
      </c>
      <c r="BM91" s="2">
        <f t="shared" si="1"/>
        <v>234000</v>
      </c>
    </row>
    <row r="92" spans="1:65" ht="60" x14ac:dyDescent="0.25">
      <c r="A92" s="25">
        <v>85</v>
      </c>
      <c r="B92" s="25">
        <v>85</v>
      </c>
      <c r="C92" s="22" t="s">
        <v>222</v>
      </c>
      <c r="D92" s="9" t="s">
        <v>222</v>
      </c>
      <c r="E92" s="3" t="s">
        <v>223</v>
      </c>
      <c r="F92" s="3" t="s">
        <v>610</v>
      </c>
      <c r="G92" s="10"/>
      <c r="H92" s="10"/>
      <c r="I92" s="10"/>
      <c r="J92" s="10"/>
      <c r="K92" s="10"/>
      <c r="L92" s="10"/>
      <c r="M92" s="10"/>
      <c r="N92" s="10"/>
      <c r="O92" s="10"/>
      <c r="P92" s="10"/>
      <c r="Q92" s="10"/>
      <c r="R92" s="10"/>
      <c r="S92" s="10"/>
      <c r="T92" s="10"/>
      <c r="U92" s="10"/>
      <c r="V92" s="10"/>
      <c r="W92" s="10"/>
      <c r="X92" s="10"/>
      <c r="Y92" s="11">
        <v>500</v>
      </c>
      <c r="Z92" s="10"/>
      <c r="AA92" s="10"/>
      <c r="AB92" s="10"/>
      <c r="AC92" s="10"/>
      <c r="AD92" s="10"/>
      <c r="AE92" s="10"/>
      <c r="AF92" s="10"/>
      <c r="AG92" s="10"/>
      <c r="AH92" s="11">
        <v>10</v>
      </c>
      <c r="AI92" s="10"/>
      <c r="AJ92" s="10"/>
      <c r="AK92" s="11">
        <v>5</v>
      </c>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1">
        <v>2</v>
      </c>
      <c r="BJ92" s="11"/>
      <c r="BK92" s="34">
        <v>517</v>
      </c>
      <c r="BL92" s="12">
        <v>69795</v>
      </c>
      <c r="BM92" s="2">
        <f t="shared" si="1"/>
        <v>58162.5</v>
      </c>
    </row>
    <row r="93" spans="1:65" ht="45" x14ac:dyDescent="0.25">
      <c r="A93" s="25">
        <v>86</v>
      </c>
      <c r="B93" s="25">
        <v>86</v>
      </c>
      <c r="C93" s="22" t="s">
        <v>224</v>
      </c>
      <c r="D93" s="9" t="s">
        <v>224</v>
      </c>
      <c r="E93" s="3" t="s">
        <v>225</v>
      </c>
      <c r="F93" s="3" t="s">
        <v>610</v>
      </c>
      <c r="G93" s="10"/>
      <c r="H93" s="10"/>
      <c r="I93" s="10"/>
      <c r="J93" s="10"/>
      <c r="K93" s="10"/>
      <c r="L93" s="10"/>
      <c r="M93" s="10"/>
      <c r="N93" s="10"/>
      <c r="O93" s="10"/>
      <c r="P93" s="10"/>
      <c r="Q93" s="10"/>
      <c r="R93" s="10"/>
      <c r="S93" s="10"/>
      <c r="T93" s="10"/>
      <c r="U93" s="10"/>
      <c r="V93" s="10"/>
      <c r="W93" s="10"/>
      <c r="X93" s="10"/>
      <c r="Y93" s="10"/>
      <c r="Z93" s="12">
        <v>1000</v>
      </c>
      <c r="AA93" s="10"/>
      <c r="AB93" s="11">
        <v>1</v>
      </c>
      <c r="AC93" s="10"/>
      <c r="AD93" s="10"/>
      <c r="AE93" s="10"/>
      <c r="AF93" s="10"/>
      <c r="AG93" s="10"/>
      <c r="AH93" s="11">
        <v>10</v>
      </c>
      <c r="AI93" s="11">
        <v>220</v>
      </c>
      <c r="AJ93" s="10"/>
      <c r="AK93" s="11">
        <v>5</v>
      </c>
      <c r="AL93" s="10"/>
      <c r="AM93" s="10"/>
      <c r="AN93" s="10"/>
      <c r="AO93" s="11">
        <v>2</v>
      </c>
      <c r="AP93" s="11">
        <v>5</v>
      </c>
      <c r="AQ93" s="10"/>
      <c r="AR93" s="10"/>
      <c r="AS93" s="10"/>
      <c r="AT93" s="10"/>
      <c r="AU93" s="10"/>
      <c r="AV93" s="10"/>
      <c r="AW93" s="11">
        <v>20</v>
      </c>
      <c r="AX93" s="10"/>
      <c r="AY93" s="10"/>
      <c r="AZ93" s="10"/>
      <c r="BA93" s="10"/>
      <c r="BB93" s="10"/>
      <c r="BC93" s="10"/>
      <c r="BD93" s="10"/>
      <c r="BE93" s="10"/>
      <c r="BF93" s="10"/>
      <c r="BG93" s="10"/>
      <c r="BH93" s="10"/>
      <c r="BI93" s="10"/>
      <c r="BJ93" s="10"/>
      <c r="BK93" s="34">
        <v>1263</v>
      </c>
      <c r="BL93" s="12">
        <v>265230</v>
      </c>
      <c r="BM93" s="2">
        <f t="shared" si="1"/>
        <v>221025</v>
      </c>
    </row>
    <row r="94" spans="1:65" ht="45" x14ac:dyDescent="0.25">
      <c r="A94" s="25">
        <v>87</v>
      </c>
      <c r="B94" s="25">
        <v>87</v>
      </c>
      <c r="C94" s="22" t="s">
        <v>226</v>
      </c>
      <c r="D94" s="9" t="s">
        <v>226</v>
      </c>
      <c r="E94" s="3" t="s">
        <v>227</v>
      </c>
      <c r="F94" s="3" t="s">
        <v>610</v>
      </c>
      <c r="G94" s="10"/>
      <c r="H94" s="10"/>
      <c r="I94" s="11">
        <v>100</v>
      </c>
      <c r="J94" s="10"/>
      <c r="K94" s="10"/>
      <c r="L94" s="10"/>
      <c r="M94" s="10"/>
      <c r="N94" s="10"/>
      <c r="O94" s="10"/>
      <c r="P94" s="10"/>
      <c r="Q94" s="10"/>
      <c r="R94" s="10"/>
      <c r="S94" s="10"/>
      <c r="T94" s="10"/>
      <c r="U94" s="10"/>
      <c r="V94" s="10"/>
      <c r="W94" s="10"/>
      <c r="X94" s="10"/>
      <c r="Y94" s="10"/>
      <c r="Z94" s="11">
        <v>500</v>
      </c>
      <c r="AA94" s="10"/>
      <c r="AB94" s="11">
        <v>1</v>
      </c>
      <c r="AC94" s="10"/>
      <c r="AD94" s="10"/>
      <c r="AE94" s="10"/>
      <c r="AF94" s="10"/>
      <c r="AG94" s="10"/>
      <c r="AH94" s="11">
        <v>10</v>
      </c>
      <c r="AI94" s="10"/>
      <c r="AJ94" s="10"/>
      <c r="AK94" s="11">
        <v>5</v>
      </c>
      <c r="AL94" s="10"/>
      <c r="AM94" s="10"/>
      <c r="AN94" s="10"/>
      <c r="AO94" s="11">
        <v>2</v>
      </c>
      <c r="AP94" s="11">
        <v>5</v>
      </c>
      <c r="AQ94" s="10"/>
      <c r="AR94" s="10"/>
      <c r="AS94" s="10"/>
      <c r="AT94" s="10"/>
      <c r="AU94" s="10"/>
      <c r="AV94" s="10"/>
      <c r="AW94" s="11">
        <v>20</v>
      </c>
      <c r="AX94" s="10"/>
      <c r="AY94" s="10"/>
      <c r="AZ94" s="10"/>
      <c r="BA94" s="10"/>
      <c r="BB94" s="10"/>
      <c r="BC94" s="10"/>
      <c r="BD94" s="10"/>
      <c r="BE94" s="10"/>
      <c r="BF94" s="10"/>
      <c r="BG94" s="10"/>
      <c r="BH94" s="10"/>
      <c r="BI94" s="10"/>
      <c r="BJ94" s="10"/>
      <c r="BK94" s="34">
        <v>643</v>
      </c>
      <c r="BL94" s="12">
        <v>135030</v>
      </c>
      <c r="BM94" s="2">
        <f t="shared" si="1"/>
        <v>112525</v>
      </c>
    </row>
    <row r="95" spans="1:65" ht="75" x14ac:dyDescent="0.25">
      <c r="A95" s="25">
        <v>88</v>
      </c>
      <c r="B95" s="25">
        <v>88</v>
      </c>
      <c r="C95" s="22" t="s">
        <v>228</v>
      </c>
      <c r="D95" s="9" t="s">
        <v>228</v>
      </c>
      <c r="E95" s="3" t="s">
        <v>229</v>
      </c>
      <c r="F95" s="3" t="s">
        <v>610</v>
      </c>
      <c r="G95" s="10"/>
      <c r="H95" s="10"/>
      <c r="I95" s="10"/>
      <c r="J95" s="10"/>
      <c r="K95" s="10"/>
      <c r="L95" s="10"/>
      <c r="M95" s="10"/>
      <c r="N95" s="10"/>
      <c r="O95" s="10"/>
      <c r="P95" s="10"/>
      <c r="Q95" s="10"/>
      <c r="R95" s="10"/>
      <c r="S95" s="10"/>
      <c r="T95" s="10"/>
      <c r="U95" s="10"/>
      <c r="V95" s="10"/>
      <c r="W95" s="10"/>
      <c r="X95" s="10"/>
      <c r="Y95" s="10"/>
      <c r="Z95" s="10"/>
      <c r="AA95" s="10"/>
      <c r="AB95" s="10"/>
      <c r="AC95" s="11">
        <v>5</v>
      </c>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34">
        <v>5</v>
      </c>
      <c r="BL95" s="12">
        <v>48450</v>
      </c>
      <c r="BM95" s="2">
        <f t="shared" si="1"/>
        <v>40375</v>
      </c>
    </row>
    <row r="96" spans="1:65" ht="75" x14ac:dyDescent="0.25">
      <c r="A96" s="25">
        <v>89</v>
      </c>
      <c r="B96" s="25">
        <v>89</v>
      </c>
      <c r="C96" s="22" t="s">
        <v>230</v>
      </c>
      <c r="D96" s="9" t="s">
        <v>230</v>
      </c>
      <c r="E96" s="3" t="s">
        <v>231</v>
      </c>
      <c r="F96" s="3" t="s">
        <v>610</v>
      </c>
      <c r="G96" s="10"/>
      <c r="H96" s="10"/>
      <c r="I96" s="10"/>
      <c r="J96" s="10"/>
      <c r="K96" s="10"/>
      <c r="L96" s="10"/>
      <c r="M96" s="10"/>
      <c r="N96" s="10"/>
      <c r="O96" s="10"/>
      <c r="P96" s="10"/>
      <c r="Q96" s="10"/>
      <c r="R96" s="10"/>
      <c r="S96" s="10"/>
      <c r="T96" s="10"/>
      <c r="U96" s="10"/>
      <c r="V96" s="10"/>
      <c r="W96" s="10"/>
      <c r="X96" s="10"/>
      <c r="Y96" s="10"/>
      <c r="Z96" s="10"/>
      <c r="AA96" s="10"/>
      <c r="AB96" s="10"/>
      <c r="AC96" s="11">
        <v>5</v>
      </c>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34">
        <v>5</v>
      </c>
      <c r="BL96" s="12">
        <v>48450</v>
      </c>
      <c r="BM96" s="2">
        <f t="shared" si="1"/>
        <v>40375</v>
      </c>
    </row>
    <row r="97" spans="1:65" ht="60" x14ac:dyDescent="0.25">
      <c r="A97" s="25">
        <v>90</v>
      </c>
      <c r="B97" s="25">
        <v>90</v>
      </c>
      <c r="C97" s="22" t="s">
        <v>232</v>
      </c>
      <c r="D97" s="9" t="s">
        <v>232</v>
      </c>
      <c r="E97" s="3" t="s">
        <v>233</v>
      </c>
      <c r="F97" s="3" t="s">
        <v>610</v>
      </c>
      <c r="G97" s="10"/>
      <c r="H97" s="10"/>
      <c r="I97" s="10"/>
      <c r="J97" s="10"/>
      <c r="K97" s="10"/>
      <c r="L97" s="10"/>
      <c r="M97" s="10"/>
      <c r="N97" s="10"/>
      <c r="O97" s="10"/>
      <c r="P97" s="10"/>
      <c r="Q97" s="10"/>
      <c r="R97" s="10"/>
      <c r="S97" s="10"/>
      <c r="T97" s="10"/>
      <c r="U97" s="10"/>
      <c r="V97" s="10"/>
      <c r="W97" s="10"/>
      <c r="X97" s="10"/>
      <c r="Y97" s="10"/>
      <c r="Z97" s="10"/>
      <c r="AA97" s="10"/>
      <c r="AB97" s="10"/>
      <c r="AC97" s="11">
        <v>1</v>
      </c>
      <c r="AD97" s="10"/>
      <c r="AE97" s="10"/>
      <c r="AF97" s="10"/>
      <c r="AG97" s="10"/>
      <c r="AH97" s="11">
        <v>2</v>
      </c>
      <c r="AI97" s="11">
        <v>23</v>
      </c>
      <c r="AJ97" s="10"/>
      <c r="AK97" s="10"/>
      <c r="AL97" s="10"/>
      <c r="AM97" s="10"/>
      <c r="AN97" s="10"/>
      <c r="AO97" s="10"/>
      <c r="AP97" s="11">
        <v>1</v>
      </c>
      <c r="AQ97" s="10"/>
      <c r="AR97" s="10"/>
      <c r="AS97" s="10"/>
      <c r="AT97" s="10"/>
      <c r="AU97" s="10"/>
      <c r="AV97" s="10"/>
      <c r="AW97" s="10"/>
      <c r="AX97" s="10"/>
      <c r="AY97" s="10"/>
      <c r="AZ97" s="10"/>
      <c r="BA97" s="10"/>
      <c r="BB97" s="10"/>
      <c r="BC97" s="10"/>
      <c r="BD97" s="10"/>
      <c r="BE97" s="10"/>
      <c r="BF97" s="10"/>
      <c r="BG97" s="10"/>
      <c r="BH97" s="10"/>
      <c r="BI97" s="10"/>
      <c r="BJ97" s="10"/>
      <c r="BK97" s="34">
        <v>27</v>
      </c>
      <c r="BL97" s="12">
        <v>35100.22</v>
      </c>
      <c r="BM97" s="2">
        <f t="shared" si="1"/>
        <v>29250.18</v>
      </c>
    </row>
    <row r="98" spans="1:65" ht="76.5" x14ac:dyDescent="0.25">
      <c r="A98" s="25">
        <v>91</v>
      </c>
      <c r="B98" s="25">
        <v>91</v>
      </c>
      <c r="C98" s="22" t="s">
        <v>234</v>
      </c>
      <c r="D98" s="9" t="s">
        <v>234</v>
      </c>
      <c r="E98" s="3" t="s">
        <v>235</v>
      </c>
      <c r="F98" s="3" t="s">
        <v>610</v>
      </c>
      <c r="G98" s="10"/>
      <c r="H98" s="10"/>
      <c r="I98" s="10"/>
      <c r="J98" s="10"/>
      <c r="K98" s="10"/>
      <c r="L98" s="10"/>
      <c r="M98" s="10"/>
      <c r="N98" s="10"/>
      <c r="O98" s="10"/>
      <c r="P98" s="10"/>
      <c r="Q98" s="10"/>
      <c r="R98" s="10"/>
      <c r="S98" s="10"/>
      <c r="T98" s="10"/>
      <c r="U98" s="10"/>
      <c r="V98" s="10"/>
      <c r="W98" s="10"/>
      <c r="X98" s="10"/>
      <c r="Y98" s="10"/>
      <c r="Z98" s="10"/>
      <c r="AA98" s="10"/>
      <c r="AB98" s="10"/>
      <c r="AC98" s="11">
        <v>1</v>
      </c>
      <c r="AD98" s="10"/>
      <c r="AE98" s="10"/>
      <c r="AF98" s="10"/>
      <c r="AG98" s="10"/>
      <c r="AH98" s="11">
        <v>2</v>
      </c>
      <c r="AI98" s="11">
        <v>20</v>
      </c>
      <c r="AJ98" s="10"/>
      <c r="AK98" s="10"/>
      <c r="AL98" s="10"/>
      <c r="AM98" s="10"/>
      <c r="AN98" s="10"/>
      <c r="AO98" s="10"/>
      <c r="AP98" s="11">
        <v>1</v>
      </c>
      <c r="AQ98" s="10"/>
      <c r="AR98" s="10"/>
      <c r="AS98" s="10"/>
      <c r="AT98" s="10"/>
      <c r="AU98" s="10"/>
      <c r="AV98" s="10"/>
      <c r="AW98" s="11">
        <v>5</v>
      </c>
      <c r="AX98" s="10"/>
      <c r="AY98" s="10"/>
      <c r="AZ98" s="10"/>
      <c r="BA98" s="10"/>
      <c r="BB98" s="10"/>
      <c r="BC98" s="10"/>
      <c r="BD98" s="10"/>
      <c r="BE98" s="10"/>
      <c r="BF98" s="10"/>
      <c r="BG98" s="10"/>
      <c r="BH98" s="10"/>
      <c r="BI98" s="10"/>
      <c r="BJ98" s="10"/>
      <c r="BK98" s="34">
        <v>29</v>
      </c>
      <c r="BL98" s="12">
        <v>27550.12</v>
      </c>
      <c r="BM98" s="2">
        <f t="shared" si="1"/>
        <v>22958.43</v>
      </c>
    </row>
    <row r="99" spans="1:65" ht="60" x14ac:dyDescent="0.25">
      <c r="A99" s="25">
        <v>92</v>
      </c>
      <c r="B99" s="25">
        <v>92</v>
      </c>
      <c r="C99" s="22" t="s">
        <v>236</v>
      </c>
      <c r="D99" s="9" t="s">
        <v>236</v>
      </c>
      <c r="E99" s="3" t="s">
        <v>237</v>
      </c>
      <c r="F99" s="3" t="s">
        <v>610</v>
      </c>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1">
        <v>2</v>
      </c>
      <c r="AI99" s="11">
        <v>10</v>
      </c>
      <c r="AJ99" s="10"/>
      <c r="AK99" s="10"/>
      <c r="AL99" s="10"/>
      <c r="AM99" s="10"/>
      <c r="AN99" s="10"/>
      <c r="AO99" s="10"/>
      <c r="AP99" s="10"/>
      <c r="AQ99" s="10"/>
      <c r="AR99" s="10"/>
      <c r="AS99" s="10"/>
      <c r="AT99" s="10"/>
      <c r="AU99" s="10"/>
      <c r="AV99" s="10"/>
      <c r="AW99" s="11">
        <v>3</v>
      </c>
      <c r="AX99" s="10"/>
      <c r="AY99" s="10"/>
      <c r="AZ99" s="10"/>
      <c r="BA99" s="10"/>
      <c r="BB99" s="10"/>
      <c r="BC99" s="10"/>
      <c r="BD99" s="10"/>
      <c r="BE99" s="10"/>
      <c r="BF99" s="10"/>
      <c r="BG99" s="10"/>
      <c r="BH99" s="10"/>
      <c r="BI99" s="10"/>
      <c r="BJ99" s="10"/>
      <c r="BK99" s="34">
        <v>15</v>
      </c>
      <c r="BL99" s="12">
        <v>37500.120000000003</v>
      </c>
      <c r="BM99" s="2">
        <f t="shared" si="1"/>
        <v>31250.1</v>
      </c>
    </row>
    <row r="100" spans="1:65" ht="60" x14ac:dyDescent="0.25">
      <c r="A100" s="25">
        <v>93</v>
      </c>
      <c r="B100" s="25">
        <v>93</v>
      </c>
      <c r="C100" s="22" t="s">
        <v>238</v>
      </c>
      <c r="D100" s="9" t="s">
        <v>238</v>
      </c>
      <c r="E100" s="3" t="s">
        <v>239</v>
      </c>
      <c r="F100" s="3" t="s">
        <v>610</v>
      </c>
      <c r="G100" s="10"/>
      <c r="H100" s="10"/>
      <c r="I100" s="10"/>
      <c r="J100" s="10"/>
      <c r="K100" s="10"/>
      <c r="L100" s="10"/>
      <c r="M100" s="10"/>
      <c r="N100" s="10"/>
      <c r="O100" s="10"/>
      <c r="P100" s="10"/>
      <c r="Q100" s="10"/>
      <c r="R100" s="10"/>
      <c r="S100" s="10"/>
      <c r="T100" s="10"/>
      <c r="U100" s="10"/>
      <c r="V100" s="10"/>
      <c r="W100" s="10"/>
      <c r="X100" s="10"/>
      <c r="Y100" s="10"/>
      <c r="Z100" s="11">
        <v>10</v>
      </c>
      <c r="AA100" s="10"/>
      <c r="AB100" s="10"/>
      <c r="AC100" s="11">
        <v>25</v>
      </c>
      <c r="AD100" s="10"/>
      <c r="AE100" s="10"/>
      <c r="AF100" s="11">
        <v>10</v>
      </c>
      <c r="AG100" s="10"/>
      <c r="AH100" s="10"/>
      <c r="AI100" s="11">
        <v>30</v>
      </c>
      <c r="AJ100" s="10"/>
      <c r="AK100" s="11">
        <v>5</v>
      </c>
      <c r="AL100" s="10"/>
      <c r="AM100" s="10"/>
      <c r="AN100" s="10"/>
      <c r="AO100" s="10"/>
      <c r="AP100" s="10"/>
      <c r="AQ100" s="10"/>
      <c r="AR100" s="10"/>
      <c r="AS100" s="10"/>
      <c r="AT100" s="10"/>
      <c r="AU100" s="10"/>
      <c r="AV100" s="10"/>
      <c r="AW100" s="10"/>
      <c r="AX100" s="10"/>
      <c r="AY100" s="10"/>
      <c r="AZ100" s="11">
        <v>10</v>
      </c>
      <c r="BA100" s="10"/>
      <c r="BB100" s="10"/>
      <c r="BC100" s="10"/>
      <c r="BD100" s="10"/>
      <c r="BE100" s="10"/>
      <c r="BF100" s="10"/>
      <c r="BG100" s="10"/>
      <c r="BH100" s="10"/>
      <c r="BI100" s="10"/>
      <c r="BJ100" s="10"/>
      <c r="BK100" s="34">
        <v>90</v>
      </c>
      <c r="BL100" s="12">
        <v>13680.36</v>
      </c>
      <c r="BM100" s="2">
        <f t="shared" si="1"/>
        <v>11400.3</v>
      </c>
    </row>
    <row r="101" spans="1:65" ht="60" x14ac:dyDescent="0.25">
      <c r="A101" s="25">
        <v>94</v>
      </c>
      <c r="B101" s="25">
        <v>94</v>
      </c>
      <c r="C101" s="22" t="s">
        <v>240</v>
      </c>
      <c r="D101" s="9" t="s">
        <v>240</v>
      </c>
      <c r="E101" s="3" t="s">
        <v>241</v>
      </c>
      <c r="F101" s="3" t="s">
        <v>610</v>
      </c>
      <c r="G101" s="10"/>
      <c r="H101" s="10"/>
      <c r="I101" s="10"/>
      <c r="J101" s="10"/>
      <c r="K101" s="10"/>
      <c r="L101" s="10"/>
      <c r="M101" s="10"/>
      <c r="N101" s="10"/>
      <c r="O101" s="10"/>
      <c r="P101" s="10"/>
      <c r="Q101" s="10"/>
      <c r="R101" s="10"/>
      <c r="S101" s="10"/>
      <c r="T101" s="10"/>
      <c r="U101" s="10"/>
      <c r="V101" s="10"/>
      <c r="W101" s="10"/>
      <c r="X101" s="10"/>
      <c r="Y101" s="10"/>
      <c r="Z101" s="11">
        <v>10</v>
      </c>
      <c r="AA101" s="10"/>
      <c r="AB101" s="10"/>
      <c r="AC101" s="10"/>
      <c r="AD101" s="10"/>
      <c r="AE101" s="10"/>
      <c r="AF101" s="11">
        <v>10</v>
      </c>
      <c r="AG101" s="10"/>
      <c r="AH101" s="10"/>
      <c r="AI101" s="10"/>
      <c r="AJ101" s="10"/>
      <c r="AK101" s="10"/>
      <c r="AL101" s="10"/>
      <c r="AM101" s="10"/>
      <c r="AN101" s="10"/>
      <c r="AO101" s="10"/>
      <c r="AP101" s="10"/>
      <c r="AQ101" s="10"/>
      <c r="AR101" s="10"/>
      <c r="AS101" s="10"/>
      <c r="AT101" s="11">
        <v>10</v>
      </c>
      <c r="AU101" s="10"/>
      <c r="AV101" s="10"/>
      <c r="AW101" s="10"/>
      <c r="AX101" s="10"/>
      <c r="AY101" s="10"/>
      <c r="AZ101" s="10"/>
      <c r="BA101" s="10"/>
      <c r="BB101" s="10"/>
      <c r="BC101" s="10"/>
      <c r="BD101" s="10"/>
      <c r="BE101" s="10"/>
      <c r="BF101" s="10"/>
      <c r="BG101" s="11">
        <v>10</v>
      </c>
      <c r="BH101" s="10"/>
      <c r="BI101" s="10"/>
      <c r="BJ101" s="10"/>
      <c r="BK101" s="34">
        <v>40</v>
      </c>
      <c r="BL101" s="12">
        <v>6960</v>
      </c>
      <c r="BM101" s="2">
        <f t="shared" si="1"/>
        <v>5800</v>
      </c>
    </row>
    <row r="102" spans="1:65" ht="60" x14ac:dyDescent="0.25">
      <c r="A102" s="25">
        <v>95</v>
      </c>
      <c r="B102" s="25">
        <v>95</v>
      </c>
      <c r="C102" s="22" t="s">
        <v>242</v>
      </c>
      <c r="D102" s="9" t="s">
        <v>242</v>
      </c>
      <c r="E102" s="3" t="s">
        <v>243</v>
      </c>
      <c r="F102" s="3" t="s">
        <v>610</v>
      </c>
      <c r="G102" s="10"/>
      <c r="H102" s="10"/>
      <c r="I102" s="11">
        <v>10</v>
      </c>
      <c r="J102" s="10"/>
      <c r="K102" s="10"/>
      <c r="L102" s="10"/>
      <c r="M102" s="10"/>
      <c r="N102" s="10"/>
      <c r="O102" s="10"/>
      <c r="P102" s="10"/>
      <c r="Q102" s="10"/>
      <c r="R102" s="10"/>
      <c r="S102" s="10"/>
      <c r="T102" s="10"/>
      <c r="U102" s="10"/>
      <c r="V102" s="10"/>
      <c r="W102" s="10"/>
      <c r="X102" s="10"/>
      <c r="Y102" s="10"/>
      <c r="Z102" s="11">
        <v>10</v>
      </c>
      <c r="AA102" s="10"/>
      <c r="AB102" s="10"/>
      <c r="AC102" s="10"/>
      <c r="AD102" s="10"/>
      <c r="AE102" s="10"/>
      <c r="AF102" s="10"/>
      <c r="AG102" s="10"/>
      <c r="AH102" s="10"/>
      <c r="AI102" s="11">
        <v>40</v>
      </c>
      <c r="AJ102" s="11">
        <v>5</v>
      </c>
      <c r="AK102" s="10"/>
      <c r="AL102" s="10"/>
      <c r="AM102" s="10"/>
      <c r="AN102" s="10"/>
      <c r="AO102" s="10"/>
      <c r="AP102" s="10"/>
      <c r="AQ102" s="10"/>
      <c r="AR102" s="10"/>
      <c r="AS102" s="10"/>
      <c r="AT102" s="10"/>
      <c r="AU102" s="10"/>
      <c r="AV102" s="10"/>
      <c r="AW102" s="10"/>
      <c r="AX102" s="10"/>
      <c r="AY102" s="11">
        <v>2</v>
      </c>
      <c r="AZ102" s="10"/>
      <c r="BA102" s="10"/>
      <c r="BB102" s="10"/>
      <c r="BC102" s="10"/>
      <c r="BD102" s="10"/>
      <c r="BE102" s="10"/>
      <c r="BF102" s="10"/>
      <c r="BG102" s="10"/>
      <c r="BH102" s="11">
        <v>10</v>
      </c>
      <c r="BI102" s="10"/>
      <c r="BJ102" s="10"/>
      <c r="BK102" s="34">
        <v>77</v>
      </c>
      <c r="BL102" s="12">
        <v>13860</v>
      </c>
      <c r="BM102" s="2">
        <f t="shared" si="1"/>
        <v>11550</v>
      </c>
    </row>
    <row r="103" spans="1:65" ht="60" x14ac:dyDescent="0.25">
      <c r="A103" s="25">
        <v>96</v>
      </c>
      <c r="B103" s="25">
        <v>96</v>
      </c>
      <c r="C103" s="22" t="s">
        <v>244</v>
      </c>
      <c r="D103" s="9" t="s">
        <v>244</v>
      </c>
      <c r="E103" s="3" t="s">
        <v>245</v>
      </c>
      <c r="F103" s="3" t="s">
        <v>610</v>
      </c>
      <c r="G103" s="10"/>
      <c r="H103" s="10"/>
      <c r="I103" s="11">
        <v>10</v>
      </c>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1">
        <v>40</v>
      </c>
      <c r="AJ103" s="10"/>
      <c r="AK103" s="11">
        <v>10</v>
      </c>
      <c r="AL103" s="10"/>
      <c r="AM103" s="10"/>
      <c r="AN103" s="10"/>
      <c r="AO103" s="10"/>
      <c r="AP103" s="10"/>
      <c r="AQ103" s="10"/>
      <c r="AR103" s="10"/>
      <c r="AS103" s="10"/>
      <c r="AT103" s="10"/>
      <c r="AU103" s="10"/>
      <c r="AV103" s="10"/>
      <c r="AW103" s="10"/>
      <c r="AX103" s="11">
        <v>10</v>
      </c>
      <c r="AY103" s="10"/>
      <c r="AZ103" s="10"/>
      <c r="BA103" s="10"/>
      <c r="BB103" s="10"/>
      <c r="BC103" s="10"/>
      <c r="BD103" s="10"/>
      <c r="BE103" s="10"/>
      <c r="BF103" s="10"/>
      <c r="BG103" s="10"/>
      <c r="BH103" s="10"/>
      <c r="BI103" s="10"/>
      <c r="BJ103" s="10"/>
      <c r="BK103" s="34">
        <v>70</v>
      </c>
      <c r="BL103" s="12">
        <v>12600</v>
      </c>
      <c r="BM103" s="2">
        <f t="shared" si="1"/>
        <v>10500</v>
      </c>
    </row>
    <row r="104" spans="1:65" ht="114.75" x14ac:dyDescent="0.25">
      <c r="A104" s="25">
        <v>97</v>
      </c>
      <c r="B104" s="25">
        <v>97</v>
      </c>
      <c r="C104" s="22" t="s">
        <v>246</v>
      </c>
      <c r="D104" s="9" t="s">
        <v>246</v>
      </c>
      <c r="E104" s="3" t="s">
        <v>247</v>
      </c>
      <c r="F104" s="3" t="s">
        <v>610</v>
      </c>
      <c r="G104" s="10"/>
      <c r="H104" s="10"/>
      <c r="I104" s="11">
        <v>10</v>
      </c>
      <c r="J104" s="10"/>
      <c r="K104" s="10"/>
      <c r="L104" s="10"/>
      <c r="M104" s="10"/>
      <c r="N104" s="10"/>
      <c r="O104" s="10"/>
      <c r="P104" s="10"/>
      <c r="Q104" s="10"/>
      <c r="R104" s="10"/>
      <c r="S104" s="10"/>
      <c r="T104" s="10"/>
      <c r="U104" s="10"/>
      <c r="V104" s="10"/>
      <c r="W104" s="10"/>
      <c r="X104" s="10"/>
      <c r="Y104" s="10"/>
      <c r="Z104" s="10"/>
      <c r="AA104" s="10"/>
      <c r="AB104" s="10"/>
      <c r="AC104" s="11">
        <v>20</v>
      </c>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1">
        <v>15</v>
      </c>
      <c r="BI104" s="10"/>
      <c r="BJ104" s="10"/>
      <c r="BK104" s="34">
        <v>45</v>
      </c>
      <c r="BL104" s="12">
        <v>8100</v>
      </c>
      <c r="BM104" s="2">
        <f t="shared" si="1"/>
        <v>6750</v>
      </c>
    </row>
    <row r="105" spans="1:65" ht="45" x14ac:dyDescent="0.25">
      <c r="A105" s="25">
        <v>98</v>
      </c>
      <c r="B105" s="25">
        <v>98</v>
      </c>
      <c r="C105" s="22" t="s">
        <v>248</v>
      </c>
      <c r="D105" s="9" t="s">
        <v>248</v>
      </c>
      <c r="E105" s="3" t="s">
        <v>249</v>
      </c>
      <c r="F105" s="3" t="s">
        <v>610</v>
      </c>
      <c r="G105" s="10"/>
      <c r="H105" s="10"/>
      <c r="I105" s="10"/>
      <c r="J105" s="10"/>
      <c r="K105" s="10"/>
      <c r="L105" s="11">
        <v>2</v>
      </c>
      <c r="M105" s="10"/>
      <c r="N105" s="10"/>
      <c r="O105" s="10"/>
      <c r="P105" s="10"/>
      <c r="Q105" s="10"/>
      <c r="R105" s="10"/>
      <c r="S105" s="10"/>
      <c r="T105" s="10"/>
      <c r="U105" s="10"/>
      <c r="V105" s="11">
        <v>2</v>
      </c>
      <c r="W105" s="10"/>
      <c r="X105" s="10"/>
      <c r="Y105" s="10"/>
      <c r="Z105" s="10"/>
      <c r="AA105" s="10"/>
      <c r="AB105" s="10"/>
      <c r="AC105" s="11">
        <v>5</v>
      </c>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34">
        <v>9</v>
      </c>
      <c r="BL105" s="12">
        <v>2616.19</v>
      </c>
      <c r="BM105" s="2">
        <f t="shared" si="1"/>
        <v>2180.16</v>
      </c>
    </row>
    <row r="106" spans="1:65" ht="63.75" x14ac:dyDescent="0.25">
      <c r="A106" s="25">
        <v>99</v>
      </c>
      <c r="B106" s="25">
        <v>99</v>
      </c>
      <c r="C106" s="22" t="s">
        <v>250</v>
      </c>
      <c r="D106" s="9" t="s">
        <v>250</v>
      </c>
      <c r="E106" s="3" t="s">
        <v>251</v>
      </c>
      <c r="F106" s="3" t="s">
        <v>610</v>
      </c>
      <c r="G106" s="10"/>
      <c r="H106" s="10"/>
      <c r="I106" s="10"/>
      <c r="J106" s="10"/>
      <c r="K106" s="10"/>
      <c r="L106" s="10"/>
      <c r="M106" s="10"/>
      <c r="N106" s="10"/>
      <c r="O106" s="10"/>
      <c r="P106" s="10"/>
      <c r="Q106" s="10"/>
      <c r="R106" s="10"/>
      <c r="S106" s="10"/>
      <c r="T106" s="10"/>
      <c r="U106" s="10"/>
      <c r="V106" s="10"/>
      <c r="W106" s="10"/>
      <c r="X106" s="10"/>
      <c r="Y106" s="10"/>
      <c r="Z106" s="11">
        <v>50</v>
      </c>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34">
        <v>50</v>
      </c>
      <c r="BL106" s="12">
        <v>63600</v>
      </c>
      <c r="BM106" s="2">
        <f t="shared" si="1"/>
        <v>53000</v>
      </c>
    </row>
    <row r="107" spans="1:65" ht="76.5" x14ac:dyDescent="0.25">
      <c r="A107" s="25">
        <v>100</v>
      </c>
      <c r="B107" s="25">
        <v>100</v>
      </c>
      <c r="C107" s="22" t="s">
        <v>252</v>
      </c>
      <c r="D107" s="9" t="s">
        <v>252</v>
      </c>
      <c r="E107" s="3" t="s">
        <v>253</v>
      </c>
      <c r="F107" s="3" t="s">
        <v>610</v>
      </c>
      <c r="G107" s="10"/>
      <c r="H107" s="10"/>
      <c r="I107" s="10"/>
      <c r="J107" s="10"/>
      <c r="K107" s="10"/>
      <c r="L107" s="10"/>
      <c r="M107" s="10"/>
      <c r="N107" s="10"/>
      <c r="O107" s="10"/>
      <c r="P107" s="10"/>
      <c r="Q107" s="10"/>
      <c r="R107" s="10"/>
      <c r="S107" s="10"/>
      <c r="T107" s="10"/>
      <c r="U107" s="10"/>
      <c r="V107" s="10"/>
      <c r="W107" s="10"/>
      <c r="X107" s="10"/>
      <c r="Y107" s="10"/>
      <c r="Z107" s="11">
        <v>20</v>
      </c>
      <c r="AA107" s="10"/>
      <c r="AB107" s="10"/>
      <c r="AC107" s="11">
        <v>20</v>
      </c>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1">
        <v>10</v>
      </c>
      <c r="BI107" s="10"/>
      <c r="BJ107" s="10"/>
      <c r="BK107" s="34">
        <v>50</v>
      </c>
      <c r="BL107" s="12">
        <v>5590.2</v>
      </c>
      <c r="BM107" s="2">
        <f t="shared" si="1"/>
        <v>4658.5</v>
      </c>
    </row>
    <row r="108" spans="1:65" ht="51" x14ac:dyDescent="0.25">
      <c r="A108" s="25">
        <v>101</v>
      </c>
      <c r="B108" s="25">
        <v>101</v>
      </c>
      <c r="C108" s="22" t="s">
        <v>254</v>
      </c>
      <c r="D108" s="9" t="s">
        <v>254</v>
      </c>
      <c r="E108" s="3" t="s">
        <v>255</v>
      </c>
      <c r="F108" s="3" t="s">
        <v>610</v>
      </c>
      <c r="G108" s="10"/>
      <c r="H108" s="10"/>
      <c r="I108" s="10"/>
      <c r="J108" s="10"/>
      <c r="K108" s="10"/>
      <c r="L108" s="10"/>
      <c r="M108" s="10"/>
      <c r="N108" s="10"/>
      <c r="O108" s="10"/>
      <c r="P108" s="10"/>
      <c r="Q108" s="10"/>
      <c r="R108" s="10"/>
      <c r="S108" s="10"/>
      <c r="T108" s="10"/>
      <c r="U108" s="10"/>
      <c r="V108" s="10"/>
      <c r="W108" s="10"/>
      <c r="X108" s="10"/>
      <c r="Y108" s="10"/>
      <c r="Z108" s="11">
        <v>4</v>
      </c>
      <c r="AA108" s="10"/>
      <c r="AB108" s="10"/>
      <c r="AC108" s="11">
        <v>20</v>
      </c>
      <c r="AD108" s="10"/>
      <c r="AE108" s="10"/>
      <c r="AF108" s="10"/>
      <c r="AG108" s="10"/>
      <c r="AH108" s="10"/>
      <c r="AI108" s="10"/>
      <c r="AJ108" s="10"/>
      <c r="AK108" s="10"/>
      <c r="AL108" s="10"/>
      <c r="AM108" s="10"/>
      <c r="AN108" s="10"/>
      <c r="AO108" s="10"/>
      <c r="AP108" s="11">
        <v>10</v>
      </c>
      <c r="AQ108" s="10"/>
      <c r="AR108" s="10"/>
      <c r="AS108" s="10"/>
      <c r="AT108" s="10"/>
      <c r="AU108" s="10"/>
      <c r="AV108" s="10"/>
      <c r="AW108" s="10"/>
      <c r="AX108" s="10"/>
      <c r="AY108" s="10"/>
      <c r="AZ108" s="10"/>
      <c r="BA108" s="10"/>
      <c r="BB108" s="10"/>
      <c r="BC108" s="10"/>
      <c r="BD108" s="10"/>
      <c r="BE108" s="10"/>
      <c r="BF108" s="10"/>
      <c r="BG108" s="10"/>
      <c r="BH108" s="10"/>
      <c r="BI108" s="10"/>
      <c r="BJ108" s="10"/>
      <c r="BK108" s="34">
        <v>34</v>
      </c>
      <c r="BL108" s="12">
        <v>8772</v>
      </c>
      <c r="BM108" s="2">
        <f t="shared" si="1"/>
        <v>7310</v>
      </c>
    </row>
    <row r="109" spans="1:65" ht="76.5" x14ac:dyDescent="0.25">
      <c r="A109" s="25">
        <v>102</v>
      </c>
      <c r="B109" s="25">
        <v>102</v>
      </c>
      <c r="C109" s="22" t="s">
        <v>256</v>
      </c>
      <c r="D109" s="9" t="s">
        <v>256</v>
      </c>
      <c r="E109" s="3" t="s">
        <v>257</v>
      </c>
      <c r="F109" s="3" t="s">
        <v>610</v>
      </c>
      <c r="G109" s="10"/>
      <c r="H109" s="10"/>
      <c r="I109" s="10"/>
      <c r="J109" s="10"/>
      <c r="K109" s="10"/>
      <c r="L109" s="10"/>
      <c r="M109" s="10"/>
      <c r="N109" s="10"/>
      <c r="O109" s="10"/>
      <c r="P109" s="10"/>
      <c r="Q109" s="10"/>
      <c r="R109" s="10"/>
      <c r="S109" s="10"/>
      <c r="T109" s="10"/>
      <c r="U109" s="10"/>
      <c r="V109" s="10"/>
      <c r="W109" s="10"/>
      <c r="X109" s="10"/>
      <c r="Y109" s="10"/>
      <c r="Z109" s="11">
        <v>40</v>
      </c>
      <c r="AA109" s="10"/>
      <c r="AB109" s="10"/>
      <c r="AC109" s="11">
        <v>20</v>
      </c>
      <c r="AD109" s="10"/>
      <c r="AE109" s="10"/>
      <c r="AF109" s="11">
        <v>20</v>
      </c>
      <c r="AG109" s="10"/>
      <c r="AH109" s="10"/>
      <c r="AI109" s="10"/>
      <c r="AJ109" s="10"/>
      <c r="AK109" s="10"/>
      <c r="AL109" s="10"/>
      <c r="AM109" s="10"/>
      <c r="AN109" s="10"/>
      <c r="AO109" s="10"/>
      <c r="AP109" s="10"/>
      <c r="AQ109" s="10"/>
      <c r="AR109" s="10"/>
      <c r="AS109" s="10"/>
      <c r="AT109" s="10"/>
      <c r="AU109" s="11">
        <v>5</v>
      </c>
      <c r="AV109" s="10"/>
      <c r="AW109" s="10"/>
      <c r="AX109" s="10"/>
      <c r="AY109" s="10"/>
      <c r="AZ109" s="10"/>
      <c r="BA109" s="10"/>
      <c r="BB109" s="10"/>
      <c r="BC109" s="10"/>
      <c r="BD109" s="10"/>
      <c r="BE109" s="10"/>
      <c r="BF109" s="10"/>
      <c r="BG109" s="10"/>
      <c r="BH109" s="11">
        <v>10</v>
      </c>
      <c r="BI109" s="10"/>
      <c r="BJ109" s="10"/>
      <c r="BK109" s="34">
        <v>95</v>
      </c>
      <c r="BL109" s="12">
        <v>12273.24</v>
      </c>
      <c r="BM109" s="2">
        <f t="shared" si="1"/>
        <v>10227.700000000001</v>
      </c>
    </row>
    <row r="110" spans="1:65" ht="60" x14ac:dyDescent="0.25">
      <c r="A110" s="25">
        <v>103</v>
      </c>
      <c r="B110" s="25">
        <v>103</v>
      </c>
      <c r="C110" s="22" t="s">
        <v>258</v>
      </c>
      <c r="D110" s="9" t="s">
        <v>258</v>
      </c>
      <c r="E110" s="3" t="s">
        <v>259</v>
      </c>
      <c r="F110" s="3" t="s">
        <v>610</v>
      </c>
      <c r="G110" s="10"/>
      <c r="H110" s="10"/>
      <c r="I110" s="10"/>
      <c r="J110" s="10"/>
      <c r="K110" s="10"/>
      <c r="L110" s="10"/>
      <c r="M110" s="10"/>
      <c r="N110" s="10"/>
      <c r="O110" s="10"/>
      <c r="P110" s="10"/>
      <c r="Q110" s="10"/>
      <c r="R110" s="10"/>
      <c r="S110" s="10"/>
      <c r="T110" s="10"/>
      <c r="U110" s="10"/>
      <c r="V110" s="10"/>
      <c r="W110" s="10"/>
      <c r="X110" s="10"/>
      <c r="Y110" s="10"/>
      <c r="Z110" s="11">
        <v>2</v>
      </c>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34">
        <v>2</v>
      </c>
      <c r="BL110" s="12">
        <v>6900.55</v>
      </c>
      <c r="BM110" s="2">
        <f t="shared" si="1"/>
        <v>5750.46</v>
      </c>
    </row>
    <row r="111" spans="1:65" ht="45" x14ac:dyDescent="0.25">
      <c r="A111" s="25">
        <v>104</v>
      </c>
      <c r="B111" s="25">
        <v>104</v>
      </c>
      <c r="C111" s="22" t="s">
        <v>260</v>
      </c>
      <c r="D111" s="9" t="s">
        <v>260</v>
      </c>
      <c r="E111" s="3" t="s">
        <v>261</v>
      </c>
      <c r="F111" s="3" t="s">
        <v>610</v>
      </c>
      <c r="G111" s="10"/>
      <c r="H111" s="10"/>
      <c r="I111" s="11">
        <v>5</v>
      </c>
      <c r="J111" s="10"/>
      <c r="K111" s="10"/>
      <c r="L111" s="10"/>
      <c r="M111" s="10"/>
      <c r="N111" s="10"/>
      <c r="O111" s="10"/>
      <c r="P111" s="10"/>
      <c r="Q111" s="10"/>
      <c r="R111" s="10"/>
      <c r="S111" s="10"/>
      <c r="T111" s="10"/>
      <c r="U111" s="10"/>
      <c r="V111" s="10"/>
      <c r="W111" s="10"/>
      <c r="X111" s="10"/>
      <c r="Y111" s="10"/>
      <c r="Z111" s="11">
        <v>2</v>
      </c>
      <c r="AA111" s="10"/>
      <c r="AB111" s="10"/>
      <c r="AC111" s="10"/>
      <c r="AD111" s="10"/>
      <c r="AE111" s="10"/>
      <c r="AF111" s="10"/>
      <c r="AG111" s="10"/>
      <c r="AH111" s="10"/>
      <c r="AI111" s="11">
        <v>19</v>
      </c>
      <c r="AJ111" s="10"/>
      <c r="AK111" s="10"/>
      <c r="AL111" s="10"/>
      <c r="AM111" s="10"/>
      <c r="AN111" s="10"/>
      <c r="AO111" s="10"/>
      <c r="AP111" s="10"/>
      <c r="AQ111" s="10"/>
      <c r="AR111" s="10"/>
      <c r="AS111" s="10"/>
      <c r="AT111" s="10"/>
      <c r="AU111" s="10"/>
      <c r="AV111" s="10"/>
      <c r="AW111" s="10"/>
      <c r="AX111" s="11">
        <v>10</v>
      </c>
      <c r="AY111" s="10"/>
      <c r="AZ111" s="10"/>
      <c r="BA111" s="10"/>
      <c r="BB111" s="10"/>
      <c r="BC111" s="10"/>
      <c r="BD111" s="10"/>
      <c r="BE111" s="10"/>
      <c r="BF111" s="10"/>
      <c r="BG111" s="10"/>
      <c r="BH111" s="10"/>
      <c r="BI111" s="10"/>
      <c r="BJ111" s="10"/>
      <c r="BK111" s="34">
        <v>36</v>
      </c>
      <c r="BL111" s="12">
        <v>6260.98</v>
      </c>
      <c r="BM111" s="2">
        <f t="shared" si="1"/>
        <v>5217.4799999999996</v>
      </c>
    </row>
    <row r="112" spans="1:65" ht="51" x14ac:dyDescent="0.25">
      <c r="A112" s="25">
        <v>105</v>
      </c>
      <c r="B112" s="25">
        <v>105</v>
      </c>
      <c r="C112" s="22" t="s">
        <v>262</v>
      </c>
      <c r="D112" s="9" t="s">
        <v>262</v>
      </c>
      <c r="E112" s="3" t="s">
        <v>263</v>
      </c>
      <c r="F112" s="3" t="s">
        <v>610</v>
      </c>
      <c r="G112" s="10"/>
      <c r="H112" s="10"/>
      <c r="I112" s="10"/>
      <c r="J112" s="10"/>
      <c r="K112" s="10"/>
      <c r="L112" s="10"/>
      <c r="M112" s="10"/>
      <c r="N112" s="10"/>
      <c r="O112" s="10"/>
      <c r="P112" s="10"/>
      <c r="Q112" s="10"/>
      <c r="R112" s="10"/>
      <c r="S112" s="10"/>
      <c r="T112" s="10"/>
      <c r="U112" s="10"/>
      <c r="V112" s="10"/>
      <c r="W112" s="10"/>
      <c r="X112" s="10"/>
      <c r="Y112" s="10"/>
      <c r="Z112" s="11">
        <v>4</v>
      </c>
      <c r="AA112" s="10"/>
      <c r="AB112" s="10"/>
      <c r="AC112" s="11">
        <v>40</v>
      </c>
      <c r="AD112" s="10"/>
      <c r="AE112" s="10"/>
      <c r="AF112" s="10"/>
      <c r="AG112" s="10"/>
      <c r="AH112" s="10"/>
      <c r="AI112" s="11">
        <v>5</v>
      </c>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1">
        <v>10</v>
      </c>
      <c r="BI112" s="10"/>
      <c r="BJ112" s="10"/>
      <c r="BK112" s="34">
        <v>59</v>
      </c>
      <c r="BL112" s="12">
        <v>82906.8</v>
      </c>
      <c r="BM112" s="2">
        <f t="shared" si="1"/>
        <v>69089</v>
      </c>
    </row>
    <row r="113" spans="1:66" ht="51" x14ac:dyDescent="0.25">
      <c r="A113" s="25">
        <v>106</v>
      </c>
      <c r="B113" s="25">
        <v>106</v>
      </c>
      <c r="C113" s="22" t="s">
        <v>264</v>
      </c>
      <c r="D113" s="9" t="s">
        <v>264</v>
      </c>
      <c r="E113" s="3" t="s">
        <v>265</v>
      </c>
      <c r="F113" s="3" t="s">
        <v>610</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1">
        <v>70</v>
      </c>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34">
        <v>70</v>
      </c>
      <c r="BL113" s="12">
        <v>126000</v>
      </c>
      <c r="BM113" s="2">
        <f t="shared" si="1"/>
        <v>105000</v>
      </c>
    </row>
    <row r="114" spans="1:66" ht="89.25" x14ac:dyDescent="0.25">
      <c r="A114" s="25">
        <v>107</v>
      </c>
      <c r="B114" s="25">
        <v>107</v>
      </c>
      <c r="C114" s="22" t="s">
        <v>266</v>
      </c>
      <c r="D114" s="9" t="s">
        <v>266</v>
      </c>
      <c r="E114" s="3" t="s">
        <v>267</v>
      </c>
      <c r="F114" s="3" t="s">
        <v>610</v>
      </c>
      <c r="G114" s="10"/>
      <c r="H114" s="10"/>
      <c r="I114" s="11">
        <v>5</v>
      </c>
      <c r="J114" s="10"/>
      <c r="K114" s="10"/>
      <c r="L114" s="10"/>
      <c r="M114" s="10"/>
      <c r="N114" s="10"/>
      <c r="O114" s="10"/>
      <c r="P114" s="10"/>
      <c r="Q114" s="10"/>
      <c r="R114" s="10"/>
      <c r="S114" s="10"/>
      <c r="T114" s="10"/>
      <c r="U114" s="10"/>
      <c r="V114" s="10"/>
      <c r="W114" s="10"/>
      <c r="X114" s="10"/>
      <c r="Y114" s="10"/>
      <c r="Z114" s="11">
        <v>10</v>
      </c>
      <c r="AA114" s="10"/>
      <c r="AB114" s="10"/>
      <c r="AC114" s="11">
        <v>110</v>
      </c>
      <c r="AD114" s="10"/>
      <c r="AE114" s="10"/>
      <c r="AF114" s="10"/>
      <c r="AG114" s="10"/>
      <c r="AH114" s="10"/>
      <c r="AI114" s="10"/>
      <c r="AJ114" s="10"/>
      <c r="AK114" s="10"/>
      <c r="AL114" s="10"/>
      <c r="AM114" s="10"/>
      <c r="AN114" s="10"/>
      <c r="AO114" s="10"/>
      <c r="AP114" s="10"/>
      <c r="AQ114" s="10"/>
      <c r="AR114" s="10"/>
      <c r="AS114" s="10"/>
      <c r="AT114" s="11">
        <v>10</v>
      </c>
      <c r="AU114" s="10"/>
      <c r="AV114" s="11">
        <v>3</v>
      </c>
      <c r="AW114" s="10"/>
      <c r="AX114" s="11">
        <v>5</v>
      </c>
      <c r="AY114" s="10"/>
      <c r="AZ114" s="10"/>
      <c r="BA114" s="10"/>
      <c r="BB114" s="10"/>
      <c r="BC114" s="10"/>
      <c r="BD114" s="10"/>
      <c r="BE114" s="10"/>
      <c r="BF114" s="10"/>
      <c r="BG114" s="10"/>
      <c r="BH114" s="10"/>
      <c r="BI114" s="10"/>
      <c r="BJ114" s="10"/>
      <c r="BK114" s="34">
        <v>143</v>
      </c>
      <c r="BL114" s="12">
        <v>24882</v>
      </c>
      <c r="BM114" s="2">
        <f t="shared" si="1"/>
        <v>20735</v>
      </c>
    </row>
    <row r="115" spans="1:66" ht="89.25" x14ac:dyDescent="0.25">
      <c r="A115" s="25">
        <v>108</v>
      </c>
      <c r="B115" s="25">
        <v>108</v>
      </c>
      <c r="C115" s="22" t="s">
        <v>268</v>
      </c>
      <c r="D115" s="9" t="s">
        <v>268</v>
      </c>
      <c r="E115" s="3" t="s">
        <v>269</v>
      </c>
      <c r="F115" s="3" t="s">
        <v>610</v>
      </c>
      <c r="G115" s="10"/>
      <c r="H115" s="10"/>
      <c r="I115" s="11">
        <v>2</v>
      </c>
      <c r="J115" s="10"/>
      <c r="K115" s="10"/>
      <c r="L115" s="10"/>
      <c r="M115" s="10"/>
      <c r="N115" s="10"/>
      <c r="O115" s="10"/>
      <c r="P115" s="10"/>
      <c r="Q115" s="10"/>
      <c r="R115" s="10"/>
      <c r="S115" s="10"/>
      <c r="T115" s="10"/>
      <c r="U115" s="10"/>
      <c r="V115" s="10"/>
      <c r="W115" s="10"/>
      <c r="X115" s="10"/>
      <c r="Y115" s="10"/>
      <c r="Z115" s="10"/>
      <c r="AA115" s="10"/>
      <c r="AB115" s="10"/>
      <c r="AC115" s="11">
        <v>70</v>
      </c>
      <c r="AD115" s="10"/>
      <c r="AE115" s="10"/>
      <c r="AF115" s="10"/>
      <c r="AG115" s="10"/>
      <c r="AH115" s="10"/>
      <c r="AI115" s="10"/>
      <c r="AJ115" s="10"/>
      <c r="AK115" s="10"/>
      <c r="AL115" s="10"/>
      <c r="AM115" s="10"/>
      <c r="AN115" s="10"/>
      <c r="AO115" s="10"/>
      <c r="AP115" s="11">
        <v>6</v>
      </c>
      <c r="AQ115" s="10"/>
      <c r="AR115" s="10"/>
      <c r="AS115" s="10"/>
      <c r="AT115" s="11">
        <v>20</v>
      </c>
      <c r="AU115" s="10"/>
      <c r="AV115" s="11">
        <v>3</v>
      </c>
      <c r="AW115" s="10"/>
      <c r="AX115" s="10"/>
      <c r="AY115" s="10"/>
      <c r="AZ115" s="10"/>
      <c r="BA115" s="10"/>
      <c r="BB115" s="10"/>
      <c r="BC115" s="11">
        <v>15</v>
      </c>
      <c r="BD115" s="10"/>
      <c r="BE115" s="10"/>
      <c r="BF115" s="10"/>
      <c r="BG115" s="10"/>
      <c r="BH115" s="10"/>
      <c r="BI115" s="10"/>
      <c r="BJ115" s="10"/>
      <c r="BK115" s="34">
        <v>116</v>
      </c>
      <c r="BL115" s="12">
        <v>20184</v>
      </c>
      <c r="BM115" s="2">
        <f t="shared" si="1"/>
        <v>16820</v>
      </c>
    </row>
    <row r="116" spans="1:66" ht="51" x14ac:dyDescent="0.25">
      <c r="A116" s="25">
        <v>109</v>
      </c>
      <c r="B116" s="25">
        <v>109</v>
      </c>
      <c r="C116" s="22" t="s">
        <v>270</v>
      </c>
      <c r="D116" s="9" t="s">
        <v>270</v>
      </c>
      <c r="E116" s="3" t="s">
        <v>271</v>
      </c>
      <c r="F116" s="3" t="s">
        <v>610</v>
      </c>
      <c r="G116" s="10"/>
      <c r="H116" s="10"/>
      <c r="I116" s="11">
        <v>10</v>
      </c>
      <c r="J116" s="11">
        <v>20</v>
      </c>
      <c r="K116" s="10"/>
      <c r="L116" s="10"/>
      <c r="M116" s="11">
        <v>20</v>
      </c>
      <c r="N116" s="10"/>
      <c r="O116" s="10"/>
      <c r="P116" s="10"/>
      <c r="Q116" s="10"/>
      <c r="R116" s="10"/>
      <c r="S116" s="10"/>
      <c r="T116" s="10"/>
      <c r="U116" s="10"/>
      <c r="V116" s="10"/>
      <c r="W116" s="10"/>
      <c r="X116" s="10"/>
      <c r="Y116" s="10"/>
      <c r="Z116" s="11">
        <v>20</v>
      </c>
      <c r="AA116" s="10"/>
      <c r="AB116" s="10"/>
      <c r="AC116" s="11">
        <v>135</v>
      </c>
      <c r="AD116" s="10"/>
      <c r="AE116" s="11">
        <v>10</v>
      </c>
      <c r="AF116" s="11">
        <v>1</v>
      </c>
      <c r="AG116" s="10"/>
      <c r="AH116" s="10"/>
      <c r="AI116" s="10"/>
      <c r="AJ116" s="10"/>
      <c r="AK116" s="11">
        <v>11</v>
      </c>
      <c r="AL116" s="11">
        <v>10</v>
      </c>
      <c r="AM116" s="10"/>
      <c r="AN116" s="11">
        <v>5</v>
      </c>
      <c r="AO116" s="10"/>
      <c r="AP116" s="10"/>
      <c r="AQ116" s="10"/>
      <c r="AR116" s="10"/>
      <c r="AS116" s="10"/>
      <c r="AT116" s="11">
        <v>10</v>
      </c>
      <c r="AU116" s="11">
        <v>5</v>
      </c>
      <c r="AV116" s="11">
        <v>5</v>
      </c>
      <c r="AW116" s="10"/>
      <c r="AX116" s="11">
        <v>16</v>
      </c>
      <c r="AY116" s="10"/>
      <c r="AZ116" s="10"/>
      <c r="BA116" s="10"/>
      <c r="BB116" s="10"/>
      <c r="BC116" s="10"/>
      <c r="BD116" s="10"/>
      <c r="BE116" s="10"/>
      <c r="BF116" s="11">
        <v>5</v>
      </c>
      <c r="BG116" s="11">
        <v>10</v>
      </c>
      <c r="BH116" s="10"/>
      <c r="BI116" s="10"/>
      <c r="BJ116" s="10"/>
      <c r="BK116" s="34">
        <v>293</v>
      </c>
      <c r="BL116" s="12">
        <v>26936.080000000002</v>
      </c>
      <c r="BM116" s="2">
        <f t="shared" si="1"/>
        <v>22446.73</v>
      </c>
    </row>
    <row r="117" spans="1:66" ht="51" x14ac:dyDescent="0.25">
      <c r="A117" s="25">
        <v>110</v>
      </c>
      <c r="B117" s="25">
        <v>110</v>
      </c>
      <c r="C117" s="22" t="s">
        <v>272</v>
      </c>
      <c r="D117" s="9" t="s">
        <v>272</v>
      </c>
      <c r="E117" s="3" t="s">
        <v>273</v>
      </c>
      <c r="F117" s="3" t="s">
        <v>610</v>
      </c>
      <c r="G117" s="10"/>
      <c r="H117" s="10"/>
      <c r="I117" s="11">
        <v>5</v>
      </c>
      <c r="J117" s="10"/>
      <c r="K117" s="10"/>
      <c r="L117" s="10"/>
      <c r="M117" s="11">
        <v>10</v>
      </c>
      <c r="N117" s="10"/>
      <c r="O117" s="10"/>
      <c r="P117" s="10"/>
      <c r="Q117" s="10"/>
      <c r="R117" s="10"/>
      <c r="S117" s="10"/>
      <c r="T117" s="10"/>
      <c r="U117" s="10"/>
      <c r="V117" s="10"/>
      <c r="W117" s="10"/>
      <c r="X117" s="10"/>
      <c r="Y117" s="11">
        <v>6</v>
      </c>
      <c r="Z117" s="11">
        <v>60</v>
      </c>
      <c r="AA117" s="10"/>
      <c r="AB117" s="10"/>
      <c r="AC117" s="11">
        <v>145</v>
      </c>
      <c r="AD117" s="10"/>
      <c r="AE117" s="10"/>
      <c r="AF117" s="11">
        <v>1</v>
      </c>
      <c r="AG117" s="10"/>
      <c r="AH117" s="10"/>
      <c r="AI117" s="11">
        <v>50</v>
      </c>
      <c r="AJ117" s="10"/>
      <c r="AK117" s="11">
        <v>16</v>
      </c>
      <c r="AL117" s="11">
        <v>10</v>
      </c>
      <c r="AM117" s="10"/>
      <c r="AN117" s="11">
        <v>5</v>
      </c>
      <c r="AO117" s="10"/>
      <c r="AP117" s="11">
        <v>7</v>
      </c>
      <c r="AQ117" s="10"/>
      <c r="AR117" s="10"/>
      <c r="AS117" s="10"/>
      <c r="AT117" s="11">
        <v>10</v>
      </c>
      <c r="AU117" s="11">
        <v>1</v>
      </c>
      <c r="AV117" s="11">
        <v>5</v>
      </c>
      <c r="AW117" s="10"/>
      <c r="AX117" s="10"/>
      <c r="AY117" s="10"/>
      <c r="AZ117" s="11">
        <v>10</v>
      </c>
      <c r="BA117" s="10"/>
      <c r="BB117" s="10"/>
      <c r="BC117" s="11">
        <v>15</v>
      </c>
      <c r="BD117" s="10"/>
      <c r="BE117" s="10"/>
      <c r="BF117" s="11">
        <v>4</v>
      </c>
      <c r="BG117" s="10"/>
      <c r="BH117" s="11">
        <v>10</v>
      </c>
      <c r="BI117" s="10"/>
      <c r="BJ117" s="10"/>
      <c r="BK117" s="34">
        <v>370</v>
      </c>
      <c r="BL117" s="12">
        <v>60468.36</v>
      </c>
      <c r="BM117" s="2">
        <f t="shared" si="1"/>
        <v>50390.3</v>
      </c>
    </row>
    <row r="118" spans="1:66" ht="75" x14ac:dyDescent="0.25">
      <c r="A118" s="25">
        <v>111</v>
      </c>
      <c r="B118" s="25">
        <v>111</v>
      </c>
      <c r="C118" s="22" t="s">
        <v>274</v>
      </c>
      <c r="D118" s="9" t="s">
        <v>274</v>
      </c>
      <c r="E118" s="3" t="s">
        <v>275</v>
      </c>
      <c r="F118" s="3" t="s">
        <v>610</v>
      </c>
      <c r="G118" s="10"/>
      <c r="H118" s="10"/>
      <c r="I118" s="10"/>
      <c r="J118" s="10"/>
      <c r="K118" s="10"/>
      <c r="L118" s="10"/>
      <c r="M118" s="10"/>
      <c r="N118" s="10"/>
      <c r="O118" s="10"/>
      <c r="P118" s="10"/>
      <c r="Q118" s="10"/>
      <c r="R118" s="10"/>
      <c r="S118" s="10"/>
      <c r="T118" s="10"/>
      <c r="U118" s="10"/>
      <c r="V118" s="10"/>
      <c r="W118" s="10"/>
      <c r="X118" s="10"/>
      <c r="Y118" s="10"/>
      <c r="Z118" s="11">
        <v>10</v>
      </c>
      <c r="AA118" s="10"/>
      <c r="AB118" s="10"/>
      <c r="AC118" s="11">
        <v>15</v>
      </c>
      <c r="AD118" s="10"/>
      <c r="AE118" s="10"/>
      <c r="AF118" s="10"/>
      <c r="AG118" s="10"/>
      <c r="AH118" s="10"/>
      <c r="AI118" s="10"/>
      <c r="AJ118" s="10"/>
      <c r="AK118" s="10"/>
      <c r="AL118" s="10"/>
      <c r="AM118" s="10"/>
      <c r="AN118" s="10"/>
      <c r="AO118" s="10"/>
      <c r="AP118" s="10"/>
      <c r="AQ118" s="10"/>
      <c r="AR118" s="10"/>
      <c r="AS118" s="10"/>
      <c r="AT118" s="11">
        <v>16</v>
      </c>
      <c r="AU118" s="10"/>
      <c r="AV118" s="11">
        <v>5</v>
      </c>
      <c r="AW118" s="10"/>
      <c r="AX118" s="10"/>
      <c r="AY118" s="10"/>
      <c r="AZ118" s="10"/>
      <c r="BA118" s="10"/>
      <c r="BB118" s="10"/>
      <c r="BC118" s="11">
        <v>10</v>
      </c>
      <c r="BD118" s="10"/>
      <c r="BE118" s="10"/>
      <c r="BF118" s="10"/>
      <c r="BG118" s="10"/>
      <c r="BH118" s="10"/>
      <c r="BI118" s="10"/>
      <c r="BJ118" s="10"/>
      <c r="BK118" s="34">
        <v>56</v>
      </c>
      <c r="BL118" s="12">
        <v>8208.48</v>
      </c>
      <c r="BM118" s="2">
        <f t="shared" si="1"/>
        <v>6840.4</v>
      </c>
    </row>
    <row r="119" spans="1:66" ht="60" x14ac:dyDescent="0.25">
      <c r="A119" s="25">
        <v>112</v>
      </c>
      <c r="B119" s="25">
        <v>112</v>
      </c>
      <c r="C119" s="22" t="s">
        <v>276</v>
      </c>
      <c r="D119" s="9" t="s">
        <v>276</v>
      </c>
      <c r="E119" s="3" t="s">
        <v>277</v>
      </c>
      <c r="F119" s="3" t="s">
        <v>610</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1">
        <v>20</v>
      </c>
      <c r="AD119" s="10"/>
      <c r="AE119" s="10"/>
      <c r="AF119" s="10"/>
      <c r="AG119" s="10"/>
      <c r="AH119" s="11">
        <v>20</v>
      </c>
      <c r="AI119" s="11">
        <v>10</v>
      </c>
      <c r="AJ119" s="10"/>
      <c r="AK119" s="10"/>
      <c r="AL119" s="10"/>
      <c r="AM119" s="10"/>
      <c r="AN119" s="10"/>
      <c r="AO119" s="10"/>
      <c r="AP119" s="10"/>
      <c r="AQ119" s="10"/>
      <c r="AR119" s="10"/>
      <c r="AS119" s="10"/>
      <c r="AT119" s="10"/>
      <c r="AU119" s="10"/>
      <c r="AV119" s="10"/>
      <c r="AW119" s="10"/>
      <c r="AX119" s="11">
        <v>10</v>
      </c>
      <c r="AY119" s="10"/>
      <c r="AZ119" s="10"/>
      <c r="BA119" s="10"/>
      <c r="BB119" s="10"/>
      <c r="BC119" s="10"/>
      <c r="BD119" s="10"/>
      <c r="BE119" s="10"/>
      <c r="BF119" s="10"/>
      <c r="BG119" s="11">
        <v>10</v>
      </c>
      <c r="BH119" s="10"/>
      <c r="BI119" s="10"/>
      <c r="BJ119" s="10"/>
      <c r="BK119" s="34">
        <v>70</v>
      </c>
      <c r="BL119" s="12">
        <v>12348</v>
      </c>
      <c r="BM119" s="2">
        <f t="shared" si="1"/>
        <v>10290</v>
      </c>
    </row>
    <row r="120" spans="1:66" ht="60" x14ac:dyDescent="0.25">
      <c r="A120" s="25">
        <v>113</v>
      </c>
      <c r="B120" s="25">
        <v>113</v>
      </c>
      <c r="C120" s="22" t="s">
        <v>278</v>
      </c>
      <c r="D120" s="9" t="s">
        <v>278</v>
      </c>
      <c r="E120" s="3" t="s">
        <v>279</v>
      </c>
      <c r="F120" s="3" t="s">
        <v>610</v>
      </c>
      <c r="G120" s="10"/>
      <c r="H120" s="10"/>
      <c r="I120" s="10"/>
      <c r="J120" s="10"/>
      <c r="K120" s="10"/>
      <c r="L120" s="10"/>
      <c r="M120" s="10"/>
      <c r="N120" s="10"/>
      <c r="O120" s="10"/>
      <c r="P120" s="10"/>
      <c r="Q120" s="10"/>
      <c r="R120" s="10"/>
      <c r="S120" s="10"/>
      <c r="T120" s="10"/>
      <c r="U120" s="10"/>
      <c r="V120" s="10"/>
      <c r="W120" s="11">
        <v>15</v>
      </c>
      <c r="X120" s="10"/>
      <c r="Y120" s="10"/>
      <c r="Z120" s="10"/>
      <c r="AA120" s="10"/>
      <c r="AB120" s="10"/>
      <c r="AC120" s="11">
        <v>10</v>
      </c>
      <c r="AD120" s="10"/>
      <c r="AE120" s="10"/>
      <c r="AF120" s="10"/>
      <c r="AG120" s="10"/>
      <c r="AH120" s="11">
        <v>20</v>
      </c>
      <c r="AI120" s="11">
        <v>20</v>
      </c>
      <c r="AJ120" s="10"/>
      <c r="AK120" s="10"/>
      <c r="AL120" s="10"/>
      <c r="AM120" s="10"/>
      <c r="AN120" s="10"/>
      <c r="AO120" s="10"/>
      <c r="AP120" s="10"/>
      <c r="AQ120" s="10"/>
      <c r="AR120" s="10"/>
      <c r="AS120" s="10"/>
      <c r="AT120" s="10"/>
      <c r="AU120" s="10"/>
      <c r="AV120" s="10"/>
      <c r="AW120" s="10"/>
      <c r="AX120" s="11">
        <v>10</v>
      </c>
      <c r="AY120" s="10"/>
      <c r="AZ120" s="10"/>
      <c r="BA120" s="10"/>
      <c r="BB120" s="10"/>
      <c r="BC120" s="10"/>
      <c r="BD120" s="10"/>
      <c r="BE120" s="10"/>
      <c r="BF120" s="10"/>
      <c r="BG120" s="11">
        <v>10</v>
      </c>
      <c r="BH120" s="10"/>
      <c r="BI120" s="10"/>
      <c r="BJ120" s="10"/>
      <c r="BK120" s="34">
        <v>85</v>
      </c>
      <c r="BL120" s="12">
        <v>14782.86</v>
      </c>
      <c r="BM120" s="2">
        <f t="shared" si="1"/>
        <v>12319.05</v>
      </c>
    </row>
    <row r="121" spans="1:66" ht="89.25" x14ac:dyDescent="0.25">
      <c r="A121" s="25">
        <v>114</v>
      </c>
      <c r="B121" s="25">
        <v>114</v>
      </c>
      <c r="C121" s="22" t="s">
        <v>280</v>
      </c>
      <c r="D121" s="9" t="s">
        <v>280</v>
      </c>
      <c r="E121" s="3" t="s">
        <v>281</v>
      </c>
      <c r="F121" s="3" t="s">
        <v>610</v>
      </c>
      <c r="G121" s="10"/>
      <c r="H121" s="10"/>
      <c r="I121" s="10"/>
      <c r="J121" s="10"/>
      <c r="K121" s="10"/>
      <c r="L121" s="10"/>
      <c r="M121" s="10"/>
      <c r="N121" s="10"/>
      <c r="O121" s="10"/>
      <c r="P121" s="10"/>
      <c r="Q121" s="10"/>
      <c r="R121" s="10"/>
      <c r="S121" s="10"/>
      <c r="T121" s="10"/>
      <c r="U121" s="10"/>
      <c r="V121" s="10"/>
      <c r="W121" s="10"/>
      <c r="X121" s="10"/>
      <c r="Y121" s="10"/>
      <c r="Z121" s="11">
        <v>40</v>
      </c>
      <c r="AA121" s="10"/>
      <c r="AB121" s="10"/>
      <c r="AC121" s="11">
        <v>50</v>
      </c>
      <c r="AD121" s="10"/>
      <c r="AE121" s="10"/>
      <c r="AF121" s="10"/>
      <c r="AG121" s="10"/>
      <c r="AH121" s="11">
        <v>10</v>
      </c>
      <c r="AI121" s="10"/>
      <c r="AJ121" s="10"/>
      <c r="AK121" s="10"/>
      <c r="AL121" s="10"/>
      <c r="AM121" s="11">
        <v>2</v>
      </c>
      <c r="AN121" s="10"/>
      <c r="AO121" s="10"/>
      <c r="AP121" s="11">
        <v>5</v>
      </c>
      <c r="AQ121" s="10"/>
      <c r="AR121" s="10"/>
      <c r="AS121" s="10"/>
      <c r="AT121" s="10"/>
      <c r="AU121" s="10"/>
      <c r="AV121" s="11">
        <v>5</v>
      </c>
      <c r="AW121" s="10"/>
      <c r="AX121" s="11">
        <v>5</v>
      </c>
      <c r="AY121" s="10"/>
      <c r="AZ121" s="10"/>
      <c r="BA121" s="10"/>
      <c r="BB121" s="10"/>
      <c r="BC121" s="11">
        <v>30</v>
      </c>
      <c r="BD121" s="10"/>
      <c r="BE121" s="10"/>
      <c r="BF121" s="10"/>
      <c r="BG121" s="10"/>
      <c r="BH121" s="10"/>
      <c r="BI121" s="10"/>
      <c r="BJ121" s="10"/>
      <c r="BK121" s="34">
        <v>147</v>
      </c>
      <c r="BL121" s="12">
        <v>25137</v>
      </c>
      <c r="BM121" s="2">
        <f t="shared" si="1"/>
        <v>20947.5</v>
      </c>
    </row>
    <row r="122" spans="1:66" ht="60" x14ac:dyDescent="0.25">
      <c r="A122" s="25">
        <v>115</v>
      </c>
      <c r="B122" s="25">
        <v>115</v>
      </c>
      <c r="C122" s="22" t="s">
        <v>282</v>
      </c>
      <c r="D122" s="9" t="s">
        <v>282</v>
      </c>
      <c r="E122" s="3" t="s">
        <v>283</v>
      </c>
      <c r="F122" s="3" t="s">
        <v>610</v>
      </c>
      <c r="G122" s="10"/>
      <c r="H122" s="10"/>
      <c r="I122" s="10"/>
      <c r="J122" s="10"/>
      <c r="K122" s="10"/>
      <c r="L122" s="10"/>
      <c r="M122" s="10"/>
      <c r="N122" s="10"/>
      <c r="O122" s="10"/>
      <c r="P122" s="10"/>
      <c r="Q122" s="10"/>
      <c r="R122" s="10"/>
      <c r="S122" s="10"/>
      <c r="T122" s="10"/>
      <c r="U122" s="10"/>
      <c r="V122" s="10"/>
      <c r="W122" s="10"/>
      <c r="X122" s="10"/>
      <c r="Y122" s="10"/>
      <c r="Z122" s="11">
        <v>10</v>
      </c>
      <c r="AA122" s="10"/>
      <c r="AB122" s="10"/>
      <c r="AC122" s="11">
        <v>30</v>
      </c>
      <c r="AD122" s="10"/>
      <c r="AE122" s="10"/>
      <c r="AF122" s="10"/>
      <c r="AG122" s="10"/>
      <c r="AH122" s="11">
        <v>20</v>
      </c>
      <c r="AI122" s="11">
        <v>25</v>
      </c>
      <c r="AJ122" s="10"/>
      <c r="AK122" s="10"/>
      <c r="AL122" s="10"/>
      <c r="AM122" s="11">
        <v>2</v>
      </c>
      <c r="AN122" s="10"/>
      <c r="AO122" s="10"/>
      <c r="AP122" s="11">
        <v>10</v>
      </c>
      <c r="AQ122" s="10"/>
      <c r="AR122" s="10"/>
      <c r="AS122" s="10"/>
      <c r="AT122" s="10"/>
      <c r="AU122" s="10"/>
      <c r="AV122" s="10"/>
      <c r="AW122" s="10"/>
      <c r="AX122" s="10"/>
      <c r="AY122" s="10"/>
      <c r="AZ122" s="11">
        <v>10</v>
      </c>
      <c r="BA122" s="10"/>
      <c r="BB122" s="10"/>
      <c r="BC122" s="10"/>
      <c r="BD122" s="10"/>
      <c r="BE122" s="10"/>
      <c r="BF122" s="10"/>
      <c r="BG122" s="10"/>
      <c r="BH122" s="10"/>
      <c r="BI122" s="10"/>
      <c r="BJ122" s="10"/>
      <c r="BK122" s="34">
        <v>107</v>
      </c>
      <c r="BL122" s="12">
        <v>18609.009999999998</v>
      </c>
      <c r="BM122" s="2">
        <f t="shared" si="1"/>
        <v>15507.51</v>
      </c>
    </row>
    <row r="123" spans="1:66" ht="60" x14ac:dyDescent="0.25">
      <c r="A123" s="25">
        <v>116</v>
      </c>
      <c r="B123" s="25">
        <v>116</v>
      </c>
      <c r="C123" s="22" t="s">
        <v>284</v>
      </c>
      <c r="D123" s="9" t="s">
        <v>284</v>
      </c>
      <c r="E123" s="3" t="s">
        <v>285</v>
      </c>
      <c r="F123" s="3" t="s">
        <v>610</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1">
        <v>10</v>
      </c>
      <c r="AD123" s="10"/>
      <c r="AE123" s="10"/>
      <c r="AF123" s="10"/>
      <c r="AG123" s="10"/>
      <c r="AH123" s="11">
        <v>20</v>
      </c>
      <c r="AI123" s="10"/>
      <c r="AJ123" s="10"/>
      <c r="AK123" s="11">
        <v>10</v>
      </c>
      <c r="AL123" s="10"/>
      <c r="AM123" s="11">
        <v>2</v>
      </c>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34">
        <v>42</v>
      </c>
      <c r="BL123" s="12">
        <v>9324</v>
      </c>
      <c r="BM123" s="2">
        <f t="shared" si="1"/>
        <v>7770</v>
      </c>
    </row>
    <row r="124" spans="1:66" ht="60" x14ac:dyDescent="0.25">
      <c r="A124" s="25">
        <v>117</v>
      </c>
      <c r="B124" s="25">
        <v>117</v>
      </c>
      <c r="C124" s="22" t="s">
        <v>286</v>
      </c>
      <c r="D124" s="9" t="s">
        <v>286</v>
      </c>
      <c r="E124" s="3" t="s">
        <v>287</v>
      </c>
      <c r="F124" s="3" t="s">
        <v>610</v>
      </c>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1">
        <v>6</v>
      </c>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34">
        <v>6</v>
      </c>
      <c r="BL124" s="12">
        <v>4674.1000000000004</v>
      </c>
      <c r="BM124" s="2">
        <f t="shared" si="1"/>
        <v>3895.08</v>
      </c>
    </row>
    <row r="125" spans="1:66" ht="60" x14ac:dyDescent="0.25">
      <c r="A125" s="25">
        <v>118</v>
      </c>
      <c r="B125" s="25">
        <v>118</v>
      </c>
      <c r="C125" s="22" t="s">
        <v>288</v>
      </c>
      <c r="D125" s="9" t="s">
        <v>288</v>
      </c>
      <c r="E125" s="3" t="s">
        <v>289</v>
      </c>
      <c r="F125" s="3" t="s">
        <v>610</v>
      </c>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1">
        <v>2</v>
      </c>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34">
        <v>2</v>
      </c>
      <c r="BL125" s="12">
        <v>2302.2199999999998</v>
      </c>
      <c r="BM125" s="2">
        <f t="shared" si="1"/>
        <v>1918.52</v>
      </c>
    </row>
    <row r="126" spans="1:66" ht="51" x14ac:dyDescent="0.25">
      <c r="A126" s="25">
        <v>119</v>
      </c>
      <c r="B126" s="25">
        <v>119</v>
      </c>
      <c r="C126" s="22" t="s">
        <v>290</v>
      </c>
      <c r="D126" s="9" t="s">
        <v>290</v>
      </c>
      <c r="E126" s="3" t="s">
        <v>291</v>
      </c>
      <c r="F126" s="3" t="s">
        <v>610</v>
      </c>
      <c r="G126" s="10"/>
      <c r="H126" s="10"/>
      <c r="I126" s="10"/>
      <c r="J126" s="10"/>
      <c r="K126" s="10"/>
      <c r="L126" s="10"/>
      <c r="M126" s="10"/>
      <c r="N126" s="10"/>
      <c r="O126" s="10"/>
      <c r="P126" s="10"/>
      <c r="Q126" s="10"/>
      <c r="R126" s="10"/>
      <c r="S126" s="10"/>
      <c r="T126" s="10"/>
      <c r="U126" s="10"/>
      <c r="V126" s="10"/>
      <c r="W126" s="10"/>
      <c r="X126" s="11">
        <v>6</v>
      </c>
      <c r="Y126" s="10"/>
      <c r="Z126" s="11">
        <v>20</v>
      </c>
      <c r="AA126" s="10"/>
      <c r="AB126" s="10"/>
      <c r="AC126" s="11">
        <v>2</v>
      </c>
      <c r="AD126" s="10"/>
      <c r="AE126" s="10"/>
      <c r="AF126" s="10"/>
      <c r="AG126" s="10"/>
      <c r="AH126" s="10"/>
      <c r="AI126" s="11">
        <v>5</v>
      </c>
      <c r="AJ126" s="11">
        <v>2</v>
      </c>
      <c r="AK126" s="10"/>
      <c r="AL126" s="10"/>
      <c r="AM126" s="10"/>
      <c r="AN126" s="10"/>
      <c r="AO126" s="11">
        <v>1</v>
      </c>
      <c r="AP126" s="11">
        <v>1</v>
      </c>
      <c r="AQ126" s="10"/>
      <c r="AR126" s="10"/>
      <c r="AS126" s="10"/>
      <c r="AT126" s="10"/>
      <c r="AU126" s="10"/>
      <c r="AV126" s="10"/>
      <c r="AW126" s="10"/>
      <c r="AX126" s="10"/>
      <c r="AY126" s="10"/>
      <c r="AZ126" s="10"/>
      <c r="BA126" s="10"/>
      <c r="BB126" s="10"/>
      <c r="BC126" s="10"/>
      <c r="BD126" s="10"/>
      <c r="BE126" s="11">
        <v>5</v>
      </c>
      <c r="BF126" s="10"/>
      <c r="BG126" s="10"/>
      <c r="BH126" s="10"/>
      <c r="BI126" s="10"/>
      <c r="BJ126" s="10"/>
      <c r="BK126" s="34">
        <v>42</v>
      </c>
      <c r="BL126" s="12">
        <v>58968</v>
      </c>
      <c r="BM126" s="2">
        <f t="shared" si="1"/>
        <v>49140</v>
      </c>
    </row>
    <row r="127" spans="1:66" ht="114.75" x14ac:dyDescent="0.25">
      <c r="A127" s="25">
        <v>120</v>
      </c>
      <c r="B127" s="27">
        <v>120</v>
      </c>
      <c r="C127" s="28" t="s">
        <v>618</v>
      </c>
      <c r="D127" s="9" t="s">
        <v>292</v>
      </c>
      <c r="E127" s="18" t="s">
        <v>293</v>
      </c>
      <c r="F127" s="3" t="s">
        <v>610</v>
      </c>
      <c r="G127" s="10"/>
      <c r="H127" s="10"/>
      <c r="I127" s="10"/>
      <c r="J127" s="10"/>
      <c r="K127" s="10"/>
      <c r="L127" s="10"/>
      <c r="M127" s="10"/>
      <c r="N127" s="10"/>
      <c r="O127" s="10"/>
      <c r="P127" s="10"/>
      <c r="Q127" s="10"/>
      <c r="R127" s="10"/>
      <c r="S127" s="10"/>
      <c r="T127" s="10"/>
      <c r="U127" s="10"/>
      <c r="V127" s="10"/>
      <c r="W127" s="10"/>
      <c r="X127" s="10"/>
      <c r="Y127" s="10"/>
      <c r="Z127" s="11">
        <v>10</v>
      </c>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34">
        <v>10</v>
      </c>
      <c r="BL127" s="12">
        <v>70740</v>
      </c>
      <c r="BM127" s="2">
        <v>103092</v>
      </c>
      <c r="BN127" s="43"/>
    </row>
    <row r="128" spans="1:66" ht="102" x14ac:dyDescent="0.25">
      <c r="A128" s="25">
        <v>134</v>
      </c>
      <c r="B128" s="27">
        <v>120</v>
      </c>
      <c r="C128" s="28" t="s">
        <v>618</v>
      </c>
      <c r="D128" s="9" t="s">
        <v>317</v>
      </c>
      <c r="E128" s="18" t="s">
        <v>318</v>
      </c>
      <c r="F128" s="3" t="s">
        <v>610</v>
      </c>
      <c r="G128" s="10"/>
      <c r="H128" s="10"/>
      <c r="I128" s="10"/>
      <c r="J128" s="10"/>
      <c r="K128" s="10"/>
      <c r="L128" s="10"/>
      <c r="M128" s="10"/>
      <c r="N128" s="10"/>
      <c r="O128" s="10"/>
      <c r="P128" s="10"/>
      <c r="Q128" s="10"/>
      <c r="R128" s="10"/>
      <c r="S128" s="10"/>
      <c r="T128" s="10"/>
      <c r="U128" s="10"/>
      <c r="V128" s="10"/>
      <c r="W128" s="10"/>
      <c r="X128" s="10"/>
      <c r="Y128" s="10"/>
      <c r="Z128" s="11">
        <v>10</v>
      </c>
      <c r="AA128" s="10"/>
      <c r="AB128" s="10"/>
      <c r="AC128" s="11">
        <v>5</v>
      </c>
      <c r="AD128" s="10"/>
      <c r="AE128" s="10"/>
      <c r="AF128" s="10"/>
      <c r="AG128" s="10"/>
      <c r="AH128" s="10"/>
      <c r="AI128" s="10"/>
      <c r="AJ128" s="10"/>
      <c r="AK128" s="10"/>
      <c r="AL128" s="10"/>
      <c r="AM128" s="10"/>
      <c r="AN128" s="10"/>
      <c r="AO128" s="10"/>
      <c r="AP128" s="11">
        <v>4</v>
      </c>
      <c r="AQ128" s="10"/>
      <c r="AR128" s="10"/>
      <c r="AS128" s="10"/>
      <c r="AT128" s="10"/>
      <c r="AU128" s="10"/>
      <c r="AV128" s="10"/>
      <c r="AW128" s="10"/>
      <c r="AX128" s="10"/>
      <c r="AY128" s="10"/>
      <c r="AZ128" s="10"/>
      <c r="BA128" s="10"/>
      <c r="BB128" s="10"/>
      <c r="BC128" s="10"/>
      <c r="BD128" s="10"/>
      <c r="BE128" s="11">
        <v>2</v>
      </c>
      <c r="BF128" s="10"/>
      <c r="BG128" s="10"/>
      <c r="BH128" s="10"/>
      <c r="BI128" s="10"/>
      <c r="BJ128" s="10"/>
      <c r="BK128" s="34">
        <v>21</v>
      </c>
      <c r="BL128" s="12">
        <v>52970.400000000001</v>
      </c>
      <c r="BM128" s="2"/>
    </row>
    <row r="129" spans="1:66" ht="114.75" x14ac:dyDescent="0.25">
      <c r="A129" s="25">
        <v>121</v>
      </c>
      <c r="B129" s="29">
        <v>121</v>
      </c>
      <c r="C129" s="22" t="s">
        <v>619</v>
      </c>
      <c r="D129" s="9" t="s">
        <v>294</v>
      </c>
      <c r="E129" s="18" t="s">
        <v>295</v>
      </c>
      <c r="F129" s="3" t="s">
        <v>610</v>
      </c>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1">
        <v>2</v>
      </c>
      <c r="AK129" s="10"/>
      <c r="AL129" s="10"/>
      <c r="AM129" s="10"/>
      <c r="AN129" s="10"/>
      <c r="AO129" s="11">
        <v>1</v>
      </c>
      <c r="AP129" s="11">
        <v>2</v>
      </c>
      <c r="AQ129" s="10"/>
      <c r="AR129" s="10"/>
      <c r="AS129" s="10"/>
      <c r="AT129" s="10"/>
      <c r="AU129" s="10"/>
      <c r="AV129" s="10"/>
      <c r="AW129" s="10"/>
      <c r="AX129" s="10"/>
      <c r="AY129" s="10"/>
      <c r="AZ129" s="10"/>
      <c r="BA129" s="10"/>
      <c r="BB129" s="10"/>
      <c r="BC129" s="10"/>
      <c r="BD129" s="10"/>
      <c r="BE129" s="10"/>
      <c r="BF129" s="10"/>
      <c r="BG129" s="10"/>
      <c r="BH129" s="10"/>
      <c r="BI129" s="10"/>
      <c r="BJ129" s="10"/>
      <c r="BK129" s="34">
        <v>5</v>
      </c>
      <c r="BL129" s="12">
        <v>25715.4</v>
      </c>
      <c r="BM129" s="2">
        <v>56404.22</v>
      </c>
      <c r="BN129" s="43"/>
    </row>
    <row r="130" spans="1:66" ht="89.25" x14ac:dyDescent="0.25">
      <c r="A130" s="25">
        <v>135</v>
      </c>
      <c r="B130" s="29">
        <v>121</v>
      </c>
      <c r="C130" s="22" t="s">
        <v>620</v>
      </c>
      <c r="D130" s="9" t="s">
        <v>319</v>
      </c>
      <c r="E130" s="18" t="s">
        <v>320</v>
      </c>
      <c r="F130" s="3" t="s">
        <v>610</v>
      </c>
      <c r="G130" s="10"/>
      <c r="H130" s="10"/>
      <c r="I130" s="10"/>
      <c r="J130" s="10"/>
      <c r="K130" s="10"/>
      <c r="L130" s="10"/>
      <c r="M130" s="10"/>
      <c r="N130" s="10"/>
      <c r="O130" s="10"/>
      <c r="P130" s="10"/>
      <c r="Q130" s="10"/>
      <c r="R130" s="10"/>
      <c r="S130" s="10"/>
      <c r="T130" s="10"/>
      <c r="U130" s="10"/>
      <c r="V130" s="10"/>
      <c r="W130" s="10"/>
      <c r="X130" s="10"/>
      <c r="Y130" s="10"/>
      <c r="Z130" s="10"/>
      <c r="AA130" s="10"/>
      <c r="AB130" s="10"/>
      <c r="AC130" s="11">
        <v>5</v>
      </c>
      <c r="AD130" s="10"/>
      <c r="AE130" s="10"/>
      <c r="AF130" s="10"/>
      <c r="AG130" s="10"/>
      <c r="AH130" s="10"/>
      <c r="AI130" s="10"/>
      <c r="AJ130" s="11">
        <v>1</v>
      </c>
      <c r="AK130" s="10"/>
      <c r="AL130" s="10"/>
      <c r="AM130" s="10"/>
      <c r="AN130" s="10"/>
      <c r="AO130" s="11">
        <v>1</v>
      </c>
      <c r="AP130" s="11">
        <v>2</v>
      </c>
      <c r="AQ130" s="10"/>
      <c r="AR130" s="10"/>
      <c r="AS130" s="10"/>
      <c r="AT130" s="10"/>
      <c r="AU130" s="10"/>
      <c r="AV130" s="10"/>
      <c r="AW130" s="10"/>
      <c r="AX130" s="10"/>
      <c r="AY130" s="10"/>
      <c r="AZ130" s="10"/>
      <c r="BA130" s="10"/>
      <c r="BB130" s="10"/>
      <c r="BC130" s="10"/>
      <c r="BD130" s="10"/>
      <c r="BE130" s="10"/>
      <c r="BF130" s="10"/>
      <c r="BG130" s="10"/>
      <c r="BH130" s="10"/>
      <c r="BI130" s="10"/>
      <c r="BJ130" s="10"/>
      <c r="BK130" s="34">
        <v>9</v>
      </c>
      <c r="BL130" s="12">
        <v>41969.66</v>
      </c>
      <c r="BM130" s="2"/>
    </row>
    <row r="131" spans="1:66" ht="138" customHeight="1" x14ac:dyDescent="0.25">
      <c r="A131" s="25">
        <v>122</v>
      </c>
      <c r="B131" s="27">
        <v>122</v>
      </c>
      <c r="C131" s="22" t="s">
        <v>621</v>
      </c>
      <c r="D131" s="9" t="s">
        <v>623</v>
      </c>
      <c r="E131" s="18" t="s">
        <v>622</v>
      </c>
      <c r="F131" s="3" t="s">
        <v>610</v>
      </c>
      <c r="G131" s="10"/>
      <c r="H131" s="10"/>
      <c r="I131" s="10"/>
      <c r="J131" s="10"/>
      <c r="K131" s="10"/>
      <c r="L131" s="10"/>
      <c r="M131" s="10"/>
      <c r="N131" s="10"/>
      <c r="O131" s="10"/>
      <c r="P131" s="10"/>
      <c r="Q131" s="10"/>
      <c r="R131" s="10"/>
      <c r="S131" s="10"/>
      <c r="T131" s="10"/>
      <c r="U131" s="10"/>
      <c r="V131" s="10"/>
      <c r="W131" s="10"/>
      <c r="X131" s="10"/>
      <c r="Y131" s="10"/>
      <c r="Z131" s="11">
        <v>10</v>
      </c>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34">
        <v>10</v>
      </c>
      <c r="BL131" s="12">
        <v>49859.1</v>
      </c>
      <c r="BM131" s="2">
        <v>58223.25</v>
      </c>
      <c r="BN131" s="43"/>
    </row>
    <row r="132" spans="1:66" ht="76.5" x14ac:dyDescent="0.25">
      <c r="A132" s="25">
        <v>132</v>
      </c>
      <c r="B132" s="27">
        <v>122</v>
      </c>
      <c r="C132" s="22" t="s">
        <v>621</v>
      </c>
      <c r="D132" s="9" t="s">
        <v>313</v>
      </c>
      <c r="E132" s="18" t="s">
        <v>314</v>
      </c>
      <c r="F132" s="3" t="s">
        <v>610</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1">
        <v>5</v>
      </c>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1">
        <v>2</v>
      </c>
      <c r="BF132" s="10"/>
      <c r="BG132" s="10"/>
      <c r="BH132" s="10"/>
      <c r="BI132" s="10"/>
      <c r="BJ132" s="10"/>
      <c r="BK132" s="34">
        <v>7</v>
      </c>
      <c r="BL132" s="12">
        <v>20008.8</v>
      </c>
      <c r="BM132" s="2"/>
    </row>
    <row r="133" spans="1:66" ht="114.75" x14ac:dyDescent="0.25">
      <c r="A133" s="25">
        <v>123</v>
      </c>
      <c r="B133" s="30">
        <v>123</v>
      </c>
      <c r="C133" s="22" t="s">
        <v>624</v>
      </c>
      <c r="D133" s="9" t="s">
        <v>296</v>
      </c>
      <c r="E133" s="18" t="s">
        <v>297</v>
      </c>
      <c r="F133" s="3" t="s">
        <v>610</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1">
        <v>2</v>
      </c>
      <c r="AK133" s="10"/>
      <c r="AL133" s="10"/>
      <c r="AM133" s="10"/>
      <c r="AN133" s="10"/>
      <c r="AO133" s="10"/>
      <c r="AP133" s="11">
        <v>1</v>
      </c>
      <c r="AQ133" s="10"/>
      <c r="AR133" s="10"/>
      <c r="AS133" s="10"/>
      <c r="AT133" s="10"/>
      <c r="AU133" s="10"/>
      <c r="AV133" s="10"/>
      <c r="AW133" s="10"/>
      <c r="AX133" s="10"/>
      <c r="AY133" s="10"/>
      <c r="AZ133" s="10"/>
      <c r="BA133" s="10"/>
      <c r="BB133" s="10"/>
      <c r="BC133" s="10"/>
      <c r="BD133" s="10"/>
      <c r="BE133" s="10"/>
      <c r="BF133" s="10"/>
      <c r="BG133" s="10"/>
      <c r="BH133" s="10"/>
      <c r="BI133" s="10"/>
      <c r="BJ133" s="10"/>
      <c r="BK133" s="34">
        <v>3</v>
      </c>
      <c r="BL133" s="12">
        <v>18000</v>
      </c>
      <c r="BM133" s="2">
        <v>93826.06</v>
      </c>
      <c r="BN133" s="43"/>
    </row>
    <row r="134" spans="1:66" ht="76.5" x14ac:dyDescent="0.25">
      <c r="A134" s="25">
        <v>133</v>
      </c>
      <c r="B134" s="30">
        <v>123</v>
      </c>
      <c r="C134" s="22" t="s">
        <v>624</v>
      </c>
      <c r="D134" s="9" t="s">
        <v>315</v>
      </c>
      <c r="E134" s="18" t="s">
        <v>316</v>
      </c>
      <c r="F134" s="3" t="s">
        <v>610</v>
      </c>
      <c r="G134" s="10"/>
      <c r="H134" s="10"/>
      <c r="I134" s="10"/>
      <c r="J134" s="10"/>
      <c r="K134" s="10"/>
      <c r="L134" s="10"/>
      <c r="M134" s="10"/>
      <c r="N134" s="10"/>
      <c r="O134" s="10"/>
      <c r="P134" s="10"/>
      <c r="Q134" s="10"/>
      <c r="R134" s="10"/>
      <c r="S134" s="10"/>
      <c r="T134" s="10"/>
      <c r="U134" s="10"/>
      <c r="V134" s="10"/>
      <c r="W134" s="10"/>
      <c r="X134" s="10"/>
      <c r="Y134" s="10"/>
      <c r="Z134" s="11">
        <v>10</v>
      </c>
      <c r="AA134" s="10"/>
      <c r="AB134" s="10"/>
      <c r="AC134" s="11">
        <v>5</v>
      </c>
      <c r="AD134" s="10"/>
      <c r="AE134" s="10"/>
      <c r="AF134" s="10"/>
      <c r="AG134" s="10"/>
      <c r="AH134" s="10"/>
      <c r="AI134" s="10"/>
      <c r="AJ134" s="11">
        <v>1</v>
      </c>
      <c r="AK134" s="10"/>
      <c r="AL134" s="10"/>
      <c r="AM134" s="10"/>
      <c r="AN134" s="10"/>
      <c r="AO134" s="11">
        <v>1</v>
      </c>
      <c r="AP134" s="11">
        <v>2</v>
      </c>
      <c r="AQ134" s="10"/>
      <c r="AR134" s="10"/>
      <c r="AS134" s="10"/>
      <c r="AT134" s="10"/>
      <c r="AU134" s="10"/>
      <c r="AV134" s="10"/>
      <c r="AW134" s="10"/>
      <c r="AX134" s="10"/>
      <c r="AY134" s="10"/>
      <c r="AZ134" s="10"/>
      <c r="BA134" s="10"/>
      <c r="BB134" s="10"/>
      <c r="BC134" s="10"/>
      <c r="BD134" s="10"/>
      <c r="BE134" s="10"/>
      <c r="BF134" s="10"/>
      <c r="BG134" s="10"/>
      <c r="BH134" s="10"/>
      <c r="BI134" s="10"/>
      <c r="BJ134" s="10"/>
      <c r="BK134" s="34">
        <v>19</v>
      </c>
      <c r="BL134" s="12">
        <v>94591.27</v>
      </c>
      <c r="BM134" s="2"/>
    </row>
    <row r="135" spans="1:66" ht="75" x14ac:dyDescent="0.25">
      <c r="A135" s="25">
        <v>124</v>
      </c>
      <c r="B135" s="25">
        <v>124</v>
      </c>
      <c r="C135" s="22" t="s">
        <v>298</v>
      </c>
      <c r="D135" s="9" t="s">
        <v>298</v>
      </c>
      <c r="E135" s="3" t="s">
        <v>299</v>
      </c>
      <c r="F135" s="3" t="s">
        <v>610</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1">
        <v>1</v>
      </c>
      <c r="AK135" s="10"/>
      <c r="AL135" s="10"/>
      <c r="AM135" s="10"/>
      <c r="AN135" s="10"/>
      <c r="AO135" s="10"/>
      <c r="AP135" s="11">
        <v>1</v>
      </c>
      <c r="AQ135" s="10"/>
      <c r="AR135" s="10"/>
      <c r="AS135" s="10"/>
      <c r="AT135" s="10"/>
      <c r="AU135" s="10"/>
      <c r="AV135" s="10"/>
      <c r="AW135" s="10"/>
      <c r="AX135" s="10"/>
      <c r="AY135" s="10"/>
      <c r="AZ135" s="10"/>
      <c r="BA135" s="10"/>
      <c r="BB135" s="10"/>
      <c r="BC135" s="10"/>
      <c r="BD135" s="10"/>
      <c r="BE135" s="10"/>
      <c r="BF135" s="10"/>
      <c r="BG135" s="10"/>
      <c r="BH135" s="10"/>
      <c r="BI135" s="10"/>
      <c r="BJ135" s="10"/>
      <c r="BK135" s="34">
        <v>2</v>
      </c>
      <c r="BL135" s="12">
        <v>28065.79</v>
      </c>
      <c r="BM135" s="2">
        <f t="shared" si="1"/>
        <v>23388.16</v>
      </c>
    </row>
    <row r="136" spans="1:66" ht="75" x14ac:dyDescent="0.25">
      <c r="A136" s="25">
        <v>125</v>
      </c>
      <c r="B136" s="25">
        <v>125</v>
      </c>
      <c r="C136" s="22" t="s">
        <v>300</v>
      </c>
      <c r="D136" s="9" t="s">
        <v>300</v>
      </c>
      <c r="E136" s="3" t="s">
        <v>301</v>
      </c>
      <c r="F136" s="3" t="s">
        <v>610</v>
      </c>
      <c r="G136" s="10"/>
      <c r="H136" s="10"/>
      <c r="I136" s="10"/>
      <c r="J136" s="10"/>
      <c r="K136" s="10"/>
      <c r="L136" s="10"/>
      <c r="M136" s="10"/>
      <c r="N136" s="10"/>
      <c r="O136" s="10"/>
      <c r="P136" s="10"/>
      <c r="Q136" s="10"/>
      <c r="R136" s="10"/>
      <c r="S136" s="10"/>
      <c r="T136" s="10"/>
      <c r="U136" s="10"/>
      <c r="V136" s="10"/>
      <c r="W136" s="10"/>
      <c r="X136" s="11">
        <v>8</v>
      </c>
      <c r="Y136" s="10"/>
      <c r="Z136" s="11">
        <v>10</v>
      </c>
      <c r="AA136" s="10"/>
      <c r="AB136" s="10"/>
      <c r="AC136" s="11">
        <v>1</v>
      </c>
      <c r="AD136" s="10"/>
      <c r="AE136" s="10"/>
      <c r="AF136" s="10"/>
      <c r="AG136" s="10"/>
      <c r="AH136" s="10"/>
      <c r="AI136" s="10"/>
      <c r="AJ136" s="10"/>
      <c r="AK136" s="10"/>
      <c r="AL136" s="10"/>
      <c r="AM136" s="10"/>
      <c r="AN136" s="10"/>
      <c r="AO136" s="11">
        <v>1</v>
      </c>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34">
        <v>20</v>
      </c>
      <c r="BL136" s="12">
        <v>216000</v>
      </c>
      <c r="BM136" s="2">
        <f t="shared" si="1"/>
        <v>180000</v>
      </c>
    </row>
    <row r="137" spans="1:66" ht="75" x14ac:dyDescent="0.25">
      <c r="A137" s="25">
        <v>126</v>
      </c>
      <c r="B137" s="25">
        <v>126</v>
      </c>
      <c r="C137" s="22" t="s">
        <v>302</v>
      </c>
      <c r="D137" s="9" t="s">
        <v>302</v>
      </c>
      <c r="E137" s="3" t="s">
        <v>303</v>
      </c>
      <c r="F137" s="3" t="s">
        <v>610</v>
      </c>
      <c r="G137" s="10"/>
      <c r="H137" s="10"/>
      <c r="I137" s="10"/>
      <c r="J137" s="10"/>
      <c r="K137" s="10"/>
      <c r="L137" s="10"/>
      <c r="M137" s="10"/>
      <c r="N137" s="10"/>
      <c r="O137" s="10"/>
      <c r="P137" s="10"/>
      <c r="Q137" s="10"/>
      <c r="R137" s="10"/>
      <c r="S137" s="10"/>
      <c r="T137" s="10"/>
      <c r="U137" s="10"/>
      <c r="V137" s="10"/>
      <c r="W137" s="10"/>
      <c r="X137" s="11">
        <v>2</v>
      </c>
      <c r="Y137" s="10"/>
      <c r="Z137" s="10"/>
      <c r="AA137" s="10"/>
      <c r="AB137" s="10"/>
      <c r="AC137" s="10"/>
      <c r="AD137" s="10"/>
      <c r="AE137" s="10"/>
      <c r="AF137" s="10"/>
      <c r="AG137" s="10"/>
      <c r="AH137" s="10"/>
      <c r="AI137" s="10"/>
      <c r="AJ137" s="11">
        <v>1</v>
      </c>
      <c r="AK137" s="10"/>
      <c r="AL137" s="10"/>
      <c r="AM137" s="10"/>
      <c r="AN137" s="10"/>
      <c r="AO137" s="10"/>
      <c r="AP137" s="11">
        <v>1</v>
      </c>
      <c r="AQ137" s="10"/>
      <c r="AR137" s="10"/>
      <c r="AS137" s="10"/>
      <c r="AT137" s="10"/>
      <c r="AU137" s="10"/>
      <c r="AV137" s="10"/>
      <c r="AW137" s="10"/>
      <c r="AX137" s="10"/>
      <c r="AY137" s="10"/>
      <c r="AZ137" s="10"/>
      <c r="BA137" s="10"/>
      <c r="BB137" s="10"/>
      <c r="BC137" s="10"/>
      <c r="BD137" s="10"/>
      <c r="BE137" s="10"/>
      <c r="BF137" s="10"/>
      <c r="BG137" s="10"/>
      <c r="BH137" s="10"/>
      <c r="BI137" s="10"/>
      <c r="BJ137" s="10"/>
      <c r="BK137" s="34">
        <v>4</v>
      </c>
      <c r="BL137" s="12">
        <v>47904</v>
      </c>
      <c r="BM137" s="2">
        <f t="shared" si="1"/>
        <v>39920</v>
      </c>
    </row>
    <row r="138" spans="1:66" ht="89.25" x14ac:dyDescent="0.25">
      <c r="A138" s="25">
        <v>127</v>
      </c>
      <c r="B138" s="25">
        <v>127</v>
      </c>
      <c r="C138" s="22" t="s">
        <v>304</v>
      </c>
      <c r="D138" s="9" t="s">
        <v>304</v>
      </c>
      <c r="E138" s="3" t="s">
        <v>305</v>
      </c>
      <c r="F138" s="3" t="s">
        <v>610</v>
      </c>
      <c r="G138" s="10"/>
      <c r="H138" s="10"/>
      <c r="I138" s="10"/>
      <c r="J138" s="10"/>
      <c r="K138" s="10"/>
      <c r="L138" s="10"/>
      <c r="M138" s="10"/>
      <c r="N138" s="10"/>
      <c r="O138" s="10"/>
      <c r="P138" s="10"/>
      <c r="Q138" s="10"/>
      <c r="R138" s="10"/>
      <c r="S138" s="10"/>
      <c r="T138" s="10"/>
      <c r="U138" s="10"/>
      <c r="V138" s="10"/>
      <c r="W138" s="10"/>
      <c r="X138" s="11">
        <v>4</v>
      </c>
      <c r="Y138" s="10"/>
      <c r="Z138" s="11">
        <v>10</v>
      </c>
      <c r="AA138" s="10"/>
      <c r="AB138" s="10"/>
      <c r="AC138" s="11">
        <v>2</v>
      </c>
      <c r="AD138" s="10"/>
      <c r="AE138" s="10"/>
      <c r="AF138" s="10"/>
      <c r="AG138" s="10"/>
      <c r="AH138" s="10"/>
      <c r="AI138" s="11">
        <v>36</v>
      </c>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34">
        <v>52</v>
      </c>
      <c r="BL138" s="12">
        <v>583072.46</v>
      </c>
      <c r="BM138" s="2">
        <f t="shared" si="1"/>
        <v>485893.72</v>
      </c>
    </row>
    <row r="139" spans="1:66" ht="111.75" customHeight="1" x14ac:dyDescent="0.25">
      <c r="A139" s="25">
        <v>128</v>
      </c>
      <c r="B139" s="25">
        <v>128</v>
      </c>
      <c r="C139" s="22" t="s">
        <v>306</v>
      </c>
      <c r="D139" s="9" t="s">
        <v>306</v>
      </c>
      <c r="E139" s="3" t="s">
        <v>627</v>
      </c>
      <c r="F139" s="3" t="s">
        <v>610</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1">
        <v>2</v>
      </c>
      <c r="AJ139" s="11">
        <v>1</v>
      </c>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34">
        <v>3</v>
      </c>
      <c r="BL139" s="12">
        <v>5349.6</v>
      </c>
      <c r="BM139" s="2">
        <f t="shared" si="1"/>
        <v>4458</v>
      </c>
    </row>
    <row r="140" spans="1:66" ht="75" x14ac:dyDescent="0.25">
      <c r="A140" s="25">
        <v>129</v>
      </c>
      <c r="B140" s="25">
        <v>129</v>
      </c>
      <c r="C140" s="22" t="s">
        <v>307</v>
      </c>
      <c r="D140" s="9" t="s">
        <v>307</v>
      </c>
      <c r="E140" s="3" t="s">
        <v>308</v>
      </c>
      <c r="F140" s="3" t="s">
        <v>610</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1">
        <v>2</v>
      </c>
      <c r="AD140" s="10"/>
      <c r="AE140" s="10"/>
      <c r="AF140" s="10"/>
      <c r="AG140" s="10"/>
      <c r="AH140" s="10"/>
      <c r="AI140" s="10"/>
      <c r="AJ140" s="10"/>
      <c r="AK140" s="10"/>
      <c r="AL140" s="10"/>
      <c r="AM140" s="10"/>
      <c r="AN140" s="10"/>
      <c r="AO140" s="11">
        <v>1</v>
      </c>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34">
        <v>3</v>
      </c>
      <c r="BL140" s="12">
        <v>30528</v>
      </c>
      <c r="BM140" s="2">
        <f t="shared" si="1"/>
        <v>25440</v>
      </c>
    </row>
    <row r="141" spans="1:66" ht="75" x14ac:dyDescent="0.25">
      <c r="A141" s="25">
        <v>130</v>
      </c>
      <c r="B141" s="25">
        <v>130</v>
      </c>
      <c r="C141" s="22" t="s">
        <v>309</v>
      </c>
      <c r="D141" s="9" t="s">
        <v>309</v>
      </c>
      <c r="E141" s="3" t="s">
        <v>310</v>
      </c>
      <c r="F141" s="3" t="s">
        <v>610</v>
      </c>
      <c r="G141" s="10"/>
      <c r="H141" s="10"/>
      <c r="I141" s="10"/>
      <c r="J141" s="10"/>
      <c r="K141" s="10"/>
      <c r="L141" s="10"/>
      <c r="M141" s="10"/>
      <c r="N141" s="10"/>
      <c r="O141" s="10"/>
      <c r="P141" s="10"/>
      <c r="Q141" s="10"/>
      <c r="R141" s="10"/>
      <c r="S141" s="10"/>
      <c r="T141" s="10"/>
      <c r="U141" s="10"/>
      <c r="V141" s="10"/>
      <c r="W141" s="10"/>
      <c r="X141" s="10"/>
      <c r="Y141" s="10"/>
      <c r="Z141" s="11">
        <v>5</v>
      </c>
      <c r="AA141" s="10"/>
      <c r="AB141" s="10"/>
      <c r="AC141" s="11">
        <v>1</v>
      </c>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34">
        <v>6</v>
      </c>
      <c r="BL141" s="12">
        <v>61056</v>
      </c>
      <c r="BM141" s="2">
        <f t="shared" ref="BM141:BM197" si="2">ROUND(BL141/1.2,2)</f>
        <v>50880</v>
      </c>
    </row>
    <row r="142" spans="1:66" ht="45" x14ac:dyDescent="0.25">
      <c r="A142" s="25">
        <v>131</v>
      </c>
      <c r="B142" s="25">
        <v>131</v>
      </c>
      <c r="C142" s="22" t="s">
        <v>311</v>
      </c>
      <c r="D142" s="9" t="s">
        <v>311</v>
      </c>
      <c r="E142" s="3" t="s">
        <v>312</v>
      </c>
      <c r="F142" s="3" t="s">
        <v>610</v>
      </c>
      <c r="G142" s="10"/>
      <c r="H142" s="10"/>
      <c r="I142" s="10"/>
      <c r="J142" s="10"/>
      <c r="K142" s="10"/>
      <c r="L142" s="10"/>
      <c r="M142" s="10"/>
      <c r="N142" s="10"/>
      <c r="O142" s="10"/>
      <c r="P142" s="10"/>
      <c r="Q142" s="10"/>
      <c r="R142" s="10"/>
      <c r="S142" s="10"/>
      <c r="T142" s="10"/>
      <c r="U142" s="10"/>
      <c r="V142" s="10"/>
      <c r="W142" s="10"/>
      <c r="X142" s="11">
        <v>6</v>
      </c>
      <c r="Y142" s="10"/>
      <c r="Z142" s="11">
        <v>10</v>
      </c>
      <c r="AA142" s="10"/>
      <c r="AB142" s="10"/>
      <c r="AC142" s="11">
        <v>2</v>
      </c>
      <c r="AD142" s="10"/>
      <c r="AE142" s="10"/>
      <c r="AF142" s="10"/>
      <c r="AG142" s="10"/>
      <c r="AH142" s="10"/>
      <c r="AI142" s="10"/>
      <c r="AJ142" s="11">
        <v>1</v>
      </c>
      <c r="AK142" s="10"/>
      <c r="AL142" s="10"/>
      <c r="AM142" s="10"/>
      <c r="AN142" s="10"/>
      <c r="AO142" s="11">
        <v>1</v>
      </c>
      <c r="AP142" s="11">
        <v>1</v>
      </c>
      <c r="AQ142" s="11">
        <v>1</v>
      </c>
      <c r="AR142" s="10"/>
      <c r="AS142" s="10"/>
      <c r="AT142" s="10"/>
      <c r="AU142" s="10"/>
      <c r="AV142" s="10"/>
      <c r="AW142" s="10"/>
      <c r="AX142" s="10"/>
      <c r="AY142" s="10"/>
      <c r="AZ142" s="10"/>
      <c r="BA142" s="10"/>
      <c r="BB142" s="10"/>
      <c r="BC142" s="10"/>
      <c r="BD142" s="10"/>
      <c r="BE142" s="11">
        <v>4</v>
      </c>
      <c r="BF142" s="10"/>
      <c r="BG142" s="10"/>
      <c r="BH142" s="10"/>
      <c r="BI142" s="10"/>
      <c r="BJ142" s="10"/>
      <c r="BK142" s="34">
        <v>26</v>
      </c>
      <c r="BL142" s="12">
        <v>47424</v>
      </c>
      <c r="BM142" s="2">
        <f t="shared" si="2"/>
        <v>39520</v>
      </c>
    </row>
    <row r="143" spans="1:66" ht="165.75" x14ac:dyDescent="0.25">
      <c r="A143" s="25">
        <v>136</v>
      </c>
      <c r="B143" s="25">
        <v>132</v>
      </c>
      <c r="C143" s="22" t="s">
        <v>321</v>
      </c>
      <c r="D143" s="9" t="s">
        <v>321</v>
      </c>
      <c r="E143" s="3" t="s">
        <v>322</v>
      </c>
      <c r="F143" s="3" t="s">
        <v>610</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1">
        <v>3</v>
      </c>
      <c r="AL143" s="10"/>
      <c r="AM143" s="10"/>
      <c r="AN143" s="10"/>
      <c r="AO143" s="10"/>
      <c r="AP143" s="10"/>
      <c r="AQ143" s="10"/>
      <c r="AR143" s="10"/>
      <c r="AS143" s="11">
        <v>0</v>
      </c>
      <c r="AT143" s="10"/>
      <c r="AU143" s="11">
        <v>2</v>
      </c>
      <c r="AV143" s="10"/>
      <c r="AW143" s="10"/>
      <c r="AX143" s="10"/>
      <c r="AY143" s="10"/>
      <c r="AZ143" s="10"/>
      <c r="BA143" s="10"/>
      <c r="BB143" s="10"/>
      <c r="BC143" s="10"/>
      <c r="BD143" s="10"/>
      <c r="BE143" s="10"/>
      <c r="BF143" s="10"/>
      <c r="BG143" s="10"/>
      <c r="BH143" s="10"/>
      <c r="BI143" s="10"/>
      <c r="BJ143" s="10"/>
      <c r="BK143" s="34">
        <f>6-1</f>
        <v>5</v>
      </c>
      <c r="BL143" s="12">
        <f>1152-192</f>
        <v>960</v>
      </c>
      <c r="BM143" s="2">
        <f t="shared" si="2"/>
        <v>800</v>
      </c>
    </row>
    <row r="144" spans="1:66" ht="165.75" x14ac:dyDescent="0.25">
      <c r="A144" s="25">
        <v>137</v>
      </c>
      <c r="B144" s="25">
        <v>133</v>
      </c>
      <c r="C144" s="22" t="s">
        <v>323</v>
      </c>
      <c r="D144" s="9" t="s">
        <v>323</v>
      </c>
      <c r="E144" s="3" t="s">
        <v>324</v>
      </c>
      <c r="F144" s="3" t="s">
        <v>610</v>
      </c>
      <c r="G144" s="10"/>
      <c r="H144" s="10"/>
      <c r="I144" s="10"/>
      <c r="J144" s="10"/>
      <c r="K144" s="10"/>
      <c r="L144" s="10"/>
      <c r="M144" s="11">
        <v>5</v>
      </c>
      <c r="N144" s="10"/>
      <c r="O144" s="10"/>
      <c r="P144" s="10"/>
      <c r="Q144" s="10"/>
      <c r="R144" s="10"/>
      <c r="S144" s="10"/>
      <c r="T144" s="11">
        <v>1</v>
      </c>
      <c r="U144" s="10"/>
      <c r="V144" s="10"/>
      <c r="W144" s="10"/>
      <c r="X144" s="10"/>
      <c r="Y144" s="10"/>
      <c r="Z144" s="10"/>
      <c r="AA144" s="10"/>
      <c r="AB144" s="10"/>
      <c r="AC144" s="11">
        <v>4</v>
      </c>
      <c r="AD144" s="10"/>
      <c r="AE144" s="10"/>
      <c r="AF144" s="10"/>
      <c r="AG144" s="10"/>
      <c r="AH144" s="10"/>
      <c r="AI144" s="10"/>
      <c r="AJ144" s="10"/>
      <c r="AK144" s="10"/>
      <c r="AL144" s="10"/>
      <c r="AM144" s="10"/>
      <c r="AN144" s="10"/>
      <c r="AO144" s="10"/>
      <c r="AP144" s="10"/>
      <c r="AQ144" s="10"/>
      <c r="AR144" s="10"/>
      <c r="AS144" s="15">
        <v>1</v>
      </c>
      <c r="AT144" s="11">
        <v>5</v>
      </c>
      <c r="AU144" s="10"/>
      <c r="AV144" s="10"/>
      <c r="AW144" s="10"/>
      <c r="AX144" s="11">
        <v>2</v>
      </c>
      <c r="AY144" s="10"/>
      <c r="AZ144" s="10"/>
      <c r="BA144" s="10"/>
      <c r="BB144" s="10"/>
      <c r="BC144" s="10"/>
      <c r="BD144" s="11">
        <v>2</v>
      </c>
      <c r="BE144" s="10"/>
      <c r="BF144" s="10"/>
      <c r="BG144" s="10"/>
      <c r="BH144" s="10"/>
      <c r="BI144" s="10"/>
      <c r="BJ144" s="10"/>
      <c r="BK144" s="34">
        <v>20</v>
      </c>
      <c r="BL144" s="12">
        <v>3840</v>
      </c>
      <c r="BM144" s="2">
        <f t="shared" si="2"/>
        <v>3200</v>
      </c>
    </row>
    <row r="145" spans="1:65" ht="165.75" x14ac:dyDescent="0.25">
      <c r="A145" s="25">
        <v>138</v>
      </c>
      <c r="B145" s="25">
        <v>134</v>
      </c>
      <c r="C145" s="22" t="s">
        <v>325</v>
      </c>
      <c r="D145" s="9" t="s">
        <v>325</v>
      </c>
      <c r="E145" s="3" t="s">
        <v>326</v>
      </c>
      <c r="F145" s="3" t="s">
        <v>610</v>
      </c>
      <c r="G145" s="10"/>
      <c r="H145" s="10"/>
      <c r="I145" s="10"/>
      <c r="J145" s="11">
        <v>8</v>
      </c>
      <c r="K145" s="10"/>
      <c r="L145" s="10"/>
      <c r="M145" s="10"/>
      <c r="N145" s="11">
        <v>1</v>
      </c>
      <c r="O145" s="10"/>
      <c r="P145" s="10"/>
      <c r="Q145" s="10"/>
      <c r="R145" s="10"/>
      <c r="S145" s="10"/>
      <c r="T145" s="10"/>
      <c r="U145" s="10"/>
      <c r="V145" s="10"/>
      <c r="W145" s="10"/>
      <c r="X145" s="10"/>
      <c r="Y145" s="11">
        <v>1</v>
      </c>
      <c r="Z145" s="10"/>
      <c r="AA145" s="10"/>
      <c r="AB145" s="10"/>
      <c r="AC145" s="11">
        <v>36</v>
      </c>
      <c r="AD145" s="10"/>
      <c r="AE145" s="10"/>
      <c r="AF145" s="11">
        <v>2</v>
      </c>
      <c r="AG145" s="10"/>
      <c r="AH145" s="11">
        <v>1</v>
      </c>
      <c r="AI145" s="10"/>
      <c r="AJ145" s="10"/>
      <c r="AK145" s="10"/>
      <c r="AL145" s="10"/>
      <c r="AM145" s="10"/>
      <c r="AN145" s="10"/>
      <c r="AO145" s="10"/>
      <c r="AP145" s="10"/>
      <c r="AQ145" s="11">
        <v>1</v>
      </c>
      <c r="AR145" s="10"/>
      <c r="AS145" s="15">
        <v>0</v>
      </c>
      <c r="AT145" s="11">
        <v>5</v>
      </c>
      <c r="AU145" s="11">
        <v>1</v>
      </c>
      <c r="AV145" s="10"/>
      <c r="AW145" s="11">
        <v>2</v>
      </c>
      <c r="AX145" s="11">
        <v>2</v>
      </c>
      <c r="AY145" s="10"/>
      <c r="AZ145" s="10"/>
      <c r="BA145" s="10"/>
      <c r="BB145" s="10"/>
      <c r="BC145" s="10"/>
      <c r="BD145" s="11">
        <v>2</v>
      </c>
      <c r="BE145" s="10"/>
      <c r="BF145" s="10"/>
      <c r="BG145" s="10"/>
      <c r="BH145" s="10"/>
      <c r="BI145" s="10"/>
      <c r="BJ145" s="10"/>
      <c r="BK145" s="34">
        <f>63-1</f>
        <v>62</v>
      </c>
      <c r="BL145" s="12">
        <f>12096-192</f>
        <v>11904</v>
      </c>
      <c r="BM145" s="2">
        <f t="shared" si="2"/>
        <v>9920</v>
      </c>
    </row>
    <row r="146" spans="1:65" ht="165.75" x14ac:dyDescent="0.25">
      <c r="A146" s="25">
        <v>139</v>
      </c>
      <c r="B146" s="25">
        <v>135</v>
      </c>
      <c r="C146" s="22" t="s">
        <v>327</v>
      </c>
      <c r="D146" s="9" t="s">
        <v>327</v>
      </c>
      <c r="E146" s="3" t="s">
        <v>328</v>
      </c>
      <c r="F146" s="3" t="s">
        <v>610</v>
      </c>
      <c r="G146" s="10"/>
      <c r="H146" s="10"/>
      <c r="I146" s="10"/>
      <c r="J146" s="11">
        <v>4</v>
      </c>
      <c r="K146" s="10"/>
      <c r="L146" s="10"/>
      <c r="M146" s="10"/>
      <c r="N146" s="10"/>
      <c r="O146" s="10"/>
      <c r="P146" s="10"/>
      <c r="Q146" s="10"/>
      <c r="R146" s="10"/>
      <c r="S146" s="10"/>
      <c r="T146" s="10"/>
      <c r="U146" s="10"/>
      <c r="V146" s="10"/>
      <c r="W146" s="10"/>
      <c r="X146" s="10"/>
      <c r="Y146" s="10"/>
      <c r="Z146" s="10"/>
      <c r="AA146" s="10"/>
      <c r="AB146" s="10"/>
      <c r="AC146" s="11">
        <v>21</v>
      </c>
      <c r="AD146" s="10"/>
      <c r="AE146" s="11">
        <v>1</v>
      </c>
      <c r="AF146" s="11">
        <v>2</v>
      </c>
      <c r="AG146" s="10"/>
      <c r="AH146" s="11">
        <v>1</v>
      </c>
      <c r="AI146" s="10"/>
      <c r="AJ146" s="10"/>
      <c r="AK146" s="11">
        <v>1</v>
      </c>
      <c r="AL146" s="10"/>
      <c r="AM146" s="10"/>
      <c r="AN146" s="10"/>
      <c r="AO146" s="10"/>
      <c r="AP146" s="10"/>
      <c r="AQ146" s="11">
        <v>1</v>
      </c>
      <c r="AR146" s="10"/>
      <c r="AS146" s="15">
        <v>1</v>
      </c>
      <c r="AT146" s="10"/>
      <c r="AU146" s="10"/>
      <c r="AV146" s="10"/>
      <c r="AW146" s="10"/>
      <c r="AX146" s="11">
        <v>4</v>
      </c>
      <c r="AY146" s="10"/>
      <c r="AZ146" s="10"/>
      <c r="BA146" s="10"/>
      <c r="BB146" s="10"/>
      <c r="BC146" s="10"/>
      <c r="BD146" s="11">
        <v>2</v>
      </c>
      <c r="BE146" s="10"/>
      <c r="BF146" s="11">
        <v>4</v>
      </c>
      <c r="BG146" s="11">
        <v>3</v>
      </c>
      <c r="BH146" s="10"/>
      <c r="BI146" s="11">
        <v>5</v>
      </c>
      <c r="BJ146" s="11"/>
      <c r="BK146" s="34">
        <v>50</v>
      </c>
      <c r="BL146" s="12">
        <v>9600</v>
      </c>
      <c r="BM146" s="2">
        <f t="shared" si="2"/>
        <v>8000</v>
      </c>
    </row>
    <row r="147" spans="1:65" ht="165.75" x14ac:dyDescent="0.25">
      <c r="A147" s="25">
        <v>140</v>
      </c>
      <c r="B147" s="25">
        <v>136</v>
      </c>
      <c r="C147" s="22" t="s">
        <v>329</v>
      </c>
      <c r="D147" s="9" t="s">
        <v>329</v>
      </c>
      <c r="E147" s="3" t="s">
        <v>330</v>
      </c>
      <c r="F147" s="3" t="s">
        <v>610</v>
      </c>
      <c r="G147" s="10"/>
      <c r="H147" s="10"/>
      <c r="I147" s="10"/>
      <c r="J147" s="10"/>
      <c r="K147" s="10"/>
      <c r="L147" s="10"/>
      <c r="M147" s="10"/>
      <c r="N147" s="11">
        <v>1</v>
      </c>
      <c r="O147" s="10"/>
      <c r="P147" s="10"/>
      <c r="Q147" s="10"/>
      <c r="R147" s="10"/>
      <c r="S147" s="10"/>
      <c r="T147" s="10"/>
      <c r="U147" s="10"/>
      <c r="V147" s="10"/>
      <c r="W147" s="10"/>
      <c r="X147" s="10"/>
      <c r="Y147" s="10"/>
      <c r="Z147" s="10"/>
      <c r="AA147" s="10"/>
      <c r="AB147" s="10"/>
      <c r="AC147" s="11">
        <v>17</v>
      </c>
      <c r="AD147" s="10"/>
      <c r="AE147" s="10"/>
      <c r="AF147" s="11">
        <v>2</v>
      </c>
      <c r="AG147" s="10"/>
      <c r="AH147" s="10"/>
      <c r="AI147" s="11">
        <v>5</v>
      </c>
      <c r="AJ147" s="10"/>
      <c r="AK147" s="11">
        <v>1</v>
      </c>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34">
        <v>26</v>
      </c>
      <c r="BL147" s="12">
        <v>4992</v>
      </c>
      <c r="BM147" s="2">
        <f t="shared" si="2"/>
        <v>4160</v>
      </c>
    </row>
    <row r="148" spans="1:65" ht="60" x14ac:dyDescent="0.25">
      <c r="A148" s="25">
        <v>141</v>
      </c>
      <c r="B148" s="25">
        <v>137</v>
      </c>
      <c r="C148" s="22" t="s">
        <v>331</v>
      </c>
      <c r="D148" s="9" t="s">
        <v>331</v>
      </c>
      <c r="E148" s="3" t="s">
        <v>332</v>
      </c>
      <c r="F148" s="3" t="s">
        <v>610</v>
      </c>
      <c r="G148" s="10"/>
      <c r="H148" s="10"/>
      <c r="I148" s="10"/>
      <c r="J148" s="10"/>
      <c r="K148" s="10"/>
      <c r="L148" s="10"/>
      <c r="M148" s="11">
        <v>16</v>
      </c>
      <c r="N148" s="10"/>
      <c r="O148" s="10"/>
      <c r="P148" s="10"/>
      <c r="Q148" s="10"/>
      <c r="R148" s="10"/>
      <c r="S148" s="10"/>
      <c r="T148" s="10"/>
      <c r="U148" s="10"/>
      <c r="V148" s="10"/>
      <c r="W148" s="10"/>
      <c r="X148" s="10"/>
      <c r="Y148" s="10"/>
      <c r="Z148" s="11">
        <v>240</v>
      </c>
      <c r="AA148" s="10"/>
      <c r="AB148" s="10"/>
      <c r="AC148" s="11">
        <v>40</v>
      </c>
      <c r="AD148" s="10"/>
      <c r="AE148" s="10"/>
      <c r="AF148" s="10"/>
      <c r="AG148" s="10"/>
      <c r="AH148" s="10"/>
      <c r="AI148" s="11">
        <v>20</v>
      </c>
      <c r="AJ148" s="10"/>
      <c r="AK148" s="10"/>
      <c r="AL148" s="10"/>
      <c r="AM148" s="10"/>
      <c r="AN148" s="10"/>
      <c r="AO148" s="10"/>
      <c r="AP148" s="11">
        <v>20</v>
      </c>
      <c r="AQ148" s="10"/>
      <c r="AR148" s="10"/>
      <c r="AS148" s="10"/>
      <c r="AT148" s="11">
        <v>20</v>
      </c>
      <c r="AU148" s="10"/>
      <c r="AV148" s="10"/>
      <c r="AW148" s="10"/>
      <c r="AX148" s="10"/>
      <c r="AY148" s="10"/>
      <c r="AZ148" s="11">
        <v>30</v>
      </c>
      <c r="BA148" s="10"/>
      <c r="BB148" s="10"/>
      <c r="BC148" s="10"/>
      <c r="BD148" s="10"/>
      <c r="BE148" s="10"/>
      <c r="BF148" s="11">
        <v>4</v>
      </c>
      <c r="BG148" s="10"/>
      <c r="BH148" s="10"/>
      <c r="BI148" s="10"/>
      <c r="BJ148" s="10"/>
      <c r="BK148" s="34">
        <v>390</v>
      </c>
      <c r="BL148" s="12">
        <v>46800</v>
      </c>
      <c r="BM148" s="2">
        <f t="shared" si="2"/>
        <v>39000</v>
      </c>
    </row>
    <row r="149" spans="1:65" ht="75" x14ac:dyDescent="0.25">
      <c r="A149" s="25">
        <v>142</v>
      </c>
      <c r="B149" s="25">
        <v>138</v>
      </c>
      <c r="C149" s="22" t="s">
        <v>333</v>
      </c>
      <c r="D149" s="9" t="s">
        <v>333</v>
      </c>
      <c r="E149" s="3" t="s">
        <v>334</v>
      </c>
      <c r="F149" s="3" t="s">
        <v>610</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1">
        <v>15</v>
      </c>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34">
        <v>15</v>
      </c>
      <c r="BL149" s="12">
        <v>5508</v>
      </c>
      <c r="BM149" s="2">
        <f t="shared" si="2"/>
        <v>4590</v>
      </c>
    </row>
    <row r="150" spans="1:65" ht="75" x14ac:dyDescent="0.25">
      <c r="A150" s="25">
        <v>143</v>
      </c>
      <c r="B150" s="25">
        <v>139</v>
      </c>
      <c r="C150" s="22" t="s">
        <v>335</v>
      </c>
      <c r="D150" s="9" t="s">
        <v>335</v>
      </c>
      <c r="E150" s="3" t="s">
        <v>336</v>
      </c>
      <c r="F150" s="3" t="s">
        <v>610</v>
      </c>
      <c r="G150" s="10"/>
      <c r="H150" s="10"/>
      <c r="I150" s="10"/>
      <c r="J150" s="10"/>
      <c r="K150" s="10"/>
      <c r="L150" s="10"/>
      <c r="M150" s="10"/>
      <c r="N150" s="10"/>
      <c r="O150" s="10"/>
      <c r="P150" s="10"/>
      <c r="Q150" s="10"/>
      <c r="R150" s="10"/>
      <c r="S150" s="10"/>
      <c r="T150" s="10"/>
      <c r="U150" s="10"/>
      <c r="V150" s="10"/>
      <c r="W150" s="10"/>
      <c r="X150" s="10"/>
      <c r="Y150" s="10"/>
      <c r="Z150" s="11">
        <v>1</v>
      </c>
      <c r="AA150" s="10"/>
      <c r="AB150" s="10"/>
      <c r="AC150" s="10"/>
      <c r="AD150" s="10"/>
      <c r="AE150" s="10"/>
      <c r="AF150" s="10"/>
      <c r="AG150" s="10"/>
      <c r="AH150" s="10"/>
      <c r="AI150" s="11">
        <v>10</v>
      </c>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34">
        <v>11</v>
      </c>
      <c r="BL150" s="12">
        <v>2508</v>
      </c>
      <c r="BM150" s="2">
        <f t="shared" si="2"/>
        <v>2090</v>
      </c>
    </row>
    <row r="151" spans="1:65" ht="75" x14ac:dyDescent="0.25">
      <c r="A151" s="25">
        <v>144</v>
      </c>
      <c r="B151" s="25">
        <v>140</v>
      </c>
      <c r="C151" s="22" t="s">
        <v>337</v>
      </c>
      <c r="D151" s="9" t="s">
        <v>337</v>
      </c>
      <c r="E151" s="3" t="s">
        <v>338</v>
      </c>
      <c r="F151" s="3" t="s">
        <v>610</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1">
        <v>12</v>
      </c>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34">
        <v>12</v>
      </c>
      <c r="BL151" s="12">
        <v>2808</v>
      </c>
      <c r="BM151" s="2">
        <f t="shared" si="2"/>
        <v>2340</v>
      </c>
    </row>
    <row r="152" spans="1:65" ht="75" x14ac:dyDescent="0.25">
      <c r="A152" s="25">
        <v>145</v>
      </c>
      <c r="B152" s="25">
        <v>141</v>
      </c>
      <c r="C152" s="22" t="s">
        <v>339</v>
      </c>
      <c r="D152" s="9" t="s">
        <v>339</v>
      </c>
      <c r="E152" s="3" t="s">
        <v>340</v>
      </c>
      <c r="F152" s="3" t="s">
        <v>610</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1">
        <v>12</v>
      </c>
      <c r="AJ152" s="10"/>
      <c r="AK152" s="10"/>
      <c r="AL152" s="10"/>
      <c r="AM152" s="10"/>
      <c r="AN152" s="10"/>
      <c r="AO152" s="10"/>
      <c r="AP152" s="10"/>
      <c r="AQ152" s="10"/>
      <c r="AR152" s="10"/>
      <c r="AS152" s="10"/>
      <c r="AT152" s="10"/>
      <c r="AU152" s="10"/>
      <c r="AV152" s="10"/>
      <c r="AW152" s="10"/>
      <c r="AX152" s="10"/>
      <c r="AY152" s="10"/>
      <c r="AZ152" s="10"/>
      <c r="BA152" s="11">
        <v>3</v>
      </c>
      <c r="BB152" s="10"/>
      <c r="BC152" s="10"/>
      <c r="BD152" s="10"/>
      <c r="BE152" s="10"/>
      <c r="BF152" s="10"/>
      <c r="BG152" s="10"/>
      <c r="BH152" s="10"/>
      <c r="BI152" s="10"/>
      <c r="BJ152" s="10"/>
      <c r="BK152" s="34">
        <v>15</v>
      </c>
      <c r="BL152" s="12">
        <v>3600</v>
      </c>
      <c r="BM152" s="2">
        <f t="shared" si="2"/>
        <v>3000</v>
      </c>
    </row>
    <row r="153" spans="1:65" ht="75" x14ac:dyDescent="0.25">
      <c r="A153" s="25">
        <v>146</v>
      </c>
      <c r="B153" s="25">
        <v>142</v>
      </c>
      <c r="C153" s="22" t="s">
        <v>341</v>
      </c>
      <c r="D153" s="9" t="s">
        <v>341</v>
      </c>
      <c r="E153" s="3" t="s">
        <v>342</v>
      </c>
      <c r="F153" s="3" t="s">
        <v>610</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1">
        <v>2</v>
      </c>
      <c r="AD153" s="10"/>
      <c r="AE153" s="10"/>
      <c r="AF153" s="10"/>
      <c r="AG153" s="10"/>
      <c r="AH153" s="10"/>
      <c r="AI153" s="11">
        <v>12</v>
      </c>
      <c r="AJ153" s="10"/>
      <c r="AK153" s="10"/>
      <c r="AL153" s="10"/>
      <c r="AM153" s="10"/>
      <c r="AN153" s="10"/>
      <c r="AO153" s="10"/>
      <c r="AP153" s="10"/>
      <c r="AQ153" s="10"/>
      <c r="AR153" s="10"/>
      <c r="AS153" s="10"/>
      <c r="AT153" s="10"/>
      <c r="AU153" s="10"/>
      <c r="AV153" s="10"/>
      <c r="AW153" s="10"/>
      <c r="AX153" s="10"/>
      <c r="AY153" s="10"/>
      <c r="AZ153" s="10"/>
      <c r="BA153" s="11">
        <v>3</v>
      </c>
      <c r="BB153" s="10"/>
      <c r="BC153" s="10"/>
      <c r="BD153" s="10"/>
      <c r="BE153" s="10"/>
      <c r="BF153" s="10"/>
      <c r="BG153" s="11">
        <v>5</v>
      </c>
      <c r="BH153" s="10"/>
      <c r="BI153" s="10"/>
      <c r="BJ153" s="10"/>
      <c r="BK153" s="34">
        <v>22</v>
      </c>
      <c r="BL153" s="12">
        <v>5280</v>
      </c>
      <c r="BM153" s="2">
        <f t="shared" si="2"/>
        <v>4400</v>
      </c>
    </row>
    <row r="154" spans="1:65" ht="63.75" x14ac:dyDescent="0.25">
      <c r="A154" s="25">
        <v>147</v>
      </c>
      <c r="B154" s="25">
        <v>143</v>
      </c>
      <c r="C154" s="22" t="s">
        <v>343</v>
      </c>
      <c r="D154" s="9" t="s">
        <v>343</v>
      </c>
      <c r="E154" s="3" t="s">
        <v>344</v>
      </c>
      <c r="F154" s="3" t="s">
        <v>610</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1">
        <v>1</v>
      </c>
      <c r="BF154" s="10"/>
      <c r="BG154" s="10"/>
      <c r="BH154" s="10"/>
      <c r="BI154" s="10"/>
      <c r="BJ154" s="10"/>
      <c r="BK154" s="34">
        <v>1</v>
      </c>
      <c r="BL154" s="11">
        <v>552</v>
      </c>
      <c r="BM154" s="2">
        <f t="shared" si="2"/>
        <v>460</v>
      </c>
    </row>
    <row r="155" spans="1:65" ht="63.75" x14ac:dyDescent="0.25">
      <c r="A155" s="25">
        <v>148</v>
      </c>
      <c r="B155" s="25">
        <v>144</v>
      </c>
      <c r="C155" s="22" t="s">
        <v>345</v>
      </c>
      <c r="D155" s="9" t="s">
        <v>345</v>
      </c>
      <c r="E155" s="3" t="s">
        <v>346</v>
      </c>
      <c r="F155" s="3" t="s">
        <v>610</v>
      </c>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1">
        <v>1</v>
      </c>
      <c r="BF155" s="10"/>
      <c r="BG155" s="10"/>
      <c r="BH155" s="10"/>
      <c r="BI155" s="10"/>
      <c r="BJ155" s="10"/>
      <c r="BK155" s="34">
        <v>1</v>
      </c>
      <c r="BL155" s="11">
        <v>552</v>
      </c>
      <c r="BM155" s="2">
        <f t="shared" si="2"/>
        <v>460</v>
      </c>
    </row>
    <row r="156" spans="1:65" ht="63.75" x14ac:dyDescent="0.25">
      <c r="A156" s="25">
        <v>149</v>
      </c>
      <c r="B156" s="25">
        <v>145</v>
      </c>
      <c r="C156" s="22" t="s">
        <v>347</v>
      </c>
      <c r="D156" s="9" t="s">
        <v>347</v>
      </c>
      <c r="E156" s="3" t="s">
        <v>348</v>
      </c>
      <c r="F156" s="3" t="s">
        <v>610</v>
      </c>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1">
        <v>1</v>
      </c>
      <c r="BF156" s="10"/>
      <c r="BG156" s="10"/>
      <c r="BH156" s="10"/>
      <c r="BI156" s="10"/>
      <c r="BJ156" s="10"/>
      <c r="BK156" s="34">
        <v>1</v>
      </c>
      <c r="BL156" s="11">
        <v>552</v>
      </c>
      <c r="BM156" s="2">
        <f t="shared" si="2"/>
        <v>460</v>
      </c>
    </row>
    <row r="157" spans="1:65" ht="90" x14ac:dyDescent="0.25">
      <c r="A157" s="25">
        <v>150</v>
      </c>
      <c r="B157" s="25">
        <v>146</v>
      </c>
      <c r="C157" s="22" t="s">
        <v>349</v>
      </c>
      <c r="D157" s="9" t="s">
        <v>349</v>
      </c>
      <c r="E157" s="3" t="s">
        <v>350</v>
      </c>
      <c r="F157" s="3" t="s">
        <v>610</v>
      </c>
      <c r="G157" s="10"/>
      <c r="H157" s="10"/>
      <c r="I157" s="10"/>
      <c r="J157" s="10"/>
      <c r="K157" s="10"/>
      <c r="L157" s="10"/>
      <c r="M157" s="10"/>
      <c r="N157" s="10"/>
      <c r="O157" s="10"/>
      <c r="P157" s="10"/>
      <c r="Q157" s="10"/>
      <c r="R157" s="10"/>
      <c r="S157" s="10"/>
      <c r="T157" s="10"/>
      <c r="U157" s="10"/>
      <c r="V157" s="10"/>
      <c r="W157" s="10"/>
      <c r="X157" s="10"/>
      <c r="Y157" s="10"/>
      <c r="Z157" s="11">
        <v>1</v>
      </c>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34">
        <v>1</v>
      </c>
      <c r="BL157" s="12">
        <v>6875.76</v>
      </c>
      <c r="BM157" s="2">
        <f t="shared" si="2"/>
        <v>5729.8</v>
      </c>
    </row>
    <row r="158" spans="1:65" ht="102" x14ac:dyDescent="0.25">
      <c r="A158" s="25">
        <v>151</v>
      </c>
      <c r="B158" s="25">
        <v>147</v>
      </c>
      <c r="C158" s="22" t="s">
        <v>351</v>
      </c>
      <c r="D158" s="9" t="s">
        <v>351</v>
      </c>
      <c r="E158" s="3" t="s">
        <v>352</v>
      </c>
      <c r="F158" s="3" t="s">
        <v>610</v>
      </c>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1">
        <v>6</v>
      </c>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34">
        <v>6</v>
      </c>
      <c r="BL158" s="12">
        <v>19972.8</v>
      </c>
      <c r="BM158" s="2">
        <f t="shared" si="2"/>
        <v>16644</v>
      </c>
    </row>
    <row r="159" spans="1:65" ht="76.5" x14ac:dyDescent="0.25">
      <c r="A159" s="25">
        <v>152</v>
      </c>
      <c r="B159" s="25">
        <v>148</v>
      </c>
      <c r="C159" s="22" t="s">
        <v>353</v>
      </c>
      <c r="D159" s="9" t="s">
        <v>353</v>
      </c>
      <c r="E159" s="3" t="s">
        <v>354</v>
      </c>
      <c r="F159" s="3" t="s">
        <v>610</v>
      </c>
      <c r="G159" s="10"/>
      <c r="H159" s="10"/>
      <c r="I159" s="10"/>
      <c r="J159" s="10"/>
      <c r="K159" s="10"/>
      <c r="L159" s="10"/>
      <c r="M159" s="10"/>
      <c r="N159" s="10"/>
      <c r="O159" s="10"/>
      <c r="P159" s="10"/>
      <c r="Q159" s="10"/>
      <c r="R159" s="10"/>
      <c r="S159" s="10"/>
      <c r="T159" s="10"/>
      <c r="U159" s="10"/>
      <c r="V159" s="10"/>
      <c r="W159" s="10"/>
      <c r="X159" s="11">
        <v>2</v>
      </c>
      <c r="Y159" s="10"/>
      <c r="Z159" s="10"/>
      <c r="AA159" s="10"/>
      <c r="AB159" s="10"/>
      <c r="AC159" s="10"/>
      <c r="AD159" s="10"/>
      <c r="AE159" s="10"/>
      <c r="AF159" s="10"/>
      <c r="AG159" s="10"/>
      <c r="AH159" s="10"/>
      <c r="AI159" s="11">
        <v>6</v>
      </c>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34">
        <v>8</v>
      </c>
      <c r="BL159" s="12">
        <v>40000.03</v>
      </c>
      <c r="BM159" s="2">
        <f t="shared" si="2"/>
        <v>33333.360000000001</v>
      </c>
    </row>
    <row r="160" spans="1:65" ht="76.5" x14ac:dyDescent="0.25">
      <c r="A160" s="25">
        <v>153</v>
      </c>
      <c r="B160" s="25">
        <v>149</v>
      </c>
      <c r="C160" s="22" t="s">
        <v>355</v>
      </c>
      <c r="D160" s="9" t="s">
        <v>355</v>
      </c>
      <c r="E160" s="3" t="s">
        <v>356</v>
      </c>
      <c r="F160" s="3" t="s">
        <v>610</v>
      </c>
      <c r="G160" s="10"/>
      <c r="H160" s="10"/>
      <c r="I160" s="10"/>
      <c r="J160" s="10"/>
      <c r="K160" s="10"/>
      <c r="L160" s="10"/>
      <c r="M160" s="10"/>
      <c r="N160" s="10"/>
      <c r="O160" s="10"/>
      <c r="P160" s="10"/>
      <c r="Q160" s="10"/>
      <c r="R160" s="10"/>
      <c r="S160" s="10"/>
      <c r="T160" s="10"/>
      <c r="U160" s="10"/>
      <c r="V160" s="10"/>
      <c r="W160" s="10"/>
      <c r="X160" s="11">
        <v>2</v>
      </c>
      <c r="Y160" s="10"/>
      <c r="Z160" s="10"/>
      <c r="AA160" s="10"/>
      <c r="AB160" s="10"/>
      <c r="AC160" s="10"/>
      <c r="AD160" s="10"/>
      <c r="AE160" s="10"/>
      <c r="AF160" s="10"/>
      <c r="AG160" s="10"/>
      <c r="AH160" s="10"/>
      <c r="AI160" s="11">
        <v>6</v>
      </c>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34">
        <v>8</v>
      </c>
      <c r="BL160" s="12">
        <v>40000.03</v>
      </c>
      <c r="BM160" s="2">
        <f t="shared" si="2"/>
        <v>33333.360000000001</v>
      </c>
    </row>
    <row r="161" spans="1:65" ht="76.5" x14ac:dyDescent="0.25">
      <c r="A161" s="25">
        <v>154</v>
      </c>
      <c r="B161" s="25">
        <v>150</v>
      </c>
      <c r="C161" s="22" t="s">
        <v>357</v>
      </c>
      <c r="D161" s="9" t="s">
        <v>357</v>
      </c>
      <c r="E161" s="3" t="s">
        <v>358</v>
      </c>
      <c r="F161" s="3" t="s">
        <v>610</v>
      </c>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1">
        <v>6</v>
      </c>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34">
        <v>6</v>
      </c>
      <c r="BL161" s="12">
        <v>30000.02</v>
      </c>
      <c r="BM161" s="2">
        <f t="shared" si="2"/>
        <v>25000.02</v>
      </c>
    </row>
    <row r="162" spans="1:65" ht="90" x14ac:dyDescent="0.25">
      <c r="A162" s="25">
        <v>155</v>
      </c>
      <c r="B162" s="25">
        <v>151</v>
      </c>
      <c r="C162" s="22" t="s">
        <v>359</v>
      </c>
      <c r="D162" s="9" t="s">
        <v>359</v>
      </c>
      <c r="E162" s="3" t="s">
        <v>360</v>
      </c>
      <c r="F162" s="3" t="s">
        <v>610</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1">
        <v>6</v>
      </c>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34">
        <v>6</v>
      </c>
      <c r="BL162" s="12">
        <v>30000.02</v>
      </c>
      <c r="BM162" s="2">
        <f t="shared" si="2"/>
        <v>25000.02</v>
      </c>
    </row>
    <row r="163" spans="1:65" ht="105" x14ac:dyDescent="0.25">
      <c r="A163" s="25">
        <v>156</v>
      </c>
      <c r="B163" s="25">
        <v>152</v>
      </c>
      <c r="C163" s="22" t="s">
        <v>361</v>
      </c>
      <c r="D163" s="9" t="s">
        <v>361</v>
      </c>
      <c r="E163" s="3" t="s">
        <v>362</v>
      </c>
      <c r="F163" s="3" t="s">
        <v>610</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1">
        <v>6</v>
      </c>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34">
        <v>6</v>
      </c>
      <c r="BL163" s="12">
        <v>4800.0200000000004</v>
      </c>
      <c r="BM163" s="2">
        <f t="shared" si="2"/>
        <v>4000.02</v>
      </c>
    </row>
    <row r="164" spans="1:65" ht="105" x14ac:dyDescent="0.25">
      <c r="A164" s="25">
        <v>157</v>
      </c>
      <c r="B164" s="25">
        <v>153</v>
      </c>
      <c r="C164" s="22" t="s">
        <v>363</v>
      </c>
      <c r="D164" s="9" t="s">
        <v>363</v>
      </c>
      <c r="E164" s="3" t="s">
        <v>364</v>
      </c>
      <c r="F164" s="3" t="s">
        <v>610</v>
      </c>
      <c r="G164" s="10"/>
      <c r="H164" s="10"/>
      <c r="I164" s="10"/>
      <c r="J164" s="10"/>
      <c r="K164" s="10"/>
      <c r="L164" s="10"/>
      <c r="M164" s="10"/>
      <c r="N164" s="10"/>
      <c r="O164" s="10"/>
      <c r="P164" s="10"/>
      <c r="Q164" s="10"/>
      <c r="R164" s="10"/>
      <c r="S164" s="10"/>
      <c r="T164" s="10"/>
      <c r="U164" s="10"/>
      <c r="V164" s="10"/>
      <c r="W164" s="10"/>
      <c r="X164" s="10"/>
      <c r="Y164" s="10"/>
      <c r="Z164" s="11">
        <v>1</v>
      </c>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34">
        <v>1</v>
      </c>
      <c r="BL164" s="12">
        <v>1114.8</v>
      </c>
      <c r="BM164" s="2">
        <f t="shared" si="2"/>
        <v>929</v>
      </c>
    </row>
    <row r="165" spans="1:65" ht="105" x14ac:dyDescent="0.25">
      <c r="A165" s="25">
        <v>158</v>
      </c>
      <c r="B165" s="25">
        <v>154</v>
      </c>
      <c r="C165" s="22" t="s">
        <v>365</v>
      </c>
      <c r="D165" s="9" t="s">
        <v>365</v>
      </c>
      <c r="E165" s="3" t="s">
        <v>366</v>
      </c>
      <c r="F165" s="3" t="s">
        <v>610</v>
      </c>
      <c r="G165" s="10"/>
      <c r="H165" s="10"/>
      <c r="I165" s="10"/>
      <c r="J165" s="10"/>
      <c r="K165" s="10"/>
      <c r="L165" s="10"/>
      <c r="M165" s="10"/>
      <c r="N165" s="10"/>
      <c r="O165" s="10"/>
      <c r="P165" s="10"/>
      <c r="Q165" s="10"/>
      <c r="R165" s="10"/>
      <c r="S165" s="10"/>
      <c r="T165" s="10"/>
      <c r="U165" s="10"/>
      <c r="V165" s="10"/>
      <c r="W165" s="10"/>
      <c r="X165" s="10"/>
      <c r="Y165" s="10"/>
      <c r="Z165" s="11">
        <v>1</v>
      </c>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34">
        <v>1</v>
      </c>
      <c r="BL165" s="12">
        <v>1114.8</v>
      </c>
      <c r="BM165" s="2">
        <f t="shared" si="2"/>
        <v>929</v>
      </c>
    </row>
    <row r="166" spans="1:65" ht="102" x14ac:dyDescent="0.25">
      <c r="A166" s="25">
        <v>159</v>
      </c>
      <c r="B166" s="25">
        <v>155</v>
      </c>
      <c r="C166" s="22" t="s">
        <v>367</v>
      </c>
      <c r="D166" s="9" t="s">
        <v>367</v>
      </c>
      <c r="E166" s="3" t="s">
        <v>368</v>
      </c>
      <c r="F166" s="3" t="s">
        <v>610</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1">
        <v>1</v>
      </c>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34">
        <v>1</v>
      </c>
      <c r="BL166" s="12">
        <v>2728.04</v>
      </c>
      <c r="BM166" s="2">
        <f t="shared" si="2"/>
        <v>2273.37</v>
      </c>
    </row>
    <row r="167" spans="1:65" ht="127.5" x14ac:dyDescent="0.25">
      <c r="A167" s="25">
        <v>160</v>
      </c>
      <c r="B167" s="25">
        <v>156</v>
      </c>
      <c r="C167" s="22" t="s">
        <v>369</v>
      </c>
      <c r="D167" s="9" t="s">
        <v>369</v>
      </c>
      <c r="E167" s="3" t="s">
        <v>370</v>
      </c>
      <c r="F167" s="3" t="s">
        <v>610</v>
      </c>
      <c r="G167" s="10"/>
      <c r="H167" s="10"/>
      <c r="I167" s="10"/>
      <c r="J167" s="10"/>
      <c r="K167" s="10"/>
      <c r="L167" s="10"/>
      <c r="M167" s="10"/>
      <c r="N167" s="10"/>
      <c r="O167" s="10"/>
      <c r="P167" s="10"/>
      <c r="Q167" s="10"/>
      <c r="R167" s="10"/>
      <c r="S167" s="10"/>
      <c r="T167" s="10"/>
      <c r="U167" s="10"/>
      <c r="V167" s="10"/>
      <c r="W167" s="10"/>
      <c r="X167" s="10"/>
      <c r="Y167" s="10"/>
      <c r="Z167" s="11">
        <v>1</v>
      </c>
      <c r="AA167" s="10"/>
      <c r="AB167" s="10"/>
      <c r="AC167" s="10"/>
      <c r="AD167" s="10"/>
      <c r="AE167" s="10"/>
      <c r="AF167" s="10"/>
      <c r="AG167" s="10"/>
      <c r="AH167" s="10"/>
      <c r="AI167" s="11">
        <v>4</v>
      </c>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34">
        <v>5</v>
      </c>
      <c r="BL167" s="12">
        <v>10680</v>
      </c>
      <c r="BM167" s="2">
        <f t="shared" si="2"/>
        <v>8900</v>
      </c>
    </row>
    <row r="168" spans="1:65" ht="114.75" x14ac:dyDescent="0.25">
      <c r="A168" s="25">
        <v>161</v>
      </c>
      <c r="B168" s="25">
        <v>157</v>
      </c>
      <c r="C168" s="22" t="s">
        <v>371</v>
      </c>
      <c r="D168" s="9" t="s">
        <v>371</v>
      </c>
      <c r="E168" s="3" t="s">
        <v>372</v>
      </c>
      <c r="F168" s="3" t="s">
        <v>610</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1">
        <v>3</v>
      </c>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34">
        <v>3</v>
      </c>
      <c r="BL168" s="12">
        <v>20552.400000000001</v>
      </c>
      <c r="BM168" s="2">
        <f t="shared" si="2"/>
        <v>17127</v>
      </c>
    </row>
    <row r="169" spans="1:65" ht="90" x14ac:dyDescent="0.25">
      <c r="A169" s="25">
        <v>162</v>
      </c>
      <c r="B169" s="25">
        <v>158</v>
      </c>
      <c r="C169" s="22" t="s">
        <v>373</v>
      </c>
      <c r="D169" s="9" t="s">
        <v>373</v>
      </c>
      <c r="E169" s="3" t="s">
        <v>374</v>
      </c>
      <c r="F169" s="3" t="s">
        <v>610</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1">
        <v>6</v>
      </c>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34">
        <v>6</v>
      </c>
      <c r="BL169" s="12">
        <v>11620.8</v>
      </c>
      <c r="BM169" s="2">
        <f t="shared" si="2"/>
        <v>9684</v>
      </c>
    </row>
    <row r="170" spans="1:65" ht="105" x14ac:dyDescent="0.25">
      <c r="A170" s="25">
        <v>163</v>
      </c>
      <c r="B170" s="25">
        <v>159</v>
      </c>
      <c r="C170" s="22" t="s">
        <v>375</v>
      </c>
      <c r="D170" s="9" t="s">
        <v>375</v>
      </c>
      <c r="E170" s="3" t="s">
        <v>376</v>
      </c>
      <c r="F170" s="3" t="s">
        <v>610</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1">
        <v>14</v>
      </c>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34">
        <v>14</v>
      </c>
      <c r="BL170" s="12">
        <v>22260</v>
      </c>
      <c r="BM170" s="2">
        <f t="shared" si="2"/>
        <v>18550</v>
      </c>
    </row>
    <row r="171" spans="1:65" ht="105" x14ac:dyDescent="0.25">
      <c r="A171" s="25">
        <v>164</v>
      </c>
      <c r="B171" s="25">
        <v>160</v>
      </c>
      <c r="C171" s="22" t="s">
        <v>377</v>
      </c>
      <c r="D171" s="9" t="s">
        <v>377</v>
      </c>
      <c r="E171" s="3" t="s">
        <v>378</v>
      </c>
      <c r="F171" s="3" t="s">
        <v>610</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1">
        <v>4</v>
      </c>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34">
        <v>4</v>
      </c>
      <c r="BL171" s="12">
        <v>6360</v>
      </c>
      <c r="BM171" s="2">
        <f t="shared" si="2"/>
        <v>5300</v>
      </c>
    </row>
    <row r="172" spans="1:65" ht="105" x14ac:dyDescent="0.25">
      <c r="A172" s="25">
        <v>165</v>
      </c>
      <c r="B172" s="25">
        <v>161</v>
      </c>
      <c r="C172" s="22" t="s">
        <v>379</v>
      </c>
      <c r="D172" s="9" t="s">
        <v>379</v>
      </c>
      <c r="E172" s="3" t="s">
        <v>380</v>
      </c>
      <c r="F172" s="3" t="s">
        <v>610</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1">
        <v>12</v>
      </c>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34">
        <v>12</v>
      </c>
      <c r="BL172" s="12">
        <v>19080</v>
      </c>
      <c r="BM172" s="2">
        <f t="shared" si="2"/>
        <v>15900</v>
      </c>
    </row>
    <row r="173" spans="1:65" ht="105" x14ac:dyDescent="0.25">
      <c r="A173" s="25">
        <v>166</v>
      </c>
      <c r="B173" s="25">
        <v>162</v>
      </c>
      <c r="C173" s="22" t="s">
        <v>381</v>
      </c>
      <c r="D173" s="9" t="s">
        <v>381</v>
      </c>
      <c r="E173" s="3" t="s">
        <v>382</v>
      </c>
      <c r="F173" s="3" t="s">
        <v>610</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1">
        <v>10</v>
      </c>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34">
        <v>10</v>
      </c>
      <c r="BL173" s="12">
        <v>15900</v>
      </c>
      <c r="BM173" s="2">
        <f t="shared" si="2"/>
        <v>13250</v>
      </c>
    </row>
    <row r="174" spans="1:65" ht="114.75" x14ac:dyDescent="0.25">
      <c r="A174" s="25">
        <v>167</v>
      </c>
      <c r="B174" s="25">
        <v>163</v>
      </c>
      <c r="C174" s="22" t="s">
        <v>383</v>
      </c>
      <c r="D174" s="9" t="s">
        <v>383</v>
      </c>
      <c r="E174" s="3" t="s">
        <v>384</v>
      </c>
      <c r="F174" s="3" t="s">
        <v>610</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1">
        <v>1</v>
      </c>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34">
        <v>1</v>
      </c>
      <c r="BL174" s="12">
        <v>9000</v>
      </c>
      <c r="BM174" s="2">
        <f t="shared" si="2"/>
        <v>7500</v>
      </c>
    </row>
    <row r="175" spans="1:65" ht="76.5" x14ac:dyDescent="0.25">
      <c r="A175" s="25">
        <v>168</v>
      </c>
      <c r="B175" s="25">
        <v>164</v>
      </c>
      <c r="C175" s="22" t="s">
        <v>385</v>
      </c>
      <c r="D175" s="9" t="s">
        <v>385</v>
      </c>
      <c r="E175" s="3" t="s">
        <v>386</v>
      </c>
      <c r="F175" s="3" t="s">
        <v>610</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1">
        <v>2</v>
      </c>
      <c r="AI175" s="11">
        <v>12</v>
      </c>
      <c r="AJ175" s="11">
        <v>1</v>
      </c>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1">
        <v>2</v>
      </c>
      <c r="BJ175" s="12"/>
      <c r="BK175" s="34">
        <v>17</v>
      </c>
      <c r="BL175" s="12">
        <v>85680</v>
      </c>
      <c r="BM175" s="2">
        <f t="shared" si="2"/>
        <v>71400</v>
      </c>
    </row>
    <row r="176" spans="1:65" ht="90" x14ac:dyDescent="0.25">
      <c r="A176" s="25">
        <v>169</v>
      </c>
      <c r="B176" s="25">
        <v>165</v>
      </c>
      <c r="C176" s="22" t="s">
        <v>387</v>
      </c>
      <c r="D176" s="9" t="s">
        <v>387</v>
      </c>
      <c r="E176" s="3" t="s">
        <v>388</v>
      </c>
      <c r="F176" s="3" t="s">
        <v>610</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1">
        <v>1</v>
      </c>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34">
        <v>1</v>
      </c>
      <c r="BL176" s="12">
        <v>3200</v>
      </c>
      <c r="BM176" s="2">
        <f t="shared" si="2"/>
        <v>2666.67</v>
      </c>
    </row>
    <row r="177" spans="1:65" ht="90" x14ac:dyDescent="0.25">
      <c r="A177" s="25">
        <v>170</v>
      </c>
      <c r="B177" s="25">
        <v>166</v>
      </c>
      <c r="C177" s="22" t="s">
        <v>389</v>
      </c>
      <c r="D177" s="9" t="s">
        <v>389</v>
      </c>
      <c r="E177" s="3" t="s">
        <v>390</v>
      </c>
      <c r="F177" s="3" t="s">
        <v>610</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1">
        <v>1</v>
      </c>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34">
        <v>1</v>
      </c>
      <c r="BL177" s="12">
        <v>3200</v>
      </c>
      <c r="BM177" s="2">
        <f t="shared" si="2"/>
        <v>2666.67</v>
      </c>
    </row>
    <row r="178" spans="1:65" ht="75" x14ac:dyDescent="0.25">
      <c r="A178" s="25">
        <v>171</v>
      </c>
      <c r="B178" s="25">
        <v>167</v>
      </c>
      <c r="C178" s="22" t="s">
        <v>391</v>
      </c>
      <c r="D178" s="9" t="s">
        <v>391</v>
      </c>
      <c r="E178" s="3" t="s">
        <v>392</v>
      </c>
      <c r="F178" s="3" t="s">
        <v>610</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1">
        <v>250</v>
      </c>
      <c r="AD178" s="10"/>
      <c r="AE178" s="11">
        <v>350</v>
      </c>
      <c r="AF178" s="10"/>
      <c r="AG178" s="10"/>
      <c r="AH178" s="10"/>
      <c r="AI178" s="10"/>
      <c r="AJ178" s="10"/>
      <c r="AK178" s="10"/>
      <c r="AL178" s="10"/>
      <c r="AM178" s="10"/>
      <c r="AN178" s="10"/>
      <c r="AO178" s="11">
        <v>50</v>
      </c>
      <c r="AP178" s="11">
        <v>150</v>
      </c>
      <c r="AQ178" s="10"/>
      <c r="AR178" s="10"/>
      <c r="AS178" s="15">
        <v>1</v>
      </c>
      <c r="AT178" s="11">
        <v>100</v>
      </c>
      <c r="AU178" s="10"/>
      <c r="AV178" s="10"/>
      <c r="AW178" s="10"/>
      <c r="AX178" s="10"/>
      <c r="AY178" s="10"/>
      <c r="AZ178" s="10"/>
      <c r="BA178" s="10"/>
      <c r="BB178" s="10"/>
      <c r="BC178" s="11">
        <v>50</v>
      </c>
      <c r="BD178" s="11">
        <v>10</v>
      </c>
      <c r="BE178" s="10"/>
      <c r="BF178" s="11">
        <v>50</v>
      </c>
      <c r="BG178" s="10"/>
      <c r="BH178" s="10"/>
      <c r="BI178" s="10"/>
      <c r="BJ178" s="10"/>
      <c r="BK178" s="34">
        <v>1011</v>
      </c>
      <c r="BL178" s="12">
        <v>23050.799999999999</v>
      </c>
      <c r="BM178" s="2">
        <f t="shared" si="2"/>
        <v>19209</v>
      </c>
    </row>
    <row r="179" spans="1:65" ht="75" x14ac:dyDescent="0.25">
      <c r="A179" s="25">
        <v>172</v>
      </c>
      <c r="B179" s="25">
        <v>168</v>
      </c>
      <c r="C179" s="22" t="s">
        <v>393</v>
      </c>
      <c r="D179" s="9" t="s">
        <v>393</v>
      </c>
      <c r="E179" s="3" t="s">
        <v>394</v>
      </c>
      <c r="F179" s="3" t="s">
        <v>610</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1">
        <v>320</v>
      </c>
      <c r="AD179" s="10"/>
      <c r="AE179" s="11">
        <v>350</v>
      </c>
      <c r="AF179" s="10"/>
      <c r="AG179" s="10"/>
      <c r="AH179" s="10"/>
      <c r="AI179" s="10"/>
      <c r="AJ179" s="10"/>
      <c r="AK179" s="10"/>
      <c r="AL179" s="10"/>
      <c r="AM179" s="10"/>
      <c r="AN179" s="10"/>
      <c r="AO179" s="10"/>
      <c r="AP179" s="11">
        <v>200</v>
      </c>
      <c r="AQ179" s="10"/>
      <c r="AR179" s="10"/>
      <c r="AS179" s="15">
        <v>1</v>
      </c>
      <c r="AT179" s="11">
        <v>500</v>
      </c>
      <c r="AU179" s="10"/>
      <c r="AV179" s="10"/>
      <c r="AW179" s="10"/>
      <c r="AX179" s="10"/>
      <c r="AY179" s="10"/>
      <c r="AZ179" s="10"/>
      <c r="BA179" s="10"/>
      <c r="BB179" s="10"/>
      <c r="BC179" s="11">
        <v>300</v>
      </c>
      <c r="BD179" s="11">
        <v>10</v>
      </c>
      <c r="BE179" s="10"/>
      <c r="BF179" s="11">
        <v>50</v>
      </c>
      <c r="BG179" s="10"/>
      <c r="BH179" s="10"/>
      <c r="BI179" s="10"/>
      <c r="BJ179" s="10"/>
      <c r="BK179" s="34">
        <v>1731</v>
      </c>
      <c r="BL179" s="12">
        <v>45698.400000000001</v>
      </c>
      <c r="BM179" s="2">
        <f t="shared" si="2"/>
        <v>38082</v>
      </c>
    </row>
    <row r="180" spans="1:65" ht="75" x14ac:dyDescent="0.25">
      <c r="A180" s="25">
        <v>173</v>
      </c>
      <c r="B180" s="25">
        <v>169</v>
      </c>
      <c r="C180" s="22" t="s">
        <v>395</v>
      </c>
      <c r="D180" s="9" t="s">
        <v>395</v>
      </c>
      <c r="E180" s="3" t="s">
        <v>396</v>
      </c>
      <c r="F180" s="3" t="s">
        <v>610</v>
      </c>
      <c r="G180" s="10"/>
      <c r="H180" s="10"/>
      <c r="I180" s="10"/>
      <c r="J180" s="10"/>
      <c r="K180" s="10"/>
      <c r="L180" s="10"/>
      <c r="M180" s="10"/>
      <c r="N180" s="10"/>
      <c r="O180" s="10"/>
      <c r="P180" s="10"/>
      <c r="Q180" s="10"/>
      <c r="R180" s="10"/>
      <c r="S180" s="10"/>
      <c r="T180" s="10"/>
      <c r="U180" s="10"/>
      <c r="V180" s="10"/>
      <c r="W180" s="10"/>
      <c r="X180" s="11">
        <v>25</v>
      </c>
      <c r="Y180" s="10"/>
      <c r="Z180" s="10"/>
      <c r="AA180" s="10"/>
      <c r="AB180" s="10"/>
      <c r="AC180" s="10"/>
      <c r="AD180" s="10"/>
      <c r="AE180" s="10"/>
      <c r="AF180" s="10"/>
      <c r="AG180" s="10"/>
      <c r="AH180" s="10"/>
      <c r="AI180" s="10"/>
      <c r="AJ180" s="10"/>
      <c r="AK180" s="10"/>
      <c r="AL180" s="10"/>
      <c r="AM180" s="10"/>
      <c r="AN180" s="11">
        <v>2</v>
      </c>
      <c r="AO180" s="10"/>
      <c r="AP180" s="10"/>
      <c r="AQ180" s="10"/>
      <c r="AR180" s="10"/>
      <c r="AS180" s="15">
        <v>0</v>
      </c>
      <c r="AT180" s="11">
        <v>5</v>
      </c>
      <c r="AU180" s="10"/>
      <c r="AV180" s="10"/>
      <c r="AW180" s="10"/>
      <c r="AX180" s="10"/>
      <c r="AY180" s="10"/>
      <c r="AZ180" s="10"/>
      <c r="BA180" s="10"/>
      <c r="BB180" s="10"/>
      <c r="BC180" s="11">
        <v>2</v>
      </c>
      <c r="BD180" s="10"/>
      <c r="BE180" s="10"/>
      <c r="BF180" s="10"/>
      <c r="BG180" s="10"/>
      <c r="BH180" s="10"/>
      <c r="BI180" s="10"/>
      <c r="BJ180" s="10"/>
      <c r="BK180" s="34">
        <f>35-1</f>
        <v>34</v>
      </c>
      <c r="BL180" s="12">
        <f>21000-600</f>
        <v>20400</v>
      </c>
      <c r="BM180" s="2">
        <f t="shared" si="2"/>
        <v>17000</v>
      </c>
    </row>
    <row r="181" spans="1:65" ht="75" x14ac:dyDescent="0.25">
      <c r="A181" s="25">
        <v>174</v>
      </c>
      <c r="B181" s="25">
        <v>170</v>
      </c>
      <c r="C181" s="22" t="s">
        <v>397</v>
      </c>
      <c r="D181" s="9" t="s">
        <v>397</v>
      </c>
      <c r="E181" s="3" t="s">
        <v>398</v>
      </c>
      <c r="F181" s="3" t="s">
        <v>610</v>
      </c>
      <c r="G181" s="10"/>
      <c r="H181" s="10"/>
      <c r="I181" s="10"/>
      <c r="J181" s="10"/>
      <c r="K181" s="10"/>
      <c r="L181" s="10"/>
      <c r="M181" s="10"/>
      <c r="N181" s="10"/>
      <c r="O181" s="10"/>
      <c r="P181" s="10"/>
      <c r="Q181" s="10"/>
      <c r="R181" s="10"/>
      <c r="S181" s="10"/>
      <c r="T181" s="10"/>
      <c r="U181" s="10"/>
      <c r="V181" s="10"/>
      <c r="W181" s="10"/>
      <c r="X181" s="11">
        <v>25</v>
      </c>
      <c r="Y181" s="10"/>
      <c r="Z181" s="10"/>
      <c r="AA181" s="10"/>
      <c r="AB181" s="10"/>
      <c r="AC181" s="11">
        <v>2</v>
      </c>
      <c r="AD181" s="10"/>
      <c r="AE181" s="10"/>
      <c r="AF181" s="10"/>
      <c r="AG181" s="10"/>
      <c r="AH181" s="10"/>
      <c r="AI181" s="10"/>
      <c r="AJ181" s="10"/>
      <c r="AK181" s="10"/>
      <c r="AL181" s="10"/>
      <c r="AM181" s="10"/>
      <c r="AN181" s="10"/>
      <c r="AO181" s="10"/>
      <c r="AP181" s="10"/>
      <c r="AQ181" s="10"/>
      <c r="AR181" s="10"/>
      <c r="AS181" s="11">
        <v>0</v>
      </c>
      <c r="AT181" s="11">
        <v>5</v>
      </c>
      <c r="AU181" s="10"/>
      <c r="AV181" s="10"/>
      <c r="AW181" s="10"/>
      <c r="AX181" s="10"/>
      <c r="AY181" s="10"/>
      <c r="AZ181" s="10"/>
      <c r="BA181" s="10"/>
      <c r="BB181" s="10"/>
      <c r="BC181" s="10"/>
      <c r="BD181" s="10"/>
      <c r="BE181" s="10"/>
      <c r="BF181" s="10"/>
      <c r="BG181" s="10"/>
      <c r="BH181" s="10"/>
      <c r="BI181" s="10"/>
      <c r="BJ181" s="10"/>
      <c r="BK181" s="34">
        <f>33-1</f>
        <v>32</v>
      </c>
      <c r="BL181" s="12">
        <f>19800-600</f>
        <v>19200</v>
      </c>
      <c r="BM181" s="2">
        <f t="shared" si="2"/>
        <v>16000</v>
      </c>
    </row>
    <row r="182" spans="1:65" ht="75" x14ac:dyDescent="0.25">
      <c r="A182" s="25">
        <v>175</v>
      </c>
      <c r="B182" s="25">
        <v>171</v>
      </c>
      <c r="C182" s="22" t="s">
        <v>399</v>
      </c>
      <c r="D182" s="9" t="s">
        <v>399</v>
      </c>
      <c r="E182" s="3" t="s">
        <v>400</v>
      </c>
      <c r="F182" s="3" t="s">
        <v>610</v>
      </c>
      <c r="G182" s="10"/>
      <c r="H182" s="10"/>
      <c r="I182" s="10"/>
      <c r="J182" s="10"/>
      <c r="K182" s="10"/>
      <c r="L182" s="10"/>
      <c r="M182" s="10"/>
      <c r="N182" s="10"/>
      <c r="O182" s="10"/>
      <c r="P182" s="10"/>
      <c r="Q182" s="10"/>
      <c r="R182" s="10"/>
      <c r="S182" s="10"/>
      <c r="T182" s="10"/>
      <c r="U182" s="10"/>
      <c r="V182" s="10"/>
      <c r="W182" s="10"/>
      <c r="X182" s="11">
        <v>30</v>
      </c>
      <c r="Y182" s="10"/>
      <c r="Z182" s="10"/>
      <c r="AA182" s="10"/>
      <c r="AB182" s="10"/>
      <c r="AC182" s="10"/>
      <c r="AD182" s="10"/>
      <c r="AE182" s="10"/>
      <c r="AF182" s="10"/>
      <c r="AG182" s="10"/>
      <c r="AH182" s="10"/>
      <c r="AI182" s="10"/>
      <c r="AJ182" s="10"/>
      <c r="AK182" s="10"/>
      <c r="AL182" s="10"/>
      <c r="AM182" s="10"/>
      <c r="AN182" s="11">
        <v>2</v>
      </c>
      <c r="AO182" s="10"/>
      <c r="AP182" s="10"/>
      <c r="AQ182" s="10"/>
      <c r="AR182" s="10"/>
      <c r="AS182" s="11">
        <v>0</v>
      </c>
      <c r="AT182" s="10"/>
      <c r="AU182" s="10"/>
      <c r="AV182" s="10"/>
      <c r="AW182" s="10"/>
      <c r="AX182" s="10"/>
      <c r="AY182" s="10"/>
      <c r="AZ182" s="10"/>
      <c r="BA182" s="10"/>
      <c r="BB182" s="10"/>
      <c r="BC182" s="10"/>
      <c r="BD182" s="10"/>
      <c r="BE182" s="10"/>
      <c r="BF182" s="10"/>
      <c r="BG182" s="10"/>
      <c r="BH182" s="10"/>
      <c r="BI182" s="10"/>
      <c r="BJ182" s="10"/>
      <c r="BK182" s="34">
        <f>33-1</f>
        <v>32</v>
      </c>
      <c r="BL182" s="12">
        <f>10890-330</f>
        <v>10560</v>
      </c>
      <c r="BM182" s="2">
        <f t="shared" si="2"/>
        <v>8800</v>
      </c>
    </row>
    <row r="183" spans="1:65" ht="75" x14ac:dyDescent="0.25">
      <c r="A183" s="25">
        <v>176</v>
      </c>
      <c r="B183" s="25">
        <v>172</v>
      </c>
      <c r="C183" s="22" t="s">
        <v>401</v>
      </c>
      <c r="D183" s="9" t="s">
        <v>401</v>
      </c>
      <c r="E183" s="3" t="s">
        <v>402</v>
      </c>
      <c r="F183" s="3" t="s">
        <v>610</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1">
        <v>2</v>
      </c>
      <c r="AO183" s="10"/>
      <c r="AP183" s="10"/>
      <c r="AQ183" s="10"/>
      <c r="AR183" s="10"/>
      <c r="AS183" s="11">
        <v>0</v>
      </c>
      <c r="AT183" s="11">
        <v>10</v>
      </c>
      <c r="AU183" s="10"/>
      <c r="AV183" s="10"/>
      <c r="AW183" s="10"/>
      <c r="AX183" s="10"/>
      <c r="AY183" s="10"/>
      <c r="AZ183" s="10"/>
      <c r="BA183" s="10"/>
      <c r="BB183" s="10"/>
      <c r="BC183" s="11">
        <v>2</v>
      </c>
      <c r="BD183" s="10"/>
      <c r="BE183" s="10"/>
      <c r="BF183" s="10"/>
      <c r="BG183" s="10"/>
      <c r="BH183" s="10"/>
      <c r="BI183" s="10"/>
      <c r="BJ183" s="10"/>
      <c r="BK183" s="34">
        <f>15-1</f>
        <v>14</v>
      </c>
      <c r="BL183" s="12">
        <f>4950-330</f>
        <v>4620</v>
      </c>
      <c r="BM183" s="2">
        <f t="shared" si="2"/>
        <v>3850</v>
      </c>
    </row>
    <row r="184" spans="1:65" ht="75" x14ac:dyDescent="0.25">
      <c r="A184" s="25">
        <v>177</v>
      </c>
      <c r="B184" s="25">
        <v>173</v>
      </c>
      <c r="C184" s="22" t="s">
        <v>403</v>
      </c>
      <c r="D184" s="9" t="s">
        <v>403</v>
      </c>
      <c r="E184" s="3" t="s">
        <v>404</v>
      </c>
      <c r="F184" s="3" t="s">
        <v>610</v>
      </c>
      <c r="G184" s="10"/>
      <c r="H184" s="10"/>
      <c r="I184" s="10"/>
      <c r="J184" s="10"/>
      <c r="K184" s="10"/>
      <c r="L184" s="10"/>
      <c r="M184" s="10"/>
      <c r="N184" s="10"/>
      <c r="O184" s="10"/>
      <c r="P184" s="10"/>
      <c r="Q184" s="10"/>
      <c r="R184" s="10"/>
      <c r="S184" s="10"/>
      <c r="T184" s="10"/>
      <c r="U184" s="10"/>
      <c r="V184" s="10"/>
      <c r="W184" s="10"/>
      <c r="X184" s="11">
        <v>40</v>
      </c>
      <c r="Y184" s="10"/>
      <c r="Z184" s="10"/>
      <c r="AA184" s="10"/>
      <c r="AB184" s="10"/>
      <c r="AC184" s="10"/>
      <c r="AD184" s="10"/>
      <c r="AE184" s="10"/>
      <c r="AF184" s="10"/>
      <c r="AG184" s="10"/>
      <c r="AH184" s="10"/>
      <c r="AI184" s="10"/>
      <c r="AJ184" s="10"/>
      <c r="AK184" s="10"/>
      <c r="AL184" s="10"/>
      <c r="AM184" s="10"/>
      <c r="AN184" s="10"/>
      <c r="AO184" s="10"/>
      <c r="AP184" s="10"/>
      <c r="AQ184" s="10"/>
      <c r="AR184" s="10"/>
      <c r="AS184" s="11">
        <v>0</v>
      </c>
      <c r="AT184" s="11">
        <v>10</v>
      </c>
      <c r="AU184" s="10"/>
      <c r="AV184" s="10"/>
      <c r="AW184" s="10"/>
      <c r="AX184" s="10"/>
      <c r="AY184" s="10"/>
      <c r="AZ184" s="10"/>
      <c r="BA184" s="10"/>
      <c r="BB184" s="10"/>
      <c r="BC184" s="10"/>
      <c r="BD184" s="10"/>
      <c r="BE184" s="10"/>
      <c r="BF184" s="10"/>
      <c r="BG184" s="10"/>
      <c r="BH184" s="10"/>
      <c r="BI184" s="10"/>
      <c r="BJ184" s="10"/>
      <c r="BK184" s="34">
        <f>51-1</f>
        <v>50</v>
      </c>
      <c r="BL184" s="12">
        <f>16830-330</f>
        <v>16500</v>
      </c>
      <c r="BM184" s="2">
        <f t="shared" si="2"/>
        <v>13750</v>
      </c>
    </row>
    <row r="185" spans="1:65" ht="90" x14ac:dyDescent="0.25">
      <c r="A185" s="25">
        <v>178</v>
      </c>
      <c r="B185" s="25">
        <v>174</v>
      </c>
      <c r="C185" s="22" t="s">
        <v>405</v>
      </c>
      <c r="D185" s="9" t="s">
        <v>405</v>
      </c>
      <c r="E185" s="3" t="s">
        <v>406</v>
      </c>
      <c r="F185" s="3" t="s">
        <v>610</v>
      </c>
      <c r="G185" s="10"/>
      <c r="H185" s="10"/>
      <c r="I185" s="10"/>
      <c r="J185" s="10"/>
      <c r="K185" s="10"/>
      <c r="L185" s="10"/>
      <c r="M185" s="10"/>
      <c r="N185" s="10"/>
      <c r="O185" s="10"/>
      <c r="P185" s="10"/>
      <c r="Q185" s="10"/>
      <c r="R185" s="10"/>
      <c r="S185" s="10"/>
      <c r="T185" s="10"/>
      <c r="U185" s="10"/>
      <c r="V185" s="10"/>
      <c r="W185" s="10"/>
      <c r="X185" s="11">
        <v>40</v>
      </c>
      <c r="Y185" s="10"/>
      <c r="Z185" s="10"/>
      <c r="AA185" s="10"/>
      <c r="AB185" s="10"/>
      <c r="AC185" s="10"/>
      <c r="AD185" s="10"/>
      <c r="AE185" s="10"/>
      <c r="AF185" s="10"/>
      <c r="AG185" s="10"/>
      <c r="AH185" s="10"/>
      <c r="AI185" s="10"/>
      <c r="AJ185" s="10"/>
      <c r="AK185" s="10"/>
      <c r="AL185" s="10"/>
      <c r="AM185" s="10"/>
      <c r="AN185" s="10"/>
      <c r="AO185" s="10"/>
      <c r="AP185" s="10"/>
      <c r="AQ185" s="10"/>
      <c r="AR185" s="10"/>
      <c r="AS185" s="11">
        <v>0</v>
      </c>
      <c r="AT185" s="11">
        <v>10</v>
      </c>
      <c r="AU185" s="10"/>
      <c r="AV185" s="10"/>
      <c r="AW185" s="10"/>
      <c r="AX185" s="10"/>
      <c r="AY185" s="10"/>
      <c r="AZ185" s="10"/>
      <c r="BA185" s="10"/>
      <c r="BB185" s="10"/>
      <c r="BC185" s="11">
        <v>2</v>
      </c>
      <c r="BD185" s="10"/>
      <c r="BE185" s="10"/>
      <c r="BF185" s="10"/>
      <c r="BG185" s="10"/>
      <c r="BH185" s="10"/>
      <c r="BI185" s="10"/>
      <c r="BJ185" s="10"/>
      <c r="BK185" s="34">
        <f>53-1</f>
        <v>52</v>
      </c>
      <c r="BL185" s="12">
        <f>31800-600</f>
        <v>31200</v>
      </c>
      <c r="BM185" s="2">
        <f t="shared" si="2"/>
        <v>26000</v>
      </c>
    </row>
    <row r="186" spans="1:65" ht="75" x14ac:dyDescent="0.25">
      <c r="A186" s="25">
        <v>179</v>
      </c>
      <c r="B186" s="25">
        <v>175</v>
      </c>
      <c r="C186" s="22" t="s">
        <v>407</v>
      </c>
      <c r="D186" s="9" t="s">
        <v>407</v>
      </c>
      <c r="E186" s="3" t="s">
        <v>408</v>
      </c>
      <c r="F186" s="3" t="s">
        <v>610</v>
      </c>
      <c r="G186" s="10"/>
      <c r="H186" s="10"/>
      <c r="I186" s="10"/>
      <c r="J186" s="10"/>
      <c r="K186" s="10"/>
      <c r="L186" s="10"/>
      <c r="M186" s="10"/>
      <c r="N186" s="10"/>
      <c r="O186" s="10"/>
      <c r="P186" s="10"/>
      <c r="Q186" s="10"/>
      <c r="R186" s="10"/>
      <c r="S186" s="10"/>
      <c r="T186" s="10"/>
      <c r="U186" s="10"/>
      <c r="V186" s="10"/>
      <c r="W186" s="10"/>
      <c r="X186" s="11">
        <v>80</v>
      </c>
      <c r="Y186" s="10"/>
      <c r="Z186" s="10"/>
      <c r="AA186" s="10"/>
      <c r="AB186" s="10"/>
      <c r="AC186" s="10"/>
      <c r="AD186" s="10"/>
      <c r="AE186" s="10"/>
      <c r="AF186" s="10"/>
      <c r="AG186" s="10"/>
      <c r="AH186" s="10"/>
      <c r="AI186" s="10"/>
      <c r="AJ186" s="10"/>
      <c r="AK186" s="10"/>
      <c r="AL186" s="10"/>
      <c r="AM186" s="10"/>
      <c r="AN186" s="10"/>
      <c r="AO186" s="10"/>
      <c r="AP186" s="10"/>
      <c r="AQ186" s="10"/>
      <c r="AR186" s="10"/>
      <c r="AS186" s="11">
        <v>0</v>
      </c>
      <c r="AT186" s="11">
        <v>5</v>
      </c>
      <c r="AU186" s="10"/>
      <c r="AV186" s="10"/>
      <c r="AW186" s="10"/>
      <c r="AX186" s="10"/>
      <c r="AY186" s="10"/>
      <c r="AZ186" s="10"/>
      <c r="BA186" s="10"/>
      <c r="BB186" s="10"/>
      <c r="BC186" s="11">
        <v>2</v>
      </c>
      <c r="BD186" s="10"/>
      <c r="BE186" s="10"/>
      <c r="BF186" s="10"/>
      <c r="BG186" s="10"/>
      <c r="BH186" s="10"/>
      <c r="BI186" s="10"/>
      <c r="BJ186" s="10"/>
      <c r="BK186" s="34">
        <f>88-1</f>
        <v>87</v>
      </c>
      <c r="BL186" s="12">
        <f>29040-330</f>
        <v>28710</v>
      </c>
      <c r="BM186" s="2">
        <f t="shared" si="2"/>
        <v>23925</v>
      </c>
    </row>
    <row r="187" spans="1:65" ht="75" x14ac:dyDescent="0.25">
      <c r="A187" s="25">
        <v>180</v>
      </c>
      <c r="B187" s="25">
        <v>176</v>
      </c>
      <c r="C187" s="22" t="s">
        <v>409</v>
      </c>
      <c r="D187" s="9" t="s">
        <v>409</v>
      </c>
      <c r="E187" s="3" t="s">
        <v>410</v>
      </c>
      <c r="F187" s="3" t="s">
        <v>610</v>
      </c>
      <c r="G187" s="10"/>
      <c r="H187" s="10"/>
      <c r="I187" s="10"/>
      <c r="J187" s="10"/>
      <c r="K187" s="10"/>
      <c r="L187" s="10"/>
      <c r="M187" s="10"/>
      <c r="N187" s="10"/>
      <c r="O187" s="10"/>
      <c r="P187" s="10"/>
      <c r="Q187" s="10"/>
      <c r="R187" s="10"/>
      <c r="S187" s="10"/>
      <c r="T187" s="10"/>
      <c r="U187" s="10"/>
      <c r="V187" s="10"/>
      <c r="W187" s="10"/>
      <c r="X187" s="11">
        <v>120</v>
      </c>
      <c r="Y187" s="10"/>
      <c r="Z187" s="10"/>
      <c r="AA187" s="10"/>
      <c r="AB187" s="10"/>
      <c r="AC187" s="10"/>
      <c r="AD187" s="10"/>
      <c r="AE187" s="10"/>
      <c r="AF187" s="10"/>
      <c r="AG187" s="10"/>
      <c r="AH187" s="10"/>
      <c r="AI187" s="10"/>
      <c r="AJ187" s="10"/>
      <c r="AK187" s="10"/>
      <c r="AL187" s="10"/>
      <c r="AM187" s="10"/>
      <c r="AN187" s="10"/>
      <c r="AO187" s="10"/>
      <c r="AP187" s="10"/>
      <c r="AQ187" s="10"/>
      <c r="AR187" s="10"/>
      <c r="AS187" s="11">
        <v>0</v>
      </c>
      <c r="AT187" s="10"/>
      <c r="AU187" s="10"/>
      <c r="AV187" s="10"/>
      <c r="AW187" s="10"/>
      <c r="AX187" s="10"/>
      <c r="AY187" s="10"/>
      <c r="AZ187" s="10"/>
      <c r="BA187" s="10"/>
      <c r="BB187" s="10"/>
      <c r="BC187" s="10"/>
      <c r="BD187" s="10"/>
      <c r="BE187" s="10"/>
      <c r="BF187" s="10"/>
      <c r="BG187" s="10"/>
      <c r="BH187" s="10"/>
      <c r="BI187" s="10"/>
      <c r="BJ187" s="10"/>
      <c r="BK187" s="34">
        <f>121-1</f>
        <v>120</v>
      </c>
      <c r="BL187" s="12">
        <f>39930-330</f>
        <v>39600</v>
      </c>
      <c r="BM187" s="2">
        <f t="shared" si="2"/>
        <v>33000</v>
      </c>
    </row>
    <row r="188" spans="1:65" ht="75" x14ac:dyDescent="0.25">
      <c r="A188" s="25">
        <v>183</v>
      </c>
      <c r="B188" s="25">
        <v>179</v>
      </c>
      <c r="C188" s="22" t="s">
        <v>411</v>
      </c>
      <c r="D188" s="9" t="s">
        <v>411</v>
      </c>
      <c r="E188" s="3" t="s">
        <v>412</v>
      </c>
      <c r="F188" s="3" t="s">
        <v>610</v>
      </c>
      <c r="G188" s="10"/>
      <c r="H188" s="10"/>
      <c r="I188" s="10"/>
      <c r="J188" s="10"/>
      <c r="K188" s="10"/>
      <c r="L188" s="10"/>
      <c r="M188" s="10"/>
      <c r="N188" s="10"/>
      <c r="O188" s="10"/>
      <c r="P188" s="10"/>
      <c r="Q188" s="10"/>
      <c r="R188" s="10"/>
      <c r="S188" s="10"/>
      <c r="T188" s="10"/>
      <c r="U188" s="10"/>
      <c r="V188" s="10"/>
      <c r="W188" s="10"/>
      <c r="X188" s="10"/>
      <c r="Y188" s="10"/>
      <c r="Z188" s="10"/>
      <c r="AA188" s="10"/>
      <c r="AB188" s="10"/>
      <c r="AC188" s="11">
        <v>5</v>
      </c>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34">
        <v>5</v>
      </c>
      <c r="BL188" s="12">
        <v>8088</v>
      </c>
      <c r="BM188" s="2">
        <f t="shared" si="2"/>
        <v>6740</v>
      </c>
    </row>
    <row r="189" spans="1:65" ht="75" x14ac:dyDescent="0.25">
      <c r="A189" s="25">
        <v>184</v>
      </c>
      <c r="B189" s="25">
        <v>180</v>
      </c>
      <c r="C189" s="22" t="s">
        <v>413</v>
      </c>
      <c r="D189" s="9" t="s">
        <v>413</v>
      </c>
      <c r="E189" s="3" t="s">
        <v>414</v>
      </c>
      <c r="F189" s="3" t="s">
        <v>610</v>
      </c>
      <c r="G189" s="10"/>
      <c r="H189" s="10"/>
      <c r="I189" s="10"/>
      <c r="J189" s="10"/>
      <c r="K189" s="10"/>
      <c r="L189" s="10"/>
      <c r="M189" s="10"/>
      <c r="N189" s="10"/>
      <c r="O189" s="10"/>
      <c r="P189" s="10"/>
      <c r="Q189" s="10"/>
      <c r="R189" s="10"/>
      <c r="S189" s="10"/>
      <c r="T189" s="10"/>
      <c r="U189" s="10"/>
      <c r="V189" s="10"/>
      <c r="W189" s="10"/>
      <c r="X189" s="10"/>
      <c r="Y189" s="10"/>
      <c r="Z189" s="10"/>
      <c r="AA189" s="10"/>
      <c r="AB189" s="10"/>
      <c r="AC189" s="11">
        <v>5</v>
      </c>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34">
        <v>5</v>
      </c>
      <c r="BL189" s="12">
        <v>8088</v>
      </c>
      <c r="BM189" s="2">
        <f t="shared" si="2"/>
        <v>6740</v>
      </c>
    </row>
    <row r="190" spans="1:65" ht="90" x14ac:dyDescent="0.25">
      <c r="A190" s="25">
        <v>185</v>
      </c>
      <c r="B190" s="25">
        <v>181</v>
      </c>
      <c r="C190" s="22" t="s">
        <v>415</v>
      </c>
      <c r="D190" s="9" t="s">
        <v>415</v>
      </c>
      <c r="E190" s="3" t="s">
        <v>416</v>
      </c>
      <c r="F190" s="3" t="s">
        <v>610</v>
      </c>
      <c r="G190" s="10"/>
      <c r="H190" s="10"/>
      <c r="I190" s="10"/>
      <c r="J190" s="10"/>
      <c r="K190" s="10"/>
      <c r="L190" s="10"/>
      <c r="M190" s="10"/>
      <c r="N190" s="10"/>
      <c r="O190" s="10"/>
      <c r="P190" s="10"/>
      <c r="Q190" s="10"/>
      <c r="R190" s="10"/>
      <c r="S190" s="10"/>
      <c r="T190" s="10"/>
      <c r="U190" s="10"/>
      <c r="V190" s="10"/>
      <c r="W190" s="10"/>
      <c r="X190" s="10"/>
      <c r="Y190" s="10"/>
      <c r="Z190" s="10"/>
      <c r="AA190" s="10"/>
      <c r="AB190" s="10"/>
      <c r="AC190" s="11">
        <v>2</v>
      </c>
      <c r="AD190" s="10"/>
      <c r="AE190" s="10"/>
      <c r="AF190" s="10"/>
      <c r="AG190" s="10"/>
      <c r="AH190" s="10"/>
      <c r="AI190" s="10"/>
      <c r="AJ190" s="10"/>
      <c r="AK190" s="10"/>
      <c r="AL190" s="10"/>
      <c r="AM190" s="10"/>
      <c r="AN190" s="10"/>
      <c r="AO190" s="10"/>
      <c r="AP190" s="10"/>
      <c r="AQ190" s="10"/>
      <c r="AR190" s="10"/>
      <c r="AS190" s="11">
        <v>0</v>
      </c>
      <c r="AT190" s="10"/>
      <c r="AU190" s="10"/>
      <c r="AV190" s="10"/>
      <c r="AW190" s="10"/>
      <c r="AX190" s="10"/>
      <c r="AY190" s="10"/>
      <c r="AZ190" s="10"/>
      <c r="BA190" s="10"/>
      <c r="BB190" s="10"/>
      <c r="BC190" s="10"/>
      <c r="BD190" s="10"/>
      <c r="BE190" s="10"/>
      <c r="BF190" s="10"/>
      <c r="BG190" s="10"/>
      <c r="BH190" s="10"/>
      <c r="BI190" s="10"/>
      <c r="BJ190" s="10"/>
      <c r="BK190" s="34">
        <f>3-1</f>
        <v>2</v>
      </c>
      <c r="BL190" s="12">
        <f>20520-6840</f>
        <v>13680</v>
      </c>
      <c r="BM190" s="2">
        <f t="shared" si="2"/>
        <v>11400</v>
      </c>
    </row>
    <row r="191" spans="1:65" ht="90" x14ac:dyDescent="0.25">
      <c r="A191" s="25">
        <v>186</v>
      </c>
      <c r="B191" s="25">
        <v>182</v>
      </c>
      <c r="C191" s="22" t="s">
        <v>417</v>
      </c>
      <c r="D191" s="9" t="s">
        <v>417</v>
      </c>
      <c r="E191" s="3" t="s">
        <v>418</v>
      </c>
      <c r="F191" s="3" t="s">
        <v>610</v>
      </c>
      <c r="G191" s="10"/>
      <c r="H191" s="10"/>
      <c r="I191" s="10"/>
      <c r="J191" s="10"/>
      <c r="K191" s="10"/>
      <c r="L191" s="10"/>
      <c r="M191" s="10"/>
      <c r="N191" s="10"/>
      <c r="O191" s="10"/>
      <c r="P191" s="10"/>
      <c r="Q191" s="10"/>
      <c r="R191" s="10"/>
      <c r="S191" s="10"/>
      <c r="T191" s="10"/>
      <c r="U191" s="10"/>
      <c r="V191" s="10"/>
      <c r="W191" s="10"/>
      <c r="X191" s="10"/>
      <c r="Y191" s="10"/>
      <c r="Z191" s="11">
        <v>2</v>
      </c>
      <c r="AA191" s="10"/>
      <c r="AB191" s="10"/>
      <c r="AC191" s="11">
        <v>5</v>
      </c>
      <c r="AD191" s="10"/>
      <c r="AE191" s="10"/>
      <c r="AF191" s="10"/>
      <c r="AG191" s="10"/>
      <c r="AH191" s="10"/>
      <c r="AI191" s="10"/>
      <c r="AJ191" s="10"/>
      <c r="AK191" s="10"/>
      <c r="AL191" s="10"/>
      <c r="AM191" s="10"/>
      <c r="AN191" s="11">
        <v>2</v>
      </c>
      <c r="AO191" s="10"/>
      <c r="AP191" s="10"/>
      <c r="AQ191" s="10"/>
      <c r="AR191" s="10"/>
      <c r="AS191" s="11">
        <v>0</v>
      </c>
      <c r="AT191" s="10"/>
      <c r="AU191" s="10"/>
      <c r="AV191" s="10"/>
      <c r="AW191" s="10"/>
      <c r="AX191" s="10"/>
      <c r="AY191" s="10"/>
      <c r="AZ191" s="10"/>
      <c r="BA191" s="10"/>
      <c r="BB191" s="10"/>
      <c r="BC191" s="11">
        <v>2</v>
      </c>
      <c r="BD191" s="10"/>
      <c r="BE191" s="10"/>
      <c r="BF191" s="10"/>
      <c r="BG191" s="10"/>
      <c r="BH191" s="10"/>
      <c r="BI191" s="10"/>
      <c r="BJ191" s="10"/>
      <c r="BK191" s="34">
        <f>12-1</f>
        <v>11</v>
      </c>
      <c r="BL191" s="12">
        <f>11132.35-927.7</f>
        <v>10204.65</v>
      </c>
      <c r="BM191" s="2">
        <f t="shared" si="2"/>
        <v>8503.8799999999992</v>
      </c>
    </row>
    <row r="192" spans="1:65" ht="90" x14ac:dyDescent="0.25">
      <c r="A192" s="25">
        <v>187</v>
      </c>
      <c r="B192" s="25">
        <v>183</v>
      </c>
      <c r="C192" s="22" t="s">
        <v>419</v>
      </c>
      <c r="D192" s="9" t="s">
        <v>419</v>
      </c>
      <c r="E192" s="3" t="s">
        <v>420</v>
      </c>
      <c r="F192" s="3" t="s">
        <v>610</v>
      </c>
      <c r="G192" s="10"/>
      <c r="H192" s="10"/>
      <c r="I192" s="10"/>
      <c r="J192" s="10"/>
      <c r="K192" s="10"/>
      <c r="L192" s="10"/>
      <c r="M192" s="10"/>
      <c r="N192" s="10"/>
      <c r="O192" s="10"/>
      <c r="P192" s="10"/>
      <c r="Q192" s="10"/>
      <c r="R192" s="10"/>
      <c r="S192" s="10"/>
      <c r="T192" s="10"/>
      <c r="U192" s="10"/>
      <c r="V192" s="10"/>
      <c r="W192" s="10"/>
      <c r="X192" s="11">
        <v>5</v>
      </c>
      <c r="Y192" s="10"/>
      <c r="Z192" s="10"/>
      <c r="AA192" s="10"/>
      <c r="AB192" s="10"/>
      <c r="AC192" s="10"/>
      <c r="AD192" s="10"/>
      <c r="AE192" s="10"/>
      <c r="AF192" s="10"/>
      <c r="AG192" s="10"/>
      <c r="AH192" s="10"/>
      <c r="AI192" s="10"/>
      <c r="AJ192" s="10"/>
      <c r="AK192" s="10"/>
      <c r="AL192" s="10"/>
      <c r="AM192" s="10"/>
      <c r="AN192" s="10"/>
      <c r="AO192" s="10"/>
      <c r="AP192" s="10"/>
      <c r="AQ192" s="10"/>
      <c r="AR192" s="10"/>
      <c r="AS192" s="11">
        <v>0</v>
      </c>
      <c r="AT192" s="10"/>
      <c r="AU192" s="10"/>
      <c r="AV192" s="10"/>
      <c r="AW192" s="10"/>
      <c r="AX192" s="11">
        <v>1</v>
      </c>
      <c r="AY192" s="10"/>
      <c r="AZ192" s="10"/>
      <c r="BA192" s="10"/>
      <c r="BB192" s="10"/>
      <c r="BC192" s="10"/>
      <c r="BD192" s="10"/>
      <c r="BE192" s="10"/>
      <c r="BF192" s="10"/>
      <c r="BG192" s="10"/>
      <c r="BH192" s="10"/>
      <c r="BI192" s="10"/>
      <c r="BJ192" s="10"/>
      <c r="BK192" s="34">
        <f>7-1</f>
        <v>6</v>
      </c>
      <c r="BL192" s="12">
        <f>7922.12-1131.73</f>
        <v>6790.3899999999994</v>
      </c>
      <c r="BM192" s="2">
        <f t="shared" si="2"/>
        <v>5658.66</v>
      </c>
    </row>
    <row r="193" spans="1:65" s="20" customFormat="1" ht="90" x14ac:dyDescent="0.25">
      <c r="A193" s="26">
        <v>188</v>
      </c>
      <c r="B193" s="26">
        <v>184</v>
      </c>
      <c r="C193" s="23" t="s">
        <v>421</v>
      </c>
      <c r="D193" s="18" t="s">
        <v>421</v>
      </c>
      <c r="E193" s="18" t="s">
        <v>422</v>
      </c>
      <c r="F193" s="18" t="s">
        <v>610</v>
      </c>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c r="AK193" s="19"/>
      <c r="AL193" s="19"/>
      <c r="AM193" s="19"/>
      <c r="AN193" s="19"/>
      <c r="AO193" s="19"/>
      <c r="AP193" s="15">
        <v>1</v>
      </c>
      <c r="AQ193" s="19"/>
      <c r="AR193" s="19"/>
      <c r="AS193" s="15">
        <v>0</v>
      </c>
      <c r="AT193" s="19"/>
      <c r="AU193" s="19"/>
      <c r="AV193" s="19"/>
      <c r="AW193" s="19"/>
      <c r="AX193" s="19">
        <v>1</v>
      </c>
      <c r="AY193" s="19"/>
      <c r="AZ193" s="19"/>
      <c r="BA193" s="19"/>
      <c r="BB193" s="19"/>
      <c r="BC193" s="19"/>
      <c r="BD193" s="19"/>
      <c r="BE193" s="19"/>
      <c r="BF193" s="19"/>
      <c r="BG193" s="19"/>
      <c r="BH193" s="19"/>
      <c r="BI193" s="19"/>
      <c r="BJ193" s="19"/>
      <c r="BK193" s="35">
        <f>2-1+1</f>
        <v>2</v>
      </c>
      <c r="BL193" s="16">
        <f>2317.64-1158.82+1158</f>
        <v>2316.8199999999997</v>
      </c>
      <c r="BM193" s="31">
        <f t="shared" si="2"/>
        <v>1930.68</v>
      </c>
    </row>
    <row r="194" spans="1:65" ht="90" x14ac:dyDescent="0.25">
      <c r="A194" s="25">
        <v>189</v>
      </c>
      <c r="B194" s="25">
        <v>185</v>
      </c>
      <c r="C194" s="22" t="s">
        <v>423</v>
      </c>
      <c r="D194" s="9" t="s">
        <v>423</v>
      </c>
      <c r="E194" s="3" t="s">
        <v>424</v>
      </c>
      <c r="F194" s="3" t="s">
        <v>610</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1">
        <v>1</v>
      </c>
      <c r="AQ194" s="11">
        <v>1</v>
      </c>
      <c r="AR194" s="10"/>
      <c r="AS194" s="11">
        <v>0</v>
      </c>
      <c r="AT194" s="10"/>
      <c r="AU194" s="10"/>
      <c r="AV194" s="10"/>
      <c r="AW194" s="10"/>
      <c r="AX194" s="10"/>
      <c r="AY194" s="10"/>
      <c r="AZ194" s="10"/>
      <c r="BA194" s="10"/>
      <c r="BB194" s="10"/>
      <c r="BC194" s="10"/>
      <c r="BD194" s="10"/>
      <c r="BE194" s="10"/>
      <c r="BF194" s="10"/>
      <c r="BG194" s="10"/>
      <c r="BH194" s="10"/>
      <c r="BI194" s="10"/>
      <c r="BJ194" s="10"/>
      <c r="BK194" s="34">
        <f>3-1</f>
        <v>2</v>
      </c>
      <c r="BL194" s="12">
        <f>3458.09-1152.7</f>
        <v>2305.3900000000003</v>
      </c>
      <c r="BM194" s="2">
        <f t="shared" si="2"/>
        <v>1921.16</v>
      </c>
    </row>
    <row r="195" spans="1:65" ht="75" x14ac:dyDescent="0.25">
      <c r="A195" s="25">
        <v>191</v>
      </c>
      <c r="B195" s="25">
        <v>187</v>
      </c>
      <c r="C195" s="22" t="s">
        <v>425</v>
      </c>
      <c r="D195" s="9" t="s">
        <v>425</v>
      </c>
      <c r="E195" s="3" t="s">
        <v>426</v>
      </c>
      <c r="F195" s="3" t="s">
        <v>610</v>
      </c>
      <c r="G195" s="10"/>
      <c r="H195" s="10"/>
      <c r="I195" s="10"/>
      <c r="J195" s="11">
        <v>2</v>
      </c>
      <c r="K195" s="10"/>
      <c r="L195" s="10"/>
      <c r="M195" s="10"/>
      <c r="N195" s="10"/>
      <c r="O195" s="10"/>
      <c r="P195" s="10"/>
      <c r="Q195" s="10"/>
      <c r="R195" s="10"/>
      <c r="S195" s="10"/>
      <c r="T195" s="10"/>
      <c r="U195" s="10"/>
      <c r="V195" s="10"/>
      <c r="W195" s="10"/>
      <c r="X195" s="10"/>
      <c r="Y195" s="10"/>
      <c r="Z195" s="10"/>
      <c r="AA195" s="10"/>
      <c r="AB195" s="10"/>
      <c r="AC195" s="11">
        <v>4</v>
      </c>
      <c r="AD195" s="10"/>
      <c r="AE195" s="11">
        <v>5</v>
      </c>
      <c r="AF195" s="10"/>
      <c r="AG195" s="10"/>
      <c r="AH195" s="10"/>
      <c r="AI195" s="10"/>
      <c r="AJ195" s="10"/>
      <c r="AK195" s="10"/>
      <c r="AL195" s="10"/>
      <c r="AM195" s="10"/>
      <c r="AN195" s="10"/>
      <c r="AO195" s="10"/>
      <c r="AP195" s="10"/>
      <c r="AQ195" s="10"/>
      <c r="AR195" s="10"/>
      <c r="AS195" s="11">
        <v>0</v>
      </c>
      <c r="AT195" s="11">
        <v>5</v>
      </c>
      <c r="AU195" s="10"/>
      <c r="AV195" s="10"/>
      <c r="AW195" s="10"/>
      <c r="AX195" s="10"/>
      <c r="AY195" s="10"/>
      <c r="AZ195" s="10"/>
      <c r="BA195" s="10"/>
      <c r="BB195" s="10"/>
      <c r="BC195" s="10"/>
      <c r="BD195" s="10"/>
      <c r="BE195" s="10"/>
      <c r="BF195" s="10"/>
      <c r="BG195" s="10"/>
      <c r="BH195" s="10"/>
      <c r="BI195" s="10"/>
      <c r="BJ195" s="10"/>
      <c r="BK195" s="34">
        <f>17-1</f>
        <v>16</v>
      </c>
      <c r="BL195" s="12">
        <f>48898.8-2876.4</f>
        <v>46022.400000000001</v>
      </c>
      <c r="BM195" s="2">
        <f t="shared" si="2"/>
        <v>38352</v>
      </c>
    </row>
    <row r="196" spans="1:65" ht="90" x14ac:dyDescent="0.25">
      <c r="A196" s="25">
        <v>192</v>
      </c>
      <c r="B196" s="25">
        <v>188</v>
      </c>
      <c r="C196" s="22" t="s">
        <v>427</v>
      </c>
      <c r="D196" s="9" t="s">
        <v>427</v>
      </c>
      <c r="E196" s="3" t="s">
        <v>428</v>
      </c>
      <c r="F196" s="3" t="s">
        <v>610</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1">
        <v>1</v>
      </c>
      <c r="AV196" s="10"/>
      <c r="AW196" s="10"/>
      <c r="AX196" s="10"/>
      <c r="AY196" s="10"/>
      <c r="AZ196" s="10"/>
      <c r="BA196" s="10"/>
      <c r="BB196" s="10"/>
      <c r="BC196" s="10"/>
      <c r="BD196" s="10"/>
      <c r="BE196" s="10"/>
      <c r="BF196" s="10"/>
      <c r="BG196" s="10"/>
      <c r="BH196" s="10"/>
      <c r="BI196" s="10"/>
      <c r="BJ196" s="10"/>
      <c r="BK196" s="34">
        <v>1</v>
      </c>
      <c r="BL196" s="11">
        <v>850.8</v>
      </c>
      <c r="BM196" s="2">
        <f t="shared" si="2"/>
        <v>709</v>
      </c>
    </row>
    <row r="197" spans="1:65" ht="90" x14ac:dyDescent="0.25">
      <c r="A197" s="25">
        <v>193</v>
      </c>
      <c r="B197" s="25">
        <v>189</v>
      </c>
      <c r="C197" s="22" t="s">
        <v>429</v>
      </c>
      <c r="D197" s="9" t="s">
        <v>429</v>
      </c>
      <c r="E197" s="3" t="s">
        <v>430</v>
      </c>
      <c r="F197" s="3" t="s">
        <v>610</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1">
        <v>1</v>
      </c>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34">
        <v>1</v>
      </c>
      <c r="BL197" s="11">
        <v>850.8</v>
      </c>
      <c r="BM197" s="2">
        <f t="shared" si="2"/>
        <v>709</v>
      </c>
    </row>
    <row r="198" spans="1:65" ht="90" x14ac:dyDescent="0.25">
      <c r="A198" s="25">
        <v>194</v>
      </c>
      <c r="B198" s="25">
        <v>190</v>
      </c>
      <c r="C198" s="22" t="s">
        <v>431</v>
      </c>
      <c r="D198" s="9" t="s">
        <v>431</v>
      </c>
      <c r="E198" s="3" t="s">
        <v>432</v>
      </c>
      <c r="F198" s="3" t="s">
        <v>610</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1">
        <v>1</v>
      </c>
      <c r="AD198" s="10"/>
      <c r="AE198" s="10"/>
      <c r="AF198" s="10"/>
      <c r="AG198" s="10"/>
      <c r="AH198" s="10"/>
      <c r="AI198" s="10"/>
      <c r="AJ198" s="10"/>
      <c r="AK198" s="10"/>
      <c r="AL198" s="10"/>
      <c r="AM198" s="10"/>
      <c r="AN198" s="10"/>
      <c r="AO198" s="10"/>
      <c r="AP198" s="10"/>
      <c r="AQ198" s="10"/>
      <c r="AR198" s="10"/>
      <c r="AS198" s="10"/>
      <c r="AT198" s="10"/>
      <c r="AU198" s="11">
        <v>1</v>
      </c>
      <c r="AV198" s="10"/>
      <c r="AW198" s="10"/>
      <c r="AX198" s="10"/>
      <c r="AY198" s="10"/>
      <c r="AZ198" s="10"/>
      <c r="BA198" s="10"/>
      <c r="BB198" s="10"/>
      <c r="BC198" s="10"/>
      <c r="BD198" s="10"/>
      <c r="BE198" s="10"/>
      <c r="BF198" s="10"/>
      <c r="BG198" s="10"/>
      <c r="BH198" s="10"/>
      <c r="BI198" s="10"/>
      <c r="BJ198" s="10"/>
      <c r="BK198" s="34">
        <v>2</v>
      </c>
      <c r="BL198" s="12">
        <v>1701.6</v>
      </c>
      <c r="BM198" s="2">
        <f t="shared" ref="BM198:BM261" si="3">ROUND(BL198/1.2,2)</f>
        <v>1418</v>
      </c>
    </row>
    <row r="199" spans="1:65" ht="293.25" x14ac:dyDescent="0.25">
      <c r="A199" s="25">
        <v>195</v>
      </c>
      <c r="B199" s="25">
        <v>191</v>
      </c>
      <c r="C199" s="22" t="s">
        <v>433</v>
      </c>
      <c r="D199" s="9" t="s">
        <v>433</v>
      </c>
      <c r="E199" s="3" t="s">
        <v>434</v>
      </c>
      <c r="F199" s="3" t="s">
        <v>610</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1">
        <v>3</v>
      </c>
      <c r="AD199" s="10"/>
      <c r="AE199" s="10"/>
      <c r="AF199" s="10"/>
      <c r="AG199" s="10"/>
      <c r="AH199" s="10"/>
      <c r="AI199" s="10"/>
      <c r="AJ199" s="10"/>
      <c r="AK199" s="10"/>
      <c r="AL199" s="10"/>
      <c r="AM199" s="10"/>
      <c r="AN199" s="10"/>
      <c r="AO199" s="10"/>
      <c r="AP199" s="10"/>
      <c r="AQ199" s="10"/>
      <c r="AR199" s="10"/>
      <c r="AS199" s="11">
        <v>0</v>
      </c>
      <c r="AT199" s="11">
        <v>1</v>
      </c>
      <c r="AU199" s="10"/>
      <c r="AV199" s="10"/>
      <c r="AW199" s="10"/>
      <c r="AX199" s="10"/>
      <c r="AY199" s="10"/>
      <c r="AZ199" s="10"/>
      <c r="BA199" s="10"/>
      <c r="BB199" s="10"/>
      <c r="BC199" s="10"/>
      <c r="BD199" s="10"/>
      <c r="BE199" s="10"/>
      <c r="BF199" s="10"/>
      <c r="BG199" s="10"/>
      <c r="BH199" s="10"/>
      <c r="BI199" s="10"/>
      <c r="BJ199" s="10"/>
      <c r="BK199" s="34">
        <f>5-1</f>
        <v>4</v>
      </c>
      <c r="BL199" s="12">
        <f>44226-8845.2</f>
        <v>35380.800000000003</v>
      </c>
      <c r="BM199" s="2">
        <f t="shared" si="3"/>
        <v>29484</v>
      </c>
    </row>
    <row r="200" spans="1:65" ht="102" x14ac:dyDescent="0.25">
      <c r="A200" s="25">
        <v>196</v>
      </c>
      <c r="B200" s="25">
        <v>192</v>
      </c>
      <c r="C200" s="22" t="s">
        <v>435</v>
      </c>
      <c r="D200" s="9" t="s">
        <v>435</v>
      </c>
      <c r="E200" s="3" t="s">
        <v>436</v>
      </c>
      <c r="F200" s="3" t="s">
        <v>610</v>
      </c>
      <c r="G200" s="10"/>
      <c r="H200" s="10"/>
      <c r="I200" s="11">
        <v>3</v>
      </c>
      <c r="J200" s="10"/>
      <c r="K200" s="11">
        <v>10</v>
      </c>
      <c r="L200" s="11">
        <v>2</v>
      </c>
      <c r="M200" s="10"/>
      <c r="N200" s="10"/>
      <c r="O200" s="10"/>
      <c r="P200" s="10"/>
      <c r="Q200" s="10"/>
      <c r="R200" s="10"/>
      <c r="S200" s="10"/>
      <c r="T200" s="10"/>
      <c r="U200" s="10"/>
      <c r="V200" s="10"/>
      <c r="W200" s="10"/>
      <c r="X200" s="10"/>
      <c r="Y200" s="10"/>
      <c r="Z200" s="11">
        <v>7</v>
      </c>
      <c r="AA200" s="10"/>
      <c r="AB200" s="10"/>
      <c r="AC200" s="11">
        <v>1</v>
      </c>
      <c r="AD200" s="10"/>
      <c r="AE200" s="10"/>
      <c r="AF200" s="10"/>
      <c r="AG200" s="10"/>
      <c r="AH200" s="10"/>
      <c r="AI200" s="10"/>
      <c r="AJ200" s="10"/>
      <c r="AK200" s="10"/>
      <c r="AL200" s="10"/>
      <c r="AM200" s="10"/>
      <c r="AN200" s="11">
        <v>3</v>
      </c>
      <c r="AO200" s="10"/>
      <c r="AP200" s="10"/>
      <c r="AQ200" s="10"/>
      <c r="AR200" s="10"/>
      <c r="AS200" s="11">
        <v>5</v>
      </c>
      <c r="AT200" s="11">
        <v>300</v>
      </c>
      <c r="AU200" s="11">
        <v>1</v>
      </c>
      <c r="AV200" s="10"/>
      <c r="AW200" s="10"/>
      <c r="AX200" s="10"/>
      <c r="AY200" s="10"/>
      <c r="AZ200" s="10"/>
      <c r="BA200" s="10"/>
      <c r="BB200" s="10"/>
      <c r="BC200" s="10"/>
      <c r="BD200" s="10"/>
      <c r="BE200" s="10"/>
      <c r="BF200" s="10"/>
      <c r="BG200" s="10"/>
      <c r="BH200" s="10"/>
      <c r="BI200" s="10"/>
      <c r="BJ200" s="10"/>
      <c r="BK200" s="34">
        <v>332</v>
      </c>
      <c r="BL200" s="12">
        <v>66401.33</v>
      </c>
      <c r="BM200" s="2">
        <f t="shared" si="3"/>
        <v>55334.44</v>
      </c>
    </row>
    <row r="201" spans="1:65" ht="60" x14ac:dyDescent="0.25">
      <c r="A201" s="25">
        <v>197</v>
      </c>
      <c r="B201" s="25">
        <v>193</v>
      </c>
      <c r="C201" s="22" t="s">
        <v>437</v>
      </c>
      <c r="D201" s="9" t="s">
        <v>437</v>
      </c>
      <c r="E201" s="3" t="s">
        <v>438</v>
      </c>
      <c r="F201" s="3" t="s">
        <v>610</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1">
        <v>5</v>
      </c>
      <c r="AK201" s="10"/>
      <c r="AL201" s="10"/>
      <c r="AM201" s="10"/>
      <c r="AN201" s="10"/>
      <c r="AO201" s="10"/>
      <c r="AP201" s="10"/>
      <c r="AQ201" s="10"/>
      <c r="AR201" s="10"/>
      <c r="AS201" s="11">
        <v>0</v>
      </c>
      <c r="AT201" s="10"/>
      <c r="AU201" s="10"/>
      <c r="AV201" s="10"/>
      <c r="AW201" s="10"/>
      <c r="AX201" s="11">
        <v>2</v>
      </c>
      <c r="AY201" s="10"/>
      <c r="AZ201" s="10"/>
      <c r="BA201" s="10"/>
      <c r="BB201" s="10"/>
      <c r="BC201" s="10"/>
      <c r="BD201" s="10"/>
      <c r="BE201" s="10"/>
      <c r="BF201" s="10"/>
      <c r="BG201" s="10"/>
      <c r="BH201" s="10"/>
      <c r="BI201" s="11">
        <v>5</v>
      </c>
      <c r="BJ201" s="11"/>
      <c r="BK201" s="34">
        <f>15-3</f>
        <v>12</v>
      </c>
      <c r="BL201" s="12">
        <f>1200.06-240.01</f>
        <v>960.05</v>
      </c>
      <c r="BM201" s="2">
        <f t="shared" si="3"/>
        <v>800.04</v>
      </c>
    </row>
    <row r="202" spans="1:65" ht="75" x14ac:dyDescent="0.25">
      <c r="A202" s="25">
        <v>198</v>
      </c>
      <c r="B202" s="25">
        <v>194</v>
      </c>
      <c r="C202" s="22" t="s">
        <v>439</v>
      </c>
      <c r="D202" s="9" t="s">
        <v>439</v>
      </c>
      <c r="E202" s="3" t="s">
        <v>440</v>
      </c>
      <c r="F202" s="3" t="s">
        <v>610</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1">
        <v>1</v>
      </c>
      <c r="AD202" s="10"/>
      <c r="AE202" s="10"/>
      <c r="AF202" s="10"/>
      <c r="AG202" s="10"/>
      <c r="AH202" s="10"/>
      <c r="AI202" s="10"/>
      <c r="AJ202" s="10"/>
      <c r="AK202" s="10"/>
      <c r="AL202" s="10"/>
      <c r="AM202" s="10"/>
      <c r="AN202" s="10"/>
      <c r="AO202" s="10"/>
      <c r="AP202" s="10"/>
      <c r="AQ202" s="10"/>
      <c r="AR202" s="10"/>
      <c r="AS202" s="10"/>
      <c r="AT202" s="11">
        <v>2</v>
      </c>
      <c r="AU202" s="10"/>
      <c r="AV202" s="10"/>
      <c r="AW202" s="10"/>
      <c r="AX202" s="10"/>
      <c r="AY202" s="10"/>
      <c r="AZ202" s="10"/>
      <c r="BA202" s="10"/>
      <c r="BB202" s="10"/>
      <c r="BC202" s="10"/>
      <c r="BD202" s="10"/>
      <c r="BE202" s="10"/>
      <c r="BF202" s="10"/>
      <c r="BG202" s="10"/>
      <c r="BH202" s="10"/>
      <c r="BI202" s="10"/>
      <c r="BJ202" s="10"/>
      <c r="BK202" s="34">
        <v>3</v>
      </c>
      <c r="BL202" s="12">
        <v>4939.2</v>
      </c>
      <c r="BM202" s="2">
        <f t="shared" si="3"/>
        <v>4116</v>
      </c>
    </row>
    <row r="203" spans="1:65" ht="75" x14ac:dyDescent="0.25">
      <c r="A203" s="25">
        <v>199</v>
      </c>
      <c r="B203" s="25">
        <v>195</v>
      </c>
      <c r="C203" s="22" t="s">
        <v>441</v>
      </c>
      <c r="D203" s="9" t="s">
        <v>441</v>
      </c>
      <c r="E203" s="3" t="s">
        <v>442</v>
      </c>
      <c r="F203" s="3" t="s">
        <v>610</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1">
        <v>2</v>
      </c>
      <c r="AD203" s="10"/>
      <c r="AE203" s="10"/>
      <c r="AF203" s="10"/>
      <c r="AG203" s="10"/>
      <c r="AH203" s="10"/>
      <c r="AI203" s="10"/>
      <c r="AJ203" s="10"/>
      <c r="AK203" s="10"/>
      <c r="AL203" s="10"/>
      <c r="AM203" s="10"/>
      <c r="AN203" s="10"/>
      <c r="AO203" s="10"/>
      <c r="AP203" s="10"/>
      <c r="AQ203" s="10"/>
      <c r="AR203" s="10"/>
      <c r="AS203" s="10"/>
      <c r="AT203" s="11">
        <v>1</v>
      </c>
      <c r="AU203" s="10"/>
      <c r="AV203" s="10"/>
      <c r="AW203" s="10"/>
      <c r="AX203" s="10"/>
      <c r="AY203" s="10"/>
      <c r="AZ203" s="10"/>
      <c r="BA203" s="10"/>
      <c r="BB203" s="10"/>
      <c r="BC203" s="10"/>
      <c r="BD203" s="10"/>
      <c r="BE203" s="10"/>
      <c r="BF203" s="10"/>
      <c r="BG203" s="10"/>
      <c r="BH203" s="10"/>
      <c r="BI203" s="10"/>
      <c r="BJ203" s="10"/>
      <c r="BK203" s="34">
        <v>3</v>
      </c>
      <c r="BL203" s="12">
        <v>13896</v>
      </c>
      <c r="BM203" s="2">
        <f t="shared" si="3"/>
        <v>11580</v>
      </c>
    </row>
    <row r="204" spans="1:65" ht="75" x14ac:dyDescent="0.25">
      <c r="A204" s="25">
        <v>200</v>
      </c>
      <c r="B204" s="25">
        <v>196</v>
      </c>
      <c r="C204" s="22" t="s">
        <v>443</v>
      </c>
      <c r="D204" s="9" t="s">
        <v>443</v>
      </c>
      <c r="E204" s="3" t="s">
        <v>444</v>
      </c>
      <c r="F204" s="3" t="s">
        <v>610</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1">
        <v>1</v>
      </c>
      <c r="AU204" s="10"/>
      <c r="AV204" s="10"/>
      <c r="AW204" s="10"/>
      <c r="AX204" s="10"/>
      <c r="AY204" s="10"/>
      <c r="AZ204" s="10"/>
      <c r="BA204" s="10"/>
      <c r="BB204" s="10"/>
      <c r="BC204" s="10"/>
      <c r="BD204" s="10"/>
      <c r="BE204" s="10"/>
      <c r="BF204" s="10"/>
      <c r="BG204" s="10"/>
      <c r="BH204" s="10"/>
      <c r="BI204" s="10"/>
      <c r="BJ204" s="10"/>
      <c r="BK204" s="34">
        <v>1</v>
      </c>
      <c r="BL204" s="11">
        <v>759</v>
      </c>
      <c r="BM204" s="2">
        <f t="shared" si="3"/>
        <v>632.5</v>
      </c>
    </row>
    <row r="205" spans="1:65" ht="75" x14ac:dyDescent="0.25">
      <c r="A205" s="25">
        <v>201</v>
      </c>
      <c r="B205" s="25">
        <v>197</v>
      </c>
      <c r="C205" s="22" t="s">
        <v>445</v>
      </c>
      <c r="D205" s="9" t="s">
        <v>445</v>
      </c>
      <c r="E205" s="3" t="s">
        <v>446</v>
      </c>
      <c r="F205" s="3" t="s">
        <v>610</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1">
        <v>5</v>
      </c>
      <c r="AU205" s="10"/>
      <c r="AV205" s="10"/>
      <c r="AW205" s="10"/>
      <c r="AX205" s="10"/>
      <c r="AY205" s="10"/>
      <c r="AZ205" s="10"/>
      <c r="BA205" s="10"/>
      <c r="BB205" s="10"/>
      <c r="BC205" s="10"/>
      <c r="BD205" s="10"/>
      <c r="BE205" s="10"/>
      <c r="BF205" s="10"/>
      <c r="BG205" s="10"/>
      <c r="BH205" s="10"/>
      <c r="BI205" s="10"/>
      <c r="BJ205" s="10"/>
      <c r="BK205" s="34">
        <v>5</v>
      </c>
      <c r="BL205" s="12">
        <v>3795</v>
      </c>
      <c r="BM205" s="2">
        <f t="shared" si="3"/>
        <v>3162.5</v>
      </c>
    </row>
    <row r="206" spans="1:65" ht="75" x14ac:dyDescent="0.25">
      <c r="A206" s="25">
        <v>202</v>
      </c>
      <c r="B206" s="25">
        <v>198</v>
      </c>
      <c r="C206" s="22" t="s">
        <v>447</v>
      </c>
      <c r="D206" s="9" t="s">
        <v>447</v>
      </c>
      <c r="E206" s="3" t="s">
        <v>448</v>
      </c>
      <c r="F206" s="3" t="s">
        <v>610</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1">
        <v>2</v>
      </c>
      <c r="AU206" s="10"/>
      <c r="AV206" s="10"/>
      <c r="AW206" s="10"/>
      <c r="AX206" s="10"/>
      <c r="AY206" s="10"/>
      <c r="AZ206" s="10"/>
      <c r="BA206" s="10"/>
      <c r="BB206" s="10"/>
      <c r="BC206" s="10"/>
      <c r="BD206" s="10"/>
      <c r="BE206" s="10"/>
      <c r="BF206" s="10"/>
      <c r="BG206" s="10"/>
      <c r="BH206" s="10"/>
      <c r="BI206" s="10"/>
      <c r="BJ206" s="10"/>
      <c r="BK206" s="34">
        <v>2</v>
      </c>
      <c r="BL206" s="12">
        <v>1656.29</v>
      </c>
      <c r="BM206" s="2">
        <f t="shared" si="3"/>
        <v>1380.24</v>
      </c>
    </row>
    <row r="207" spans="1:65" ht="75" x14ac:dyDescent="0.25">
      <c r="A207" s="25">
        <v>203</v>
      </c>
      <c r="B207" s="25">
        <v>199</v>
      </c>
      <c r="C207" s="22" t="s">
        <v>449</v>
      </c>
      <c r="D207" s="9" t="s">
        <v>449</v>
      </c>
      <c r="E207" s="3" t="s">
        <v>450</v>
      </c>
      <c r="F207" s="3" t="s">
        <v>610</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1">
        <v>1</v>
      </c>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34">
        <v>1</v>
      </c>
      <c r="BL207" s="12">
        <v>4000.01</v>
      </c>
      <c r="BM207" s="2">
        <f t="shared" si="3"/>
        <v>3333.34</v>
      </c>
    </row>
    <row r="208" spans="1:65" ht="75" x14ac:dyDescent="0.25">
      <c r="A208" s="25">
        <v>204</v>
      </c>
      <c r="B208" s="25">
        <v>200</v>
      </c>
      <c r="C208" s="22" t="s">
        <v>451</v>
      </c>
      <c r="D208" s="9" t="s">
        <v>451</v>
      </c>
      <c r="E208" s="3" t="s">
        <v>452</v>
      </c>
      <c r="F208" s="3" t="s">
        <v>610</v>
      </c>
      <c r="G208" s="10"/>
      <c r="H208" s="10"/>
      <c r="I208" s="10"/>
      <c r="J208" s="10"/>
      <c r="K208" s="10"/>
      <c r="L208" s="10"/>
      <c r="M208" s="10"/>
      <c r="N208" s="10"/>
      <c r="O208" s="10"/>
      <c r="P208" s="10"/>
      <c r="Q208" s="10"/>
      <c r="R208" s="10"/>
      <c r="S208" s="10"/>
      <c r="T208" s="10"/>
      <c r="U208" s="10"/>
      <c r="V208" s="10"/>
      <c r="W208" s="10"/>
      <c r="X208" s="10"/>
      <c r="Y208" s="10"/>
      <c r="Z208" s="11">
        <v>2</v>
      </c>
      <c r="AA208" s="10"/>
      <c r="AB208" s="10"/>
      <c r="AC208" s="11">
        <v>1</v>
      </c>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34">
        <v>3</v>
      </c>
      <c r="BL208" s="12">
        <v>2235.96</v>
      </c>
      <c r="BM208" s="2">
        <f t="shared" si="3"/>
        <v>1863.3</v>
      </c>
    </row>
    <row r="209" spans="1:65" ht="75" x14ac:dyDescent="0.25">
      <c r="A209" s="25">
        <v>205</v>
      </c>
      <c r="B209" s="25">
        <v>201</v>
      </c>
      <c r="C209" s="22" t="s">
        <v>453</v>
      </c>
      <c r="D209" s="9" t="s">
        <v>453</v>
      </c>
      <c r="E209" s="3" t="s">
        <v>454</v>
      </c>
      <c r="F209" s="3" t="s">
        <v>610</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1">
        <v>1</v>
      </c>
      <c r="BJ209" s="11"/>
      <c r="BK209" s="34">
        <v>1</v>
      </c>
      <c r="BL209" s="11">
        <v>745.32</v>
      </c>
      <c r="BM209" s="2">
        <f t="shared" si="3"/>
        <v>621.1</v>
      </c>
    </row>
    <row r="210" spans="1:65" ht="75" x14ac:dyDescent="0.25">
      <c r="A210" s="25">
        <v>206</v>
      </c>
      <c r="B210" s="25">
        <v>202</v>
      </c>
      <c r="C210" s="22" t="s">
        <v>455</v>
      </c>
      <c r="D210" s="9" t="s">
        <v>455</v>
      </c>
      <c r="E210" s="3" t="s">
        <v>456</v>
      </c>
      <c r="F210" s="3" t="s">
        <v>610</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1">
        <v>1</v>
      </c>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34">
        <v>1</v>
      </c>
      <c r="BL210" s="11">
        <v>745.32</v>
      </c>
      <c r="BM210" s="2">
        <f t="shared" si="3"/>
        <v>621.1</v>
      </c>
    </row>
    <row r="211" spans="1:65" ht="102" x14ac:dyDescent="0.25">
      <c r="A211" s="25">
        <v>207</v>
      </c>
      <c r="B211" s="25">
        <v>203</v>
      </c>
      <c r="C211" s="22" t="s">
        <v>457</v>
      </c>
      <c r="D211" s="9" t="s">
        <v>457</v>
      </c>
      <c r="E211" s="3" t="s">
        <v>458</v>
      </c>
      <c r="F211" s="3" t="s">
        <v>610</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1">
        <v>5</v>
      </c>
      <c r="AU211" s="10"/>
      <c r="AV211" s="10"/>
      <c r="AW211" s="10"/>
      <c r="AX211" s="10"/>
      <c r="AY211" s="10"/>
      <c r="AZ211" s="10"/>
      <c r="BA211" s="10"/>
      <c r="BB211" s="10"/>
      <c r="BC211" s="10"/>
      <c r="BD211" s="10"/>
      <c r="BE211" s="10"/>
      <c r="BF211" s="10"/>
      <c r="BG211" s="10"/>
      <c r="BH211" s="10"/>
      <c r="BI211" s="10"/>
      <c r="BJ211" s="10"/>
      <c r="BK211" s="34">
        <v>5</v>
      </c>
      <c r="BL211" s="12">
        <v>37224</v>
      </c>
      <c r="BM211" s="2">
        <f t="shared" si="3"/>
        <v>31020</v>
      </c>
    </row>
    <row r="212" spans="1:65" ht="75" x14ac:dyDescent="0.25">
      <c r="A212" s="25">
        <v>208</v>
      </c>
      <c r="B212" s="25">
        <v>204</v>
      </c>
      <c r="C212" s="22" t="s">
        <v>459</v>
      </c>
      <c r="D212" s="9" t="s">
        <v>459</v>
      </c>
      <c r="E212" s="3" t="s">
        <v>460</v>
      </c>
      <c r="F212" s="3" t="s">
        <v>610</v>
      </c>
      <c r="G212" s="10"/>
      <c r="H212" s="10"/>
      <c r="I212" s="10"/>
      <c r="J212" s="10"/>
      <c r="K212" s="10"/>
      <c r="L212" s="10"/>
      <c r="M212" s="10"/>
      <c r="N212" s="10"/>
      <c r="O212" s="10"/>
      <c r="P212" s="10"/>
      <c r="Q212" s="10"/>
      <c r="R212" s="10"/>
      <c r="S212" s="10"/>
      <c r="T212" s="10"/>
      <c r="U212" s="10"/>
      <c r="V212" s="10"/>
      <c r="W212" s="10"/>
      <c r="X212" s="10"/>
      <c r="Y212" s="10"/>
      <c r="Z212" s="11">
        <v>2</v>
      </c>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34">
        <v>2</v>
      </c>
      <c r="BL212" s="12">
        <v>4000.01</v>
      </c>
      <c r="BM212" s="2">
        <f t="shared" si="3"/>
        <v>3333.34</v>
      </c>
    </row>
    <row r="213" spans="1:65" ht="90" x14ac:dyDescent="0.25">
      <c r="A213" s="25">
        <v>209</v>
      </c>
      <c r="B213" s="25">
        <v>205</v>
      </c>
      <c r="C213" s="22" t="s">
        <v>461</v>
      </c>
      <c r="D213" s="9" t="s">
        <v>461</v>
      </c>
      <c r="E213" s="3" t="s">
        <v>462</v>
      </c>
      <c r="F213" s="3" t="s">
        <v>610</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1">
        <v>1</v>
      </c>
      <c r="BH213" s="10"/>
      <c r="BI213" s="10"/>
      <c r="BJ213" s="10"/>
      <c r="BK213" s="34">
        <v>1</v>
      </c>
      <c r="BL213" s="12">
        <v>2563.1999999999998</v>
      </c>
      <c r="BM213" s="2">
        <f t="shared" si="3"/>
        <v>2136</v>
      </c>
    </row>
    <row r="214" spans="1:65" ht="76.5" x14ac:dyDescent="0.25">
      <c r="A214" s="25">
        <v>210</v>
      </c>
      <c r="B214" s="25">
        <v>206</v>
      </c>
      <c r="C214" s="22" t="s">
        <v>463</v>
      </c>
      <c r="D214" s="9" t="s">
        <v>463</v>
      </c>
      <c r="E214" s="3" t="s">
        <v>464</v>
      </c>
      <c r="F214" s="3" t="s">
        <v>610</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1">
        <v>5</v>
      </c>
      <c r="AU214" s="10"/>
      <c r="AV214" s="10"/>
      <c r="AW214" s="10"/>
      <c r="AX214" s="10"/>
      <c r="AY214" s="10"/>
      <c r="AZ214" s="10"/>
      <c r="BA214" s="10"/>
      <c r="BB214" s="10"/>
      <c r="BC214" s="10"/>
      <c r="BD214" s="10"/>
      <c r="BE214" s="10"/>
      <c r="BF214" s="10"/>
      <c r="BG214" s="10"/>
      <c r="BH214" s="10"/>
      <c r="BI214" s="10"/>
      <c r="BJ214" s="10"/>
      <c r="BK214" s="34">
        <v>5</v>
      </c>
      <c r="BL214" s="12">
        <v>15000</v>
      </c>
      <c r="BM214" s="2">
        <f t="shared" si="3"/>
        <v>12500</v>
      </c>
    </row>
    <row r="215" spans="1:65" ht="60" x14ac:dyDescent="0.25">
      <c r="A215" s="25">
        <v>211</v>
      </c>
      <c r="B215" s="25">
        <v>207</v>
      </c>
      <c r="C215" s="22" t="s">
        <v>465</v>
      </c>
      <c r="D215" s="9" t="s">
        <v>465</v>
      </c>
      <c r="E215" s="3" t="s">
        <v>466</v>
      </c>
      <c r="F215" s="3" t="s">
        <v>610</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1">
        <v>2</v>
      </c>
      <c r="AU215" s="10"/>
      <c r="AV215" s="10"/>
      <c r="AW215" s="10"/>
      <c r="AX215" s="10"/>
      <c r="AY215" s="10"/>
      <c r="AZ215" s="10"/>
      <c r="BA215" s="10"/>
      <c r="BB215" s="10"/>
      <c r="BC215" s="10"/>
      <c r="BD215" s="10"/>
      <c r="BE215" s="10"/>
      <c r="BF215" s="10"/>
      <c r="BG215" s="10"/>
      <c r="BH215" s="10"/>
      <c r="BI215" s="10"/>
      <c r="BJ215" s="10"/>
      <c r="BK215" s="34">
        <v>2</v>
      </c>
      <c r="BL215" s="12">
        <v>2318.7800000000002</v>
      </c>
      <c r="BM215" s="2">
        <f t="shared" si="3"/>
        <v>1932.32</v>
      </c>
    </row>
    <row r="216" spans="1:65" ht="102" x14ac:dyDescent="0.25">
      <c r="A216" s="25">
        <v>212</v>
      </c>
      <c r="B216" s="25">
        <v>208</v>
      </c>
      <c r="C216" s="22" t="s">
        <v>467</v>
      </c>
      <c r="D216" s="9" t="s">
        <v>467</v>
      </c>
      <c r="E216" s="3" t="s">
        <v>468</v>
      </c>
      <c r="F216" s="3" t="s">
        <v>610</v>
      </c>
      <c r="G216" s="10"/>
      <c r="H216" s="10"/>
      <c r="I216" s="10"/>
      <c r="J216" s="10"/>
      <c r="K216" s="10"/>
      <c r="L216" s="10"/>
      <c r="M216" s="10"/>
      <c r="N216" s="10"/>
      <c r="O216" s="10"/>
      <c r="P216" s="10"/>
      <c r="Q216" s="10"/>
      <c r="R216" s="10"/>
      <c r="S216" s="10"/>
      <c r="T216" s="10"/>
      <c r="U216" s="10"/>
      <c r="V216" s="10"/>
      <c r="W216" s="10"/>
      <c r="X216" s="10"/>
      <c r="Y216" s="10"/>
      <c r="Z216" s="11">
        <v>22</v>
      </c>
      <c r="AA216" s="10"/>
      <c r="AB216" s="10"/>
      <c r="AC216" s="10"/>
      <c r="AD216" s="10"/>
      <c r="AE216" s="10"/>
      <c r="AF216" s="10"/>
      <c r="AG216" s="10"/>
      <c r="AH216" s="11">
        <v>10</v>
      </c>
      <c r="AI216" s="11">
        <v>26</v>
      </c>
      <c r="AJ216" s="10"/>
      <c r="AK216" s="10"/>
      <c r="AL216" s="10"/>
      <c r="AM216" s="10"/>
      <c r="AN216" s="10"/>
      <c r="AO216" s="10"/>
      <c r="AP216" s="11">
        <v>10</v>
      </c>
      <c r="AQ216" s="10"/>
      <c r="AR216" s="10"/>
      <c r="AS216" s="10"/>
      <c r="AT216" s="10"/>
      <c r="AU216" s="10"/>
      <c r="AV216" s="10"/>
      <c r="AW216" s="10"/>
      <c r="AX216" s="10"/>
      <c r="AY216" s="10"/>
      <c r="AZ216" s="10"/>
      <c r="BA216" s="10"/>
      <c r="BB216" s="10"/>
      <c r="BC216" s="10"/>
      <c r="BD216" s="10"/>
      <c r="BE216" s="10"/>
      <c r="BF216" s="10"/>
      <c r="BG216" s="10"/>
      <c r="BH216" s="10"/>
      <c r="BI216" s="10"/>
      <c r="BJ216" s="10"/>
      <c r="BK216" s="34">
        <v>68</v>
      </c>
      <c r="BL216" s="12">
        <v>58833.599999999999</v>
      </c>
      <c r="BM216" s="2">
        <f t="shared" si="3"/>
        <v>49028</v>
      </c>
    </row>
    <row r="217" spans="1:65" ht="76.5" x14ac:dyDescent="0.25">
      <c r="A217" s="25">
        <v>213</v>
      </c>
      <c r="B217" s="25">
        <v>209</v>
      </c>
      <c r="C217" s="22" t="s">
        <v>469</v>
      </c>
      <c r="D217" s="9" t="s">
        <v>469</v>
      </c>
      <c r="E217" s="3" t="s">
        <v>470</v>
      </c>
      <c r="F217" s="3" t="s">
        <v>610</v>
      </c>
      <c r="G217" s="10"/>
      <c r="H217" s="10"/>
      <c r="I217" s="10"/>
      <c r="J217" s="10"/>
      <c r="K217" s="10"/>
      <c r="L217" s="10"/>
      <c r="M217" s="10"/>
      <c r="N217" s="10"/>
      <c r="O217" s="10"/>
      <c r="P217" s="10"/>
      <c r="Q217" s="10"/>
      <c r="R217" s="10"/>
      <c r="S217" s="10"/>
      <c r="T217" s="10"/>
      <c r="U217" s="10"/>
      <c r="V217" s="10"/>
      <c r="W217" s="10"/>
      <c r="X217" s="10"/>
      <c r="Y217" s="10"/>
      <c r="Z217" s="10"/>
      <c r="AA217" s="10"/>
      <c r="AB217" s="10"/>
      <c r="AC217" s="11">
        <v>1</v>
      </c>
      <c r="AD217" s="10"/>
      <c r="AE217" s="10"/>
      <c r="AF217" s="10"/>
      <c r="AG217" s="10"/>
      <c r="AH217" s="10"/>
      <c r="AI217" s="10"/>
      <c r="AJ217" s="10"/>
      <c r="AK217" s="10"/>
      <c r="AL217" s="10"/>
      <c r="AM217" s="10"/>
      <c r="AN217" s="10"/>
      <c r="AO217" s="10"/>
      <c r="AP217" s="10"/>
      <c r="AQ217" s="10"/>
      <c r="AR217" s="10"/>
      <c r="AS217" s="10"/>
      <c r="AT217" s="11">
        <v>2</v>
      </c>
      <c r="AU217" s="10"/>
      <c r="AV217" s="10"/>
      <c r="AW217" s="10"/>
      <c r="AX217" s="10"/>
      <c r="AY217" s="10"/>
      <c r="AZ217" s="10"/>
      <c r="BA217" s="10"/>
      <c r="BB217" s="10"/>
      <c r="BC217" s="10"/>
      <c r="BD217" s="10"/>
      <c r="BE217" s="10"/>
      <c r="BF217" s="10"/>
      <c r="BG217" s="10"/>
      <c r="BH217" s="10"/>
      <c r="BI217" s="10"/>
      <c r="BJ217" s="10"/>
      <c r="BK217" s="34">
        <v>3</v>
      </c>
      <c r="BL217" s="12">
        <v>6000.01</v>
      </c>
      <c r="BM217" s="2">
        <f t="shared" si="3"/>
        <v>5000.01</v>
      </c>
    </row>
    <row r="218" spans="1:65" ht="60" x14ac:dyDescent="0.25">
      <c r="A218" s="25">
        <v>214</v>
      </c>
      <c r="B218" s="25">
        <v>210</v>
      </c>
      <c r="C218" s="22" t="s">
        <v>471</v>
      </c>
      <c r="D218" s="9" t="s">
        <v>471</v>
      </c>
      <c r="E218" s="3" t="s">
        <v>472</v>
      </c>
      <c r="F218" s="3" t="s">
        <v>610</v>
      </c>
      <c r="G218" s="10"/>
      <c r="H218" s="10"/>
      <c r="I218" s="11">
        <v>10</v>
      </c>
      <c r="J218" s="10"/>
      <c r="K218" s="10"/>
      <c r="L218" s="10"/>
      <c r="M218" s="10"/>
      <c r="N218" s="10"/>
      <c r="O218" s="10"/>
      <c r="P218" s="10"/>
      <c r="Q218" s="10"/>
      <c r="R218" s="10"/>
      <c r="S218" s="10"/>
      <c r="T218" s="10"/>
      <c r="U218" s="10"/>
      <c r="V218" s="10"/>
      <c r="W218" s="10"/>
      <c r="X218" s="11">
        <v>50</v>
      </c>
      <c r="Y218" s="10"/>
      <c r="Z218" s="11">
        <v>80</v>
      </c>
      <c r="AA218" s="10"/>
      <c r="AB218" s="10"/>
      <c r="AC218" s="11">
        <v>14</v>
      </c>
      <c r="AD218" s="10"/>
      <c r="AE218" s="10"/>
      <c r="AF218" s="10"/>
      <c r="AG218" s="10"/>
      <c r="AH218" s="10"/>
      <c r="AI218" s="10"/>
      <c r="AJ218" s="11">
        <v>6</v>
      </c>
      <c r="AK218" s="10"/>
      <c r="AL218" s="10"/>
      <c r="AM218" s="10"/>
      <c r="AN218" s="10"/>
      <c r="AO218" s="10"/>
      <c r="AP218" s="11">
        <v>10</v>
      </c>
      <c r="AQ218" s="10"/>
      <c r="AR218" s="10"/>
      <c r="AS218" s="10"/>
      <c r="AT218" s="11">
        <v>15</v>
      </c>
      <c r="AU218" s="10"/>
      <c r="AV218" s="10"/>
      <c r="AW218" s="11">
        <v>4</v>
      </c>
      <c r="AX218" s="10"/>
      <c r="AY218" s="10"/>
      <c r="AZ218" s="10"/>
      <c r="BA218" s="11">
        <v>50</v>
      </c>
      <c r="BB218" s="10"/>
      <c r="BC218" s="10"/>
      <c r="BD218" s="10"/>
      <c r="BE218" s="10"/>
      <c r="BF218" s="10"/>
      <c r="BG218" s="10"/>
      <c r="BH218" s="10"/>
      <c r="BI218" s="10"/>
      <c r="BJ218" s="10"/>
      <c r="BK218" s="34">
        <v>239</v>
      </c>
      <c r="BL218" s="12">
        <v>23901.91</v>
      </c>
      <c r="BM218" s="2">
        <f t="shared" si="3"/>
        <v>19918.259999999998</v>
      </c>
    </row>
    <row r="219" spans="1:65" ht="60" x14ac:dyDescent="0.25">
      <c r="A219" s="25">
        <v>215</v>
      </c>
      <c r="B219" s="25">
        <v>211</v>
      </c>
      <c r="C219" s="22" t="s">
        <v>473</v>
      </c>
      <c r="D219" s="9" t="s">
        <v>473</v>
      </c>
      <c r="E219" s="3" t="s">
        <v>474</v>
      </c>
      <c r="F219" s="3" t="s">
        <v>610</v>
      </c>
      <c r="G219" s="10"/>
      <c r="H219" s="10"/>
      <c r="I219" s="10"/>
      <c r="J219" s="10"/>
      <c r="K219" s="10"/>
      <c r="L219" s="10"/>
      <c r="M219" s="10"/>
      <c r="N219" s="10"/>
      <c r="O219" s="10"/>
      <c r="P219" s="10"/>
      <c r="Q219" s="10"/>
      <c r="R219" s="10"/>
      <c r="S219" s="10"/>
      <c r="T219" s="10"/>
      <c r="U219" s="10"/>
      <c r="V219" s="10"/>
      <c r="W219" s="10"/>
      <c r="X219" s="10"/>
      <c r="Y219" s="10"/>
      <c r="Z219" s="11">
        <v>30</v>
      </c>
      <c r="AA219" s="10"/>
      <c r="AB219" s="10"/>
      <c r="AC219" s="10"/>
      <c r="AD219" s="10"/>
      <c r="AE219" s="10"/>
      <c r="AF219" s="10"/>
      <c r="AG219" s="10"/>
      <c r="AH219" s="10"/>
      <c r="AI219" s="10"/>
      <c r="AJ219" s="10"/>
      <c r="AK219" s="10"/>
      <c r="AL219" s="10"/>
      <c r="AM219" s="10"/>
      <c r="AN219" s="10"/>
      <c r="AO219" s="10"/>
      <c r="AP219" s="11">
        <v>2</v>
      </c>
      <c r="AQ219" s="10"/>
      <c r="AR219" s="10"/>
      <c r="AS219" s="10"/>
      <c r="AT219" s="10"/>
      <c r="AU219" s="10"/>
      <c r="AV219" s="10"/>
      <c r="AW219" s="10"/>
      <c r="AX219" s="10"/>
      <c r="AY219" s="10"/>
      <c r="AZ219" s="10"/>
      <c r="BA219" s="10"/>
      <c r="BB219" s="10"/>
      <c r="BC219" s="10"/>
      <c r="BD219" s="10"/>
      <c r="BE219" s="10"/>
      <c r="BF219" s="10"/>
      <c r="BG219" s="11">
        <v>3</v>
      </c>
      <c r="BH219" s="10"/>
      <c r="BI219" s="10"/>
      <c r="BJ219" s="10"/>
      <c r="BK219" s="34">
        <v>35</v>
      </c>
      <c r="BL219" s="12">
        <v>44023.14</v>
      </c>
      <c r="BM219" s="2">
        <f t="shared" si="3"/>
        <v>36685.949999999997</v>
      </c>
    </row>
    <row r="220" spans="1:65" ht="60" x14ac:dyDescent="0.25">
      <c r="A220" s="25">
        <v>216</v>
      </c>
      <c r="B220" s="25">
        <v>212</v>
      </c>
      <c r="C220" s="22" t="s">
        <v>475</v>
      </c>
      <c r="D220" s="9" t="s">
        <v>475</v>
      </c>
      <c r="E220" s="3" t="s">
        <v>476</v>
      </c>
      <c r="F220" s="3" t="s">
        <v>610</v>
      </c>
      <c r="G220" s="10"/>
      <c r="H220" s="11">
        <v>1</v>
      </c>
      <c r="I220" s="10"/>
      <c r="J220" s="10"/>
      <c r="K220" s="10"/>
      <c r="L220" s="10"/>
      <c r="M220" s="10"/>
      <c r="N220" s="10"/>
      <c r="O220" s="10"/>
      <c r="P220" s="10"/>
      <c r="Q220" s="10"/>
      <c r="R220" s="10"/>
      <c r="S220" s="10"/>
      <c r="T220" s="10"/>
      <c r="U220" s="10"/>
      <c r="V220" s="10"/>
      <c r="W220" s="10"/>
      <c r="X220" s="11">
        <v>11</v>
      </c>
      <c r="Y220" s="10"/>
      <c r="Z220" s="10"/>
      <c r="AA220" s="10"/>
      <c r="AB220" s="10"/>
      <c r="AC220" s="11">
        <v>5</v>
      </c>
      <c r="AD220" s="11">
        <v>60</v>
      </c>
      <c r="AE220" s="11">
        <v>10</v>
      </c>
      <c r="AF220" s="10"/>
      <c r="AG220" s="10"/>
      <c r="AH220" s="10"/>
      <c r="AI220" s="10"/>
      <c r="AJ220" s="10"/>
      <c r="AK220" s="10"/>
      <c r="AL220" s="11">
        <v>5</v>
      </c>
      <c r="AM220" s="10"/>
      <c r="AN220" s="10"/>
      <c r="AO220" s="11">
        <v>6</v>
      </c>
      <c r="AP220" s="10"/>
      <c r="AQ220" s="10"/>
      <c r="AR220" s="11">
        <v>10</v>
      </c>
      <c r="AS220" s="10"/>
      <c r="AT220" s="10"/>
      <c r="AU220" s="10"/>
      <c r="AV220" s="10"/>
      <c r="AW220" s="11">
        <v>5</v>
      </c>
      <c r="AX220" s="10"/>
      <c r="AY220" s="10"/>
      <c r="AZ220" s="10"/>
      <c r="BA220" s="11">
        <v>2</v>
      </c>
      <c r="BB220" s="10"/>
      <c r="BC220" s="10"/>
      <c r="BD220" s="10"/>
      <c r="BE220" s="10"/>
      <c r="BF220" s="10"/>
      <c r="BG220" s="11">
        <v>5</v>
      </c>
      <c r="BH220" s="11">
        <v>5</v>
      </c>
      <c r="BI220" s="10"/>
      <c r="BJ220" s="10"/>
      <c r="BK220" s="34">
        <v>125</v>
      </c>
      <c r="BL220" s="12">
        <v>25500</v>
      </c>
      <c r="BM220" s="2">
        <f t="shared" si="3"/>
        <v>21250</v>
      </c>
    </row>
    <row r="221" spans="1:65" ht="60" x14ac:dyDescent="0.25">
      <c r="A221" s="25">
        <v>217</v>
      </c>
      <c r="B221" s="25">
        <v>213</v>
      </c>
      <c r="C221" s="22" t="s">
        <v>477</v>
      </c>
      <c r="D221" s="9" t="s">
        <v>477</v>
      </c>
      <c r="E221" s="3" t="s">
        <v>478</v>
      </c>
      <c r="F221" s="3" t="s">
        <v>610</v>
      </c>
      <c r="G221" s="10"/>
      <c r="H221" s="10"/>
      <c r="I221" s="10"/>
      <c r="J221" s="10"/>
      <c r="K221" s="10"/>
      <c r="L221" s="10"/>
      <c r="M221" s="10"/>
      <c r="N221" s="10"/>
      <c r="O221" s="10"/>
      <c r="P221" s="10"/>
      <c r="Q221" s="10"/>
      <c r="R221" s="10"/>
      <c r="S221" s="10"/>
      <c r="T221" s="10"/>
      <c r="U221" s="10"/>
      <c r="V221" s="10"/>
      <c r="W221" s="10"/>
      <c r="X221" s="11">
        <v>5</v>
      </c>
      <c r="Y221" s="10"/>
      <c r="Z221" s="10"/>
      <c r="AA221" s="10"/>
      <c r="AB221" s="10"/>
      <c r="AC221" s="10"/>
      <c r="AD221" s="10"/>
      <c r="AE221" s="11">
        <v>10</v>
      </c>
      <c r="AF221" s="10"/>
      <c r="AG221" s="10"/>
      <c r="AH221" s="10"/>
      <c r="AI221" s="10"/>
      <c r="AJ221" s="10"/>
      <c r="AK221" s="11">
        <v>1</v>
      </c>
      <c r="AL221" s="10"/>
      <c r="AM221" s="10"/>
      <c r="AN221" s="10"/>
      <c r="AO221" s="10"/>
      <c r="AP221" s="10"/>
      <c r="AQ221" s="10"/>
      <c r="AR221" s="10"/>
      <c r="AS221" s="10"/>
      <c r="AT221" s="10"/>
      <c r="AU221" s="10"/>
      <c r="AV221" s="10"/>
      <c r="AW221" s="11">
        <v>5</v>
      </c>
      <c r="AX221" s="10"/>
      <c r="AY221" s="10"/>
      <c r="AZ221" s="10"/>
      <c r="BA221" s="10"/>
      <c r="BB221" s="10"/>
      <c r="BC221" s="10"/>
      <c r="BD221" s="10"/>
      <c r="BE221" s="10"/>
      <c r="BF221" s="10"/>
      <c r="BG221" s="10"/>
      <c r="BH221" s="10"/>
      <c r="BI221" s="10"/>
      <c r="BJ221" s="10"/>
      <c r="BK221" s="34">
        <v>21</v>
      </c>
      <c r="BL221" s="12">
        <v>7056</v>
      </c>
      <c r="BM221" s="2">
        <f t="shared" si="3"/>
        <v>5880</v>
      </c>
    </row>
    <row r="222" spans="1:65" ht="60" x14ac:dyDescent="0.25">
      <c r="A222" s="25">
        <v>218</v>
      </c>
      <c r="B222" s="25">
        <v>214</v>
      </c>
      <c r="C222" s="22" t="s">
        <v>479</v>
      </c>
      <c r="D222" s="9" t="s">
        <v>479</v>
      </c>
      <c r="E222" s="3" t="s">
        <v>480</v>
      </c>
      <c r="F222" s="3" t="s">
        <v>610</v>
      </c>
      <c r="G222" s="10"/>
      <c r="H222" s="10"/>
      <c r="I222" s="10"/>
      <c r="J222" s="10"/>
      <c r="K222" s="10"/>
      <c r="L222" s="10"/>
      <c r="M222" s="10"/>
      <c r="N222" s="10"/>
      <c r="O222" s="10"/>
      <c r="P222" s="10"/>
      <c r="Q222" s="10"/>
      <c r="R222" s="10"/>
      <c r="S222" s="10"/>
      <c r="T222" s="10"/>
      <c r="U222" s="10"/>
      <c r="V222" s="10"/>
      <c r="W222" s="10"/>
      <c r="X222" s="10"/>
      <c r="Y222" s="10"/>
      <c r="Z222" s="10"/>
      <c r="AA222" s="10"/>
      <c r="AB222" s="10"/>
      <c r="AC222" s="11">
        <v>10</v>
      </c>
      <c r="AD222" s="10"/>
      <c r="AE222" s="10"/>
      <c r="AF222" s="10"/>
      <c r="AG222" s="10"/>
      <c r="AH222" s="10"/>
      <c r="AI222" s="10"/>
      <c r="AJ222" s="10"/>
      <c r="AK222" s="10"/>
      <c r="AL222" s="10"/>
      <c r="AM222" s="10"/>
      <c r="AN222" s="10"/>
      <c r="AO222" s="10"/>
      <c r="AP222" s="10"/>
      <c r="AQ222" s="10"/>
      <c r="AR222" s="10"/>
      <c r="AS222" s="10"/>
      <c r="AT222" s="10"/>
      <c r="AU222" s="10"/>
      <c r="AV222" s="10"/>
      <c r="AW222" s="10"/>
      <c r="AX222" s="11">
        <v>5</v>
      </c>
      <c r="AY222" s="10"/>
      <c r="AZ222" s="10"/>
      <c r="BA222" s="10"/>
      <c r="BB222" s="10"/>
      <c r="BC222" s="10"/>
      <c r="BD222" s="10"/>
      <c r="BE222" s="10"/>
      <c r="BF222" s="10"/>
      <c r="BG222" s="10"/>
      <c r="BH222" s="10"/>
      <c r="BI222" s="10"/>
      <c r="BJ222" s="10"/>
      <c r="BK222" s="34">
        <v>15</v>
      </c>
      <c r="BL222" s="12">
        <v>5760</v>
      </c>
      <c r="BM222" s="2">
        <f t="shared" si="3"/>
        <v>4800</v>
      </c>
    </row>
    <row r="223" spans="1:65" ht="75" x14ac:dyDescent="0.25">
      <c r="A223" s="25">
        <v>219</v>
      </c>
      <c r="B223" s="25">
        <v>215</v>
      </c>
      <c r="C223" s="22" t="s">
        <v>481</v>
      </c>
      <c r="D223" s="9" t="s">
        <v>481</v>
      </c>
      <c r="E223" s="3" t="s">
        <v>482</v>
      </c>
      <c r="F223" s="3" t="s">
        <v>610</v>
      </c>
      <c r="G223" s="10"/>
      <c r="H223" s="11">
        <v>1</v>
      </c>
      <c r="I223" s="10"/>
      <c r="J223" s="10"/>
      <c r="K223" s="10"/>
      <c r="L223" s="10"/>
      <c r="M223" s="10"/>
      <c r="N223" s="10"/>
      <c r="O223" s="10"/>
      <c r="P223" s="10"/>
      <c r="Q223" s="10"/>
      <c r="R223" s="10"/>
      <c r="S223" s="10"/>
      <c r="T223" s="10"/>
      <c r="U223" s="10"/>
      <c r="V223" s="10"/>
      <c r="W223" s="10"/>
      <c r="X223" s="10"/>
      <c r="Y223" s="11">
        <v>5</v>
      </c>
      <c r="Z223" s="11">
        <v>70</v>
      </c>
      <c r="AA223" s="10"/>
      <c r="AB223" s="10"/>
      <c r="AC223" s="11">
        <v>10</v>
      </c>
      <c r="AD223" s="10"/>
      <c r="AE223" s="11">
        <v>10</v>
      </c>
      <c r="AF223" s="10"/>
      <c r="AG223" s="10"/>
      <c r="AH223" s="10"/>
      <c r="AI223" s="10"/>
      <c r="AJ223" s="10"/>
      <c r="AK223" s="11">
        <v>31</v>
      </c>
      <c r="AL223" s="11">
        <v>5</v>
      </c>
      <c r="AM223" s="11">
        <v>3</v>
      </c>
      <c r="AN223" s="11">
        <v>10</v>
      </c>
      <c r="AO223" s="10"/>
      <c r="AP223" s="10"/>
      <c r="AQ223" s="10"/>
      <c r="AR223" s="11">
        <v>10</v>
      </c>
      <c r="AS223" s="10"/>
      <c r="AT223" s="10"/>
      <c r="AU223" s="11">
        <v>1</v>
      </c>
      <c r="AV223" s="11">
        <v>8</v>
      </c>
      <c r="AW223" s="10"/>
      <c r="AX223" s="11">
        <v>20</v>
      </c>
      <c r="AY223" s="10"/>
      <c r="AZ223" s="10"/>
      <c r="BA223" s="11">
        <v>22</v>
      </c>
      <c r="BB223" s="10"/>
      <c r="BC223" s="10"/>
      <c r="BD223" s="10"/>
      <c r="BE223" s="11">
        <v>6</v>
      </c>
      <c r="BF223" s="10"/>
      <c r="BG223" s="10"/>
      <c r="BH223" s="10"/>
      <c r="BI223" s="11">
        <v>5</v>
      </c>
      <c r="BJ223" s="11"/>
      <c r="BK223" s="34">
        <v>217</v>
      </c>
      <c r="BL223" s="12">
        <v>38018.400000000001</v>
      </c>
      <c r="BM223" s="2">
        <f t="shared" si="3"/>
        <v>31682</v>
      </c>
    </row>
    <row r="224" spans="1:65" ht="114.75" x14ac:dyDescent="0.25">
      <c r="A224" s="25">
        <v>220</v>
      </c>
      <c r="B224" s="25">
        <v>216</v>
      </c>
      <c r="C224" s="22" t="s">
        <v>483</v>
      </c>
      <c r="D224" s="9" t="s">
        <v>483</v>
      </c>
      <c r="E224" s="3" t="s">
        <v>484</v>
      </c>
      <c r="F224" s="3" t="s">
        <v>610</v>
      </c>
      <c r="G224" s="10"/>
      <c r="H224" s="10"/>
      <c r="I224" s="10"/>
      <c r="J224" s="10"/>
      <c r="K224" s="10"/>
      <c r="L224" s="10"/>
      <c r="M224" s="10"/>
      <c r="N224" s="10"/>
      <c r="O224" s="10"/>
      <c r="P224" s="10"/>
      <c r="Q224" s="10"/>
      <c r="R224" s="10"/>
      <c r="S224" s="10"/>
      <c r="T224" s="10"/>
      <c r="U224" s="10"/>
      <c r="V224" s="10"/>
      <c r="W224" s="10"/>
      <c r="X224" s="10"/>
      <c r="Y224" s="10"/>
      <c r="Z224" s="11">
        <v>20</v>
      </c>
      <c r="AA224" s="10"/>
      <c r="AB224" s="10"/>
      <c r="AC224" s="10"/>
      <c r="AD224" s="10"/>
      <c r="AE224" s="10"/>
      <c r="AF224" s="10"/>
      <c r="AG224" s="10"/>
      <c r="AH224" s="11">
        <v>10</v>
      </c>
      <c r="AI224" s="11">
        <v>4</v>
      </c>
      <c r="AJ224" s="10"/>
      <c r="AK224" s="10"/>
      <c r="AL224" s="10"/>
      <c r="AM224" s="10"/>
      <c r="AN224" s="10"/>
      <c r="AO224" s="10"/>
      <c r="AP224" s="10"/>
      <c r="AQ224" s="10"/>
      <c r="AR224" s="10"/>
      <c r="AS224" s="10"/>
      <c r="AT224" s="10"/>
      <c r="AU224" s="10"/>
      <c r="AV224" s="10"/>
      <c r="AW224" s="10"/>
      <c r="AX224" s="10"/>
      <c r="AY224" s="10"/>
      <c r="AZ224" s="10"/>
      <c r="BA224" s="11">
        <v>5</v>
      </c>
      <c r="BB224" s="10"/>
      <c r="BC224" s="10"/>
      <c r="BD224" s="10"/>
      <c r="BE224" s="10"/>
      <c r="BF224" s="10"/>
      <c r="BG224" s="11">
        <v>5</v>
      </c>
      <c r="BH224" s="10"/>
      <c r="BI224" s="10"/>
      <c r="BJ224" s="10"/>
      <c r="BK224" s="34">
        <v>44</v>
      </c>
      <c r="BL224" s="12">
        <v>104385.60000000001</v>
      </c>
      <c r="BM224" s="2">
        <f t="shared" si="3"/>
        <v>86988</v>
      </c>
    </row>
    <row r="225" spans="1:65" ht="90" x14ac:dyDescent="0.25">
      <c r="A225" s="25">
        <v>221</v>
      </c>
      <c r="B225" s="25">
        <v>217</v>
      </c>
      <c r="C225" s="22" t="s">
        <v>485</v>
      </c>
      <c r="D225" s="9" t="s">
        <v>485</v>
      </c>
      <c r="E225" s="3" t="s">
        <v>486</v>
      </c>
      <c r="F225" s="3" t="s">
        <v>610</v>
      </c>
      <c r="G225" s="10"/>
      <c r="H225" s="10"/>
      <c r="I225" s="10"/>
      <c r="J225" s="10"/>
      <c r="K225" s="10"/>
      <c r="L225" s="10"/>
      <c r="M225" s="10"/>
      <c r="N225" s="10"/>
      <c r="O225" s="10"/>
      <c r="P225" s="10"/>
      <c r="Q225" s="10"/>
      <c r="R225" s="10"/>
      <c r="S225" s="10"/>
      <c r="T225" s="10"/>
      <c r="U225" s="10"/>
      <c r="V225" s="10"/>
      <c r="W225" s="10"/>
      <c r="X225" s="10"/>
      <c r="Y225" s="10"/>
      <c r="Z225" s="11">
        <v>20</v>
      </c>
      <c r="AA225" s="10"/>
      <c r="AB225" s="10"/>
      <c r="AC225" s="10"/>
      <c r="AD225" s="10"/>
      <c r="AE225" s="10"/>
      <c r="AF225" s="10"/>
      <c r="AG225" s="10"/>
      <c r="AH225" s="11">
        <v>10</v>
      </c>
      <c r="AI225" s="11">
        <v>14</v>
      </c>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1">
        <v>1</v>
      </c>
      <c r="BJ225" s="12"/>
      <c r="BK225" s="34">
        <v>45</v>
      </c>
      <c r="BL225" s="12">
        <v>106758</v>
      </c>
      <c r="BM225" s="2">
        <f t="shared" si="3"/>
        <v>88965</v>
      </c>
    </row>
    <row r="226" spans="1:65" ht="75" x14ac:dyDescent="0.25">
      <c r="A226" s="25">
        <v>222</v>
      </c>
      <c r="B226" s="25">
        <v>218</v>
      </c>
      <c r="C226" s="22" t="s">
        <v>487</v>
      </c>
      <c r="D226" s="9" t="s">
        <v>487</v>
      </c>
      <c r="E226" s="3" t="s">
        <v>488</v>
      </c>
      <c r="F226" s="3" t="s">
        <v>610</v>
      </c>
      <c r="G226" s="10"/>
      <c r="H226" s="10"/>
      <c r="I226" s="10"/>
      <c r="J226" s="10"/>
      <c r="K226" s="10"/>
      <c r="L226" s="10"/>
      <c r="M226" s="10"/>
      <c r="N226" s="10"/>
      <c r="O226" s="10"/>
      <c r="P226" s="10"/>
      <c r="Q226" s="10"/>
      <c r="R226" s="10"/>
      <c r="S226" s="10"/>
      <c r="T226" s="10"/>
      <c r="U226" s="10"/>
      <c r="V226" s="10"/>
      <c r="W226" s="10"/>
      <c r="X226" s="10"/>
      <c r="Y226" s="10"/>
      <c r="Z226" s="11">
        <v>20</v>
      </c>
      <c r="AA226" s="10"/>
      <c r="AB226" s="10"/>
      <c r="AC226" s="10"/>
      <c r="AD226" s="10"/>
      <c r="AE226" s="10"/>
      <c r="AF226" s="10"/>
      <c r="AG226" s="10"/>
      <c r="AH226" s="11">
        <v>10</v>
      </c>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34">
        <v>30</v>
      </c>
      <c r="BL226" s="12">
        <v>71172</v>
      </c>
      <c r="BM226" s="2">
        <f t="shared" si="3"/>
        <v>59310</v>
      </c>
    </row>
    <row r="227" spans="1:65" ht="75" x14ac:dyDescent="0.25">
      <c r="A227" s="25">
        <v>223</v>
      </c>
      <c r="B227" s="25">
        <v>219</v>
      </c>
      <c r="C227" s="22" t="s">
        <v>489</v>
      </c>
      <c r="D227" s="9" t="s">
        <v>489</v>
      </c>
      <c r="E227" s="3" t="s">
        <v>490</v>
      </c>
      <c r="F227" s="3" t="s">
        <v>610</v>
      </c>
      <c r="G227" s="10"/>
      <c r="H227" s="10"/>
      <c r="I227" s="10"/>
      <c r="J227" s="10"/>
      <c r="K227" s="10"/>
      <c r="L227" s="10"/>
      <c r="M227" s="10"/>
      <c r="N227" s="10"/>
      <c r="O227" s="10"/>
      <c r="P227" s="10"/>
      <c r="Q227" s="10"/>
      <c r="R227" s="10"/>
      <c r="S227" s="10"/>
      <c r="T227" s="10"/>
      <c r="U227" s="10"/>
      <c r="V227" s="10"/>
      <c r="W227" s="10"/>
      <c r="X227" s="10"/>
      <c r="Y227" s="10"/>
      <c r="Z227" s="11">
        <v>20</v>
      </c>
      <c r="AA227" s="10"/>
      <c r="AB227" s="10"/>
      <c r="AC227" s="10"/>
      <c r="AD227" s="10"/>
      <c r="AE227" s="10"/>
      <c r="AF227" s="10"/>
      <c r="AG227" s="10"/>
      <c r="AH227" s="11">
        <v>6</v>
      </c>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34">
        <v>26</v>
      </c>
      <c r="BL227" s="12">
        <v>61682.400000000001</v>
      </c>
      <c r="BM227" s="2">
        <f t="shared" si="3"/>
        <v>51402</v>
      </c>
    </row>
    <row r="228" spans="1:65" ht="90" x14ac:dyDescent="0.25">
      <c r="A228" s="25">
        <v>224</v>
      </c>
      <c r="B228" s="25">
        <v>220</v>
      </c>
      <c r="C228" s="22" t="s">
        <v>491</v>
      </c>
      <c r="D228" s="9" t="s">
        <v>491</v>
      </c>
      <c r="E228" s="3" t="s">
        <v>492</v>
      </c>
      <c r="F228" s="3" t="s">
        <v>610</v>
      </c>
      <c r="G228" s="10"/>
      <c r="H228" s="10"/>
      <c r="I228" s="10"/>
      <c r="J228" s="11">
        <v>10</v>
      </c>
      <c r="K228" s="10"/>
      <c r="L228" s="10"/>
      <c r="M228" s="11">
        <v>10</v>
      </c>
      <c r="N228" s="10"/>
      <c r="O228" s="10"/>
      <c r="P228" s="11">
        <v>5</v>
      </c>
      <c r="Q228" s="10"/>
      <c r="R228" s="10"/>
      <c r="S228" s="10"/>
      <c r="T228" s="10"/>
      <c r="U228" s="10"/>
      <c r="V228" s="10"/>
      <c r="W228" s="10"/>
      <c r="X228" s="11">
        <v>10</v>
      </c>
      <c r="Y228" s="10"/>
      <c r="Z228" s="10"/>
      <c r="AA228" s="10"/>
      <c r="AB228" s="10"/>
      <c r="AC228" s="11">
        <v>43</v>
      </c>
      <c r="AD228" s="10"/>
      <c r="AE228" s="10"/>
      <c r="AF228" s="10"/>
      <c r="AG228" s="10"/>
      <c r="AH228" s="11">
        <v>5</v>
      </c>
      <c r="AI228" s="10"/>
      <c r="AJ228" s="11">
        <v>10</v>
      </c>
      <c r="AK228" s="11">
        <v>1</v>
      </c>
      <c r="AL228" s="11">
        <v>5</v>
      </c>
      <c r="AM228" s="10"/>
      <c r="AN228" s="10"/>
      <c r="AO228" s="10"/>
      <c r="AP228" s="10"/>
      <c r="AQ228" s="10"/>
      <c r="AR228" s="11">
        <v>5</v>
      </c>
      <c r="AS228" s="11">
        <v>1</v>
      </c>
      <c r="AT228" s="11">
        <v>10</v>
      </c>
      <c r="AU228" s="10"/>
      <c r="AV228" s="11">
        <v>8</v>
      </c>
      <c r="AW228" s="11">
        <v>2</v>
      </c>
      <c r="AX228" s="11">
        <v>25</v>
      </c>
      <c r="AY228" s="10"/>
      <c r="AZ228" s="10"/>
      <c r="BA228" s="10"/>
      <c r="BB228" s="10"/>
      <c r="BC228" s="10"/>
      <c r="BD228" s="10"/>
      <c r="BE228" s="10"/>
      <c r="BF228" s="10"/>
      <c r="BG228" s="10"/>
      <c r="BH228" s="11">
        <v>5</v>
      </c>
      <c r="BI228" s="10"/>
      <c r="BJ228" s="10"/>
      <c r="BK228" s="34">
        <f>157-2</f>
        <v>155</v>
      </c>
      <c r="BL228" s="12">
        <f>24868.8-158.4-158.4</f>
        <v>24551.999999999996</v>
      </c>
      <c r="BM228" s="2">
        <f>ROUND(BL228/1.2,2)</f>
        <v>20460</v>
      </c>
    </row>
    <row r="229" spans="1:65" ht="105" x14ac:dyDescent="0.25">
      <c r="A229" s="25">
        <v>225</v>
      </c>
      <c r="B229" s="25">
        <v>221</v>
      </c>
      <c r="C229" s="22" t="s">
        <v>493</v>
      </c>
      <c r="D229" s="9" t="s">
        <v>493</v>
      </c>
      <c r="E229" s="3" t="s">
        <v>494</v>
      </c>
      <c r="F229" s="3" t="s">
        <v>610</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1">
        <v>10</v>
      </c>
      <c r="AI229" s="10"/>
      <c r="AJ229" s="10"/>
      <c r="AK229" s="10"/>
      <c r="AL229" s="11">
        <v>5</v>
      </c>
      <c r="AM229" s="10"/>
      <c r="AN229" s="11">
        <v>15</v>
      </c>
      <c r="AO229" s="10"/>
      <c r="AP229" s="11">
        <v>25</v>
      </c>
      <c r="AQ229" s="10"/>
      <c r="AR229" s="11">
        <v>5</v>
      </c>
      <c r="AS229" s="10"/>
      <c r="AT229" s="10"/>
      <c r="AU229" s="10"/>
      <c r="AV229" s="11">
        <v>8</v>
      </c>
      <c r="AW229" s="10"/>
      <c r="AX229" s="10"/>
      <c r="AY229" s="10"/>
      <c r="AZ229" s="10"/>
      <c r="BA229" s="10"/>
      <c r="BB229" s="10"/>
      <c r="BC229" s="10"/>
      <c r="BD229" s="10"/>
      <c r="BE229" s="10"/>
      <c r="BF229" s="10"/>
      <c r="BG229" s="10"/>
      <c r="BH229" s="10"/>
      <c r="BI229" s="10"/>
      <c r="BJ229" s="10"/>
      <c r="BK229" s="34">
        <v>68</v>
      </c>
      <c r="BL229" s="12">
        <v>10771.2</v>
      </c>
      <c r="BM229" s="2">
        <f t="shared" si="3"/>
        <v>8976</v>
      </c>
    </row>
    <row r="230" spans="1:65" ht="90" x14ac:dyDescent="0.25">
      <c r="A230" s="25">
        <v>226</v>
      </c>
      <c r="B230" s="25">
        <v>222</v>
      </c>
      <c r="C230" s="22" t="s">
        <v>495</v>
      </c>
      <c r="D230" s="9" t="s">
        <v>495</v>
      </c>
      <c r="E230" s="3" t="s">
        <v>496</v>
      </c>
      <c r="F230" s="3" t="s">
        <v>610</v>
      </c>
      <c r="G230" s="10"/>
      <c r="H230" s="10"/>
      <c r="I230" s="10"/>
      <c r="J230" s="11">
        <v>10</v>
      </c>
      <c r="K230" s="10"/>
      <c r="L230" s="10"/>
      <c r="M230" s="11">
        <v>5</v>
      </c>
      <c r="N230" s="10"/>
      <c r="O230" s="10"/>
      <c r="P230" s="10"/>
      <c r="Q230" s="10"/>
      <c r="R230" s="10"/>
      <c r="S230" s="10"/>
      <c r="T230" s="11">
        <v>5</v>
      </c>
      <c r="U230" s="10"/>
      <c r="V230" s="11">
        <v>1</v>
      </c>
      <c r="W230" s="10"/>
      <c r="X230" s="10"/>
      <c r="Y230" s="10"/>
      <c r="Z230" s="10"/>
      <c r="AA230" s="10"/>
      <c r="AB230" s="10"/>
      <c r="AC230" s="11">
        <v>20</v>
      </c>
      <c r="AD230" s="10"/>
      <c r="AE230" s="10"/>
      <c r="AF230" s="10"/>
      <c r="AG230" s="11">
        <v>6</v>
      </c>
      <c r="AH230" s="11">
        <v>5</v>
      </c>
      <c r="AI230" s="10"/>
      <c r="AJ230" s="10"/>
      <c r="AK230" s="11">
        <v>15</v>
      </c>
      <c r="AL230" s="10"/>
      <c r="AM230" s="10"/>
      <c r="AN230" s="10"/>
      <c r="AO230" s="10"/>
      <c r="AP230" s="11">
        <v>10</v>
      </c>
      <c r="AQ230" s="10"/>
      <c r="AR230" s="11">
        <v>5</v>
      </c>
      <c r="AS230" s="11">
        <v>3</v>
      </c>
      <c r="AT230" s="10"/>
      <c r="AU230" s="10"/>
      <c r="AV230" s="10"/>
      <c r="AW230" s="11">
        <v>2</v>
      </c>
      <c r="AX230" s="11">
        <v>25</v>
      </c>
      <c r="AY230" s="11">
        <v>2</v>
      </c>
      <c r="AZ230" s="10"/>
      <c r="BA230" s="10"/>
      <c r="BB230" s="10"/>
      <c r="BC230" s="10"/>
      <c r="BD230" s="11">
        <v>10</v>
      </c>
      <c r="BE230" s="10"/>
      <c r="BF230" s="10"/>
      <c r="BG230" s="10"/>
      <c r="BH230" s="11">
        <v>5</v>
      </c>
      <c r="BI230" s="10"/>
      <c r="BJ230" s="10"/>
      <c r="BK230" s="34">
        <v>129</v>
      </c>
      <c r="BL230" s="12">
        <v>20433.599999999999</v>
      </c>
      <c r="BM230" s="2">
        <f t="shared" si="3"/>
        <v>17028</v>
      </c>
    </row>
    <row r="231" spans="1:65" ht="90" x14ac:dyDescent="0.25">
      <c r="A231" s="25">
        <v>227</v>
      </c>
      <c r="B231" s="25">
        <v>223</v>
      </c>
      <c r="C231" s="22" t="s">
        <v>497</v>
      </c>
      <c r="D231" s="9" t="s">
        <v>497</v>
      </c>
      <c r="E231" s="3" t="s">
        <v>498</v>
      </c>
      <c r="F231" s="3" t="s">
        <v>610</v>
      </c>
      <c r="G231" s="10"/>
      <c r="H231" s="10"/>
      <c r="I231" s="10"/>
      <c r="J231" s="10"/>
      <c r="K231" s="10"/>
      <c r="L231" s="10"/>
      <c r="M231" s="11">
        <v>7</v>
      </c>
      <c r="N231" s="10"/>
      <c r="O231" s="10"/>
      <c r="P231" s="10"/>
      <c r="Q231" s="10"/>
      <c r="R231" s="10"/>
      <c r="S231" s="10"/>
      <c r="T231" s="10"/>
      <c r="U231" s="10"/>
      <c r="V231" s="10"/>
      <c r="W231" s="10"/>
      <c r="X231" s="10"/>
      <c r="Y231" s="10"/>
      <c r="Z231" s="10"/>
      <c r="AA231" s="10"/>
      <c r="AB231" s="10"/>
      <c r="AC231" s="11">
        <v>27</v>
      </c>
      <c r="AD231" s="10"/>
      <c r="AE231" s="10"/>
      <c r="AF231" s="10"/>
      <c r="AG231" s="11">
        <v>6</v>
      </c>
      <c r="AH231" s="10"/>
      <c r="AI231" s="10"/>
      <c r="AJ231" s="10"/>
      <c r="AK231" s="10"/>
      <c r="AL231" s="10"/>
      <c r="AM231" s="11">
        <v>3</v>
      </c>
      <c r="AN231" s="10"/>
      <c r="AO231" s="10"/>
      <c r="AP231" s="11">
        <v>10</v>
      </c>
      <c r="AQ231" s="10"/>
      <c r="AR231" s="11">
        <v>5</v>
      </c>
      <c r="AS231" s="10"/>
      <c r="AT231" s="10"/>
      <c r="AU231" s="10"/>
      <c r="AV231" s="11">
        <v>8</v>
      </c>
      <c r="AW231" s="11">
        <v>2</v>
      </c>
      <c r="AX231" s="10"/>
      <c r="AY231" s="10"/>
      <c r="AZ231" s="10"/>
      <c r="BA231" s="10"/>
      <c r="BB231" s="10"/>
      <c r="BC231" s="11">
        <v>30</v>
      </c>
      <c r="BD231" s="11">
        <v>10</v>
      </c>
      <c r="BE231" s="10"/>
      <c r="BF231" s="10"/>
      <c r="BG231" s="11">
        <v>10</v>
      </c>
      <c r="BH231" s="10"/>
      <c r="BI231" s="10"/>
      <c r="BJ231" s="10"/>
      <c r="BK231" s="34">
        <v>118</v>
      </c>
      <c r="BL231" s="12">
        <v>18691.2</v>
      </c>
      <c r="BM231" s="2">
        <f t="shared" si="3"/>
        <v>15576</v>
      </c>
    </row>
    <row r="232" spans="1:65" ht="105" x14ac:dyDescent="0.25">
      <c r="A232" s="25">
        <v>228</v>
      </c>
      <c r="B232" s="25">
        <v>224</v>
      </c>
      <c r="C232" s="22" t="s">
        <v>499</v>
      </c>
      <c r="D232" s="9" t="s">
        <v>499</v>
      </c>
      <c r="E232" s="3" t="s">
        <v>500</v>
      </c>
      <c r="F232" s="3" t="s">
        <v>610</v>
      </c>
      <c r="G232" s="10"/>
      <c r="H232" s="10"/>
      <c r="I232" s="10"/>
      <c r="J232" s="10"/>
      <c r="K232" s="10"/>
      <c r="L232" s="10"/>
      <c r="M232" s="10"/>
      <c r="N232" s="10"/>
      <c r="O232" s="10"/>
      <c r="P232" s="10"/>
      <c r="Q232" s="10"/>
      <c r="R232" s="10"/>
      <c r="S232" s="11">
        <v>2</v>
      </c>
      <c r="T232" s="10"/>
      <c r="U232" s="10"/>
      <c r="V232" s="10"/>
      <c r="W232" s="10"/>
      <c r="X232" s="11">
        <v>10</v>
      </c>
      <c r="Y232" s="10"/>
      <c r="Z232" s="10"/>
      <c r="AA232" s="10"/>
      <c r="AB232" s="10"/>
      <c r="AC232" s="11">
        <v>3</v>
      </c>
      <c r="AD232" s="10"/>
      <c r="AE232" s="10"/>
      <c r="AF232" s="10"/>
      <c r="AG232" s="11">
        <v>10</v>
      </c>
      <c r="AH232" s="10"/>
      <c r="AI232" s="10"/>
      <c r="AJ232" s="10"/>
      <c r="AK232" s="10"/>
      <c r="AL232" s="10"/>
      <c r="AM232" s="11">
        <v>3</v>
      </c>
      <c r="AN232" s="10"/>
      <c r="AO232" s="10"/>
      <c r="AP232" s="11">
        <v>5</v>
      </c>
      <c r="AQ232" s="10"/>
      <c r="AR232" s="11">
        <v>5</v>
      </c>
      <c r="AS232" s="10"/>
      <c r="AT232" s="10"/>
      <c r="AU232" s="10"/>
      <c r="AV232" s="10"/>
      <c r="AW232" s="10"/>
      <c r="AX232" s="11">
        <v>15</v>
      </c>
      <c r="AY232" s="10"/>
      <c r="AZ232" s="10"/>
      <c r="BA232" s="10"/>
      <c r="BB232" s="10"/>
      <c r="BC232" s="10"/>
      <c r="BD232" s="11">
        <v>10</v>
      </c>
      <c r="BE232" s="10"/>
      <c r="BF232" s="11">
        <v>2</v>
      </c>
      <c r="BG232" s="10"/>
      <c r="BH232" s="11">
        <v>5</v>
      </c>
      <c r="BI232" s="10"/>
      <c r="BJ232" s="10"/>
      <c r="BK232" s="34">
        <v>70</v>
      </c>
      <c r="BL232" s="12">
        <v>11088</v>
      </c>
      <c r="BM232" s="2">
        <f t="shared" si="3"/>
        <v>9240</v>
      </c>
    </row>
    <row r="233" spans="1:65" ht="90" x14ac:dyDescent="0.25">
      <c r="A233" s="25">
        <v>229</v>
      </c>
      <c r="B233" s="25">
        <v>225</v>
      </c>
      <c r="C233" s="22" t="s">
        <v>501</v>
      </c>
      <c r="D233" s="9" t="s">
        <v>501</v>
      </c>
      <c r="E233" s="3" t="s">
        <v>502</v>
      </c>
      <c r="F233" s="3" t="s">
        <v>610</v>
      </c>
      <c r="G233" s="10"/>
      <c r="H233" s="10"/>
      <c r="I233" s="11">
        <v>5</v>
      </c>
      <c r="J233" s="10"/>
      <c r="K233" s="10"/>
      <c r="L233" s="10"/>
      <c r="M233" s="10"/>
      <c r="N233" s="10"/>
      <c r="O233" s="10"/>
      <c r="P233" s="10"/>
      <c r="Q233" s="10"/>
      <c r="R233" s="10"/>
      <c r="S233" s="10"/>
      <c r="T233" s="10"/>
      <c r="U233" s="10"/>
      <c r="V233" s="10"/>
      <c r="W233" s="11">
        <v>10</v>
      </c>
      <c r="X233" s="10"/>
      <c r="Y233" s="11">
        <v>5</v>
      </c>
      <c r="Z233" s="11">
        <v>40</v>
      </c>
      <c r="AA233" s="10"/>
      <c r="AB233" s="10"/>
      <c r="AC233" s="10"/>
      <c r="AD233" s="10"/>
      <c r="AE233" s="10"/>
      <c r="AF233" s="11">
        <v>20</v>
      </c>
      <c r="AG233" s="10"/>
      <c r="AH233" s="11">
        <v>5</v>
      </c>
      <c r="AI233" s="10"/>
      <c r="AJ233" s="10"/>
      <c r="AK233" s="10"/>
      <c r="AL233" s="10"/>
      <c r="AM233" s="11">
        <v>3</v>
      </c>
      <c r="AN233" s="11">
        <v>15</v>
      </c>
      <c r="AO233" s="10"/>
      <c r="AP233" s="10"/>
      <c r="AQ233" s="10"/>
      <c r="AR233" s="10"/>
      <c r="AS233" s="10"/>
      <c r="AT233" s="10"/>
      <c r="AU233" s="10"/>
      <c r="AV233" s="10"/>
      <c r="AW233" s="10"/>
      <c r="AX233" s="11">
        <v>5</v>
      </c>
      <c r="AY233" s="10"/>
      <c r="AZ233" s="10"/>
      <c r="BA233" s="10"/>
      <c r="BB233" s="11">
        <v>3</v>
      </c>
      <c r="BC233" s="10"/>
      <c r="BD233" s="10"/>
      <c r="BE233" s="10"/>
      <c r="BF233" s="11">
        <v>2</v>
      </c>
      <c r="BG233" s="10"/>
      <c r="BH233" s="10"/>
      <c r="BI233" s="10"/>
      <c r="BJ233" s="10"/>
      <c r="BK233" s="34">
        <v>113</v>
      </c>
      <c r="BL233" s="12">
        <v>17899.2</v>
      </c>
      <c r="BM233" s="2">
        <f t="shared" si="3"/>
        <v>14916</v>
      </c>
    </row>
    <row r="234" spans="1:65" ht="76.5" x14ac:dyDescent="0.25">
      <c r="A234" s="25">
        <v>230</v>
      </c>
      <c r="B234" s="25">
        <v>226</v>
      </c>
      <c r="C234" s="22" t="s">
        <v>503</v>
      </c>
      <c r="D234" s="9" t="s">
        <v>503</v>
      </c>
      <c r="E234" s="3" t="s">
        <v>504</v>
      </c>
      <c r="F234" s="3" t="s">
        <v>610</v>
      </c>
      <c r="G234" s="10"/>
      <c r="H234" s="10"/>
      <c r="I234" s="11">
        <v>10</v>
      </c>
      <c r="J234" s="10"/>
      <c r="K234" s="10"/>
      <c r="L234" s="10"/>
      <c r="M234" s="10"/>
      <c r="N234" s="10"/>
      <c r="O234" s="10"/>
      <c r="P234" s="10"/>
      <c r="Q234" s="10"/>
      <c r="R234" s="10"/>
      <c r="S234" s="10"/>
      <c r="T234" s="10"/>
      <c r="U234" s="10"/>
      <c r="V234" s="10"/>
      <c r="W234" s="11">
        <v>1</v>
      </c>
      <c r="X234" s="10"/>
      <c r="Y234" s="10"/>
      <c r="Z234" s="10"/>
      <c r="AA234" s="10"/>
      <c r="AB234" s="10"/>
      <c r="AC234" s="11">
        <v>20</v>
      </c>
      <c r="AD234" s="10"/>
      <c r="AE234" s="10"/>
      <c r="AF234" s="10"/>
      <c r="AG234" s="10"/>
      <c r="AH234" s="10"/>
      <c r="AI234" s="10"/>
      <c r="AJ234" s="10"/>
      <c r="AK234" s="10"/>
      <c r="AL234" s="10"/>
      <c r="AM234" s="10"/>
      <c r="AN234" s="10"/>
      <c r="AO234" s="10"/>
      <c r="AP234" s="10"/>
      <c r="AQ234" s="10"/>
      <c r="AR234" s="10"/>
      <c r="AS234" s="10"/>
      <c r="AT234" s="10"/>
      <c r="AU234" s="10"/>
      <c r="AV234" s="11">
        <v>8</v>
      </c>
      <c r="AW234" s="10"/>
      <c r="AX234" s="10"/>
      <c r="AY234" s="10"/>
      <c r="AZ234" s="10"/>
      <c r="BA234" s="10"/>
      <c r="BB234" s="11">
        <v>6</v>
      </c>
      <c r="BC234" s="10"/>
      <c r="BD234" s="11">
        <v>10</v>
      </c>
      <c r="BE234" s="10"/>
      <c r="BF234" s="10"/>
      <c r="BG234" s="10"/>
      <c r="BH234" s="11">
        <v>10</v>
      </c>
      <c r="BI234" s="10"/>
      <c r="BJ234" s="10"/>
      <c r="BK234" s="34">
        <v>65</v>
      </c>
      <c r="BL234" s="12">
        <v>9547.2000000000007</v>
      </c>
      <c r="BM234" s="2">
        <f t="shared" si="3"/>
        <v>7956</v>
      </c>
    </row>
    <row r="235" spans="1:65" ht="76.5" x14ac:dyDescent="0.25">
      <c r="A235" s="25">
        <v>231</v>
      </c>
      <c r="B235" s="25">
        <v>227</v>
      </c>
      <c r="C235" s="22" t="s">
        <v>505</v>
      </c>
      <c r="D235" s="9" t="s">
        <v>505</v>
      </c>
      <c r="E235" s="3" t="s">
        <v>506</v>
      </c>
      <c r="F235" s="3" t="s">
        <v>610</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1">
        <v>10</v>
      </c>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34">
        <v>10</v>
      </c>
      <c r="BL235" s="12">
        <v>18012</v>
      </c>
      <c r="BM235" s="2">
        <f t="shared" si="3"/>
        <v>15010</v>
      </c>
    </row>
    <row r="236" spans="1:65" ht="114.75" x14ac:dyDescent="0.25">
      <c r="A236" s="25">
        <v>232</v>
      </c>
      <c r="B236" s="25">
        <v>228</v>
      </c>
      <c r="C236" s="22" t="s">
        <v>507</v>
      </c>
      <c r="D236" s="9" t="s">
        <v>507</v>
      </c>
      <c r="E236" s="3" t="s">
        <v>508</v>
      </c>
      <c r="F236" s="3" t="s">
        <v>610</v>
      </c>
      <c r="G236" s="10"/>
      <c r="H236" s="10"/>
      <c r="I236" s="10"/>
      <c r="J236" s="10"/>
      <c r="K236" s="10"/>
      <c r="L236" s="10"/>
      <c r="M236" s="10"/>
      <c r="N236" s="10"/>
      <c r="O236" s="10"/>
      <c r="P236" s="10"/>
      <c r="Q236" s="10"/>
      <c r="R236" s="10"/>
      <c r="S236" s="10"/>
      <c r="T236" s="10"/>
      <c r="U236" s="10"/>
      <c r="V236" s="10"/>
      <c r="W236" s="10"/>
      <c r="X236" s="10"/>
      <c r="Y236" s="10"/>
      <c r="Z236" s="11">
        <v>30</v>
      </c>
      <c r="AA236" s="10"/>
      <c r="AB236" s="10"/>
      <c r="AC236" s="10"/>
      <c r="AD236" s="10"/>
      <c r="AE236" s="10"/>
      <c r="AF236" s="10"/>
      <c r="AG236" s="10"/>
      <c r="AH236" s="10"/>
      <c r="AI236" s="11">
        <v>5</v>
      </c>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34">
        <v>35</v>
      </c>
      <c r="BL236" s="12">
        <v>63042</v>
      </c>
      <c r="BM236" s="2">
        <f t="shared" si="3"/>
        <v>52535</v>
      </c>
    </row>
    <row r="237" spans="1:65" ht="140.25" x14ac:dyDescent="0.25">
      <c r="A237" s="25">
        <v>233</v>
      </c>
      <c r="B237" s="25">
        <v>229</v>
      </c>
      <c r="C237" s="22" t="s">
        <v>509</v>
      </c>
      <c r="D237" s="9" t="s">
        <v>509</v>
      </c>
      <c r="E237" s="3" t="s">
        <v>510</v>
      </c>
      <c r="F237" s="3" t="s">
        <v>610</v>
      </c>
      <c r="G237" s="10"/>
      <c r="H237" s="10"/>
      <c r="I237" s="10"/>
      <c r="J237" s="10"/>
      <c r="K237" s="10"/>
      <c r="L237" s="10"/>
      <c r="M237" s="10"/>
      <c r="N237" s="10"/>
      <c r="O237" s="10"/>
      <c r="P237" s="10"/>
      <c r="Q237" s="10"/>
      <c r="R237" s="10"/>
      <c r="S237" s="10"/>
      <c r="T237" s="10"/>
      <c r="U237" s="10"/>
      <c r="V237" s="10"/>
      <c r="W237" s="10"/>
      <c r="X237" s="10"/>
      <c r="Y237" s="10"/>
      <c r="Z237" s="11">
        <v>30</v>
      </c>
      <c r="AA237" s="10"/>
      <c r="AB237" s="10"/>
      <c r="AC237" s="10"/>
      <c r="AD237" s="10"/>
      <c r="AE237" s="10"/>
      <c r="AF237" s="10"/>
      <c r="AG237" s="10"/>
      <c r="AH237" s="10"/>
      <c r="AI237" s="11">
        <v>4</v>
      </c>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34">
        <v>34</v>
      </c>
      <c r="BL237" s="12">
        <v>179846.39999999999</v>
      </c>
      <c r="BM237" s="2">
        <f t="shared" si="3"/>
        <v>149872</v>
      </c>
    </row>
    <row r="238" spans="1:65" ht="75" x14ac:dyDescent="0.25">
      <c r="A238" s="25">
        <v>234</v>
      </c>
      <c r="B238" s="25">
        <v>230</v>
      </c>
      <c r="C238" s="22" t="s">
        <v>511</v>
      </c>
      <c r="D238" s="9" t="s">
        <v>511</v>
      </c>
      <c r="E238" s="3" t="s">
        <v>512</v>
      </c>
      <c r="F238" s="3" t="s">
        <v>610</v>
      </c>
      <c r="G238" s="10"/>
      <c r="H238" s="10"/>
      <c r="I238" s="10"/>
      <c r="J238" s="10"/>
      <c r="K238" s="10"/>
      <c r="L238" s="10"/>
      <c r="M238" s="10"/>
      <c r="N238" s="10"/>
      <c r="O238" s="10"/>
      <c r="P238" s="10"/>
      <c r="Q238" s="10"/>
      <c r="R238" s="10"/>
      <c r="S238" s="10"/>
      <c r="T238" s="10"/>
      <c r="U238" s="10"/>
      <c r="V238" s="10"/>
      <c r="W238" s="10"/>
      <c r="X238" s="10"/>
      <c r="Y238" s="10"/>
      <c r="Z238" s="11">
        <v>20</v>
      </c>
      <c r="AA238" s="10"/>
      <c r="AB238" s="10"/>
      <c r="AC238" s="10"/>
      <c r="AD238" s="10"/>
      <c r="AE238" s="10"/>
      <c r="AF238" s="10"/>
      <c r="AG238" s="10"/>
      <c r="AH238" s="10"/>
      <c r="AI238" s="10"/>
      <c r="AJ238" s="10"/>
      <c r="AK238" s="10"/>
      <c r="AL238" s="10"/>
      <c r="AM238" s="10"/>
      <c r="AN238" s="11">
        <v>10</v>
      </c>
      <c r="AO238" s="10"/>
      <c r="AP238" s="10"/>
      <c r="AQ238" s="10"/>
      <c r="AR238" s="11">
        <v>2</v>
      </c>
      <c r="AS238" s="10"/>
      <c r="AT238" s="10"/>
      <c r="AU238" s="10"/>
      <c r="AV238" s="10"/>
      <c r="AW238" s="10"/>
      <c r="AX238" s="10"/>
      <c r="AY238" s="10"/>
      <c r="AZ238" s="10"/>
      <c r="BA238" s="10"/>
      <c r="BB238" s="10"/>
      <c r="BC238" s="10"/>
      <c r="BD238" s="10"/>
      <c r="BE238" s="11">
        <v>10</v>
      </c>
      <c r="BF238" s="10"/>
      <c r="BG238" s="10"/>
      <c r="BH238" s="10"/>
      <c r="BI238" s="10"/>
      <c r="BJ238" s="10"/>
      <c r="BK238" s="34">
        <v>42</v>
      </c>
      <c r="BL238" s="12">
        <v>7666.34</v>
      </c>
      <c r="BM238" s="2">
        <f t="shared" si="3"/>
        <v>6388.62</v>
      </c>
    </row>
    <row r="239" spans="1:65" ht="75" x14ac:dyDescent="0.25">
      <c r="A239" s="25">
        <v>235</v>
      </c>
      <c r="B239" s="25">
        <v>231</v>
      </c>
      <c r="C239" s="22" t="s">
        <v>513</v>
      </c>
      <c r="D239" s="9" t="s">
        <v>513</v>
      </c>
      <c r="E239" s="3" t="s">
        <v>514</v>
      </c>
      <c r="F239" s="3" t="s">
        <v>610</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1">
        <v>20</v>
      </c>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34">
        <v>20</v>
      </c>
      <c r="BL239" s="12">
        <v>167333.28</v>
      </c>
      <c r="BM239" s="2">
        <f t="shared" si="3"/>
        <v>139444.4</v>
      </c>
    </row>
    <row r="240" spans="1:65" ht="89.25" x14ac:dyDescent="0.25">
      <c r="A240" s="25">
        <v>236</v>
      </c>
      <c r="B240" s="25">
        <v>232</v>
      </c>
      <c r="C240" s="22" t="s">
        <v>515</v>
      </c>
      <c r="D240" s="9" t="s">
        <v>515</v>
      </c>
      <c r="E240" s="3" t="s">
        <v>516</v>
      </c>
      <c r="F240" s="3" t="s">
        <v>610</v>
      </c>
      <c r="G240" s="10"/>
      <c r="H240" s="10"/>
      <c r="I240" s="10"/>
      <c r="J240" s="10"/>
      <c r="K240" s="10"/>
      <c r="L240" s="10"/>
      <c r="M240" s="10"/>
      <c r="N240" s="10"/>
      <c r="O240" s="10"/>
      <c r="P240" s="10"/>
      <c r="Q240" s="10"/>
      <c r="R240" s="10"/>
      <c r="S240" s="10"/>
      <c r="T240" s="10"/>
      <c r="U240" s="10"/>
      <c r="V240" s="10"/>
      <c r="W240" s="11">
        <v>10</v>
      </c>
      <c r="X240" s="10"/>
      <c r="Y240" s="10"/>
      <c r="Z240" s="11">
        <v>20</v>
      </c>
      <c r="AA240" s="10"/>
      <c r="AB240" s="10"/>
      <c r="AC240" s="10"/>
      <c r="AD240" s="10"/>
      <c r="AE240" s="10"/>
      <c r="AF240" s="10"/>
      <c r="AG240" s="10"/>
      <c r="AH240" s="10"/>
      <c r="AI240" s="11">
        <v>2</v>
      </c>
      <c r="AJ240" s="10"/>
      <c r="AK240" s="11">
        <v>8</v>
      </c>
      <c r="AL240" s="10"/>
      <c r="AM240" s="10"/>
      <c r="AN240" s="10"/>
      <c r="AO240" s="10"/>
      <c r="AP240" s="11">
        <v>5</v>
      </c>
      <c r="AQ240" s="10"/>
      <c r="AR240" s="10"/>
      <c r="AS240" s="10"/>
      <c r="AT240" s="10"/>
      <c r="AU240" s="10"/>
      <c r="AV240" s="10"/>
      <c r="AW240" s="10"/>
      <c r="AX240" s="10"/>
      <c r="AY240" s="10"/>
      <c r="AZ240" s="10"/>
      <c r="BA240" s="10"/>
      <c r="BB240" s="10"/>
      <c r="BC240" s="10"/>
      <c r="BD240" s="10"/>
      <c r="BE240" s="10"/>
      <c r="BF240" s="10"/>
      <c r="BG240" s="11">
        <v>20</v>
      </c>
      <c r="BH240" s="10"/>
      <c r="BI240" s="10"/>
      <c r="BJ240" s="10"/>
      <c r="BK240" s="34">
        <v>65</v>
      </c>
      <c r="BL240" s="12">
        <v>10920</v>
      </c>
      <c r="BM240" s="2">
        <f t="shared" si="3"/>
        <v>9100</v>
      </c>
    </row>
    <row r="241" spans="1:65" ht="60" x14ac:dyDescent="0.25">
      <c r="A241" s="25">
        <v>237</v>
      </c>
      <c r="B241" s="25">
        <v>233</v>
      </c>
      <c r="C241" s="22" t="s">
        <v>517</v>
      </c>
      <c r="D241" s="9" t="s">
        <v>517</v>
      </c>
      <c r="E241" s="3" t="s">
        <v>518</v>
      </c>
      <c r="F241" s="3" t="s">
        <v>610</v>
      </c>
      <c r="G241" s="10"/>
      <c r="H241" s="10"/>
      <c r="I241" s="10"/>
      <c r="J241" s="10"/>
      <c r="K241" s="10"/>
      <c r="L241" s="10"/>
      <c r="M241" s="10"/>
      <c r="N241" s="10"/>
      <c r="O241" s="10"/>
      <c r="P241" s="10"/>
      <c r="Q241" s="10"/>
      <c r="R241" s="10"/>
      <c r="S241" s="10"/>
      <c r="T241" s="10"/>
      <c r="U241" s="10"/>
      <c r="V241" s="10"/>
      <c r="W241" s="11">
        <v>10</v>
      </c>
      <c r="X241" s="11">
        <v>10</v>
      </c>
      <c r="Y241" s="10"/>
      <c r="Z241" s="11">
        <v>190</v>
      </c>
      <c r="AA241" s="10"/>
      <c r="AB241" s="10"/>
      <c r="AC241" s="11">
        <v>50</v>
      </c>
      <c r="AD241" s="10"/>
      <c r="AE241" s="10"/>
      <c r="AF241" s="10"/>
      <c r="AG241" s="10"/>
      <c r="AH241" s="10"/>
      <c r="AI241" s="11">
        <v>25</v>
      </c>
      <c r="AJ241" s="10"/>
      <c r="AK241" s="10"/>
      <c r="AL241" s="10"/>
      <c r="AM241" s="10"/>
      <c r="AN241" s="10"/>
      <c r="AO241" s="10"/>
      <c r="AP241" s="11">
        <v>15</v>
      </c>
      <c r="AQ241" s="10"/>
      <c r="AR241" s="10"/>
      <c r="AS241" s="11">
        <v>4</v>
      </c>
      <c r="AT241" s="10"/>
      <c r="AU241" s="10"/>
      <c r="AV241" s="10"/>
      <c r="AW241" s="10"/>
      <c r="AX241" s="10"/>
      <c r="AY241" s="10"/>
      <c r="AZ241" s="10"/>
      <c r="BA241" s="11">
        <v>3</v>
      </c>
      <c r="BB241" s="10"/>
      <c r="BC241" s="11">
        <v>30</v>
      </c>
      <c r="BD241" s="11">
        <v>2</v>
      </c>
      <c r="BE241" s="11">
        <v>10</v>
      </c>
      <c r="BF241" s="11">
        <v>15</v>
      </c>
      <c r="BG241" s="10"/>
      <c r="BH241" s="11">
        <v>2</v>
      </c>
      <c r="BI241" s="11">
        <v>2</v>
      </c>
      <c r="BJ241" s="11"/>
      <c r="BK241" s="34">
        <v>368</v>
      </c>
      <c r="BL241" s="12">
        <v>14325.5</v>
      </c>
      <c r="BM241" s="2">
        <f t="shared" si="3"/>
        <v>11937.92</v>
      </c>
    </row>
    <row r="242" spans="1:65" ht="60" x14ac:dyDescent="0.25">
      <c r="A242" s="25">
        <v>238</v>
      </c>
      <c r="B242" s="25">
        <v>234</v>
      </c>
      <c r="C242" s="22" t="s">
        <v>519</v>
      </c>
      <c r="D242" s="9" t="s">
        <v>519</v>
      </c>
      <c r="E242" s="3" t="s">
        <v>520</v>
      </c>
      <c r="F242" s="3" t="s">
        <v>610</v>
      </c>
      <c r="G242" s="10"/>
      <c r="H242" s="10"/>
      <c r="I242" s="10"/>
      <c r="J242" s="10"/>
      <c r="K242" s="10"/>
      <c r="L242" s="10"/>
      <c r="M242" s="10"/>
      <c r="N242" s="10"/>
      <c r="O242" s="10"/>
      <c r="P242" s="10"/>
      <c r="Q242" s="10"/>
      <c r="R242" s="10"/>
      <c r="S242" s="10"/>
      <c r="T242" s="10"/>
      <c r="U242" s="10"/>
      <c r="V242" s="10"/>
      <c r="W242" s="10"/>
      <c r="X242" s="11">
        <v>10</v>
      </c>
      <c r="Y242" s="10"/>
      <c r="Z242" s="11">
        <v>120</v>
      </c>
      <c r="AA242" s="10"/>
      <c r="AB242" s="10"/>
      <c r="AC242" s="11">
        <v>20</v>
      </c>
      <c r="AD242" s="10"/>
      <c r="AE242" s="10"/>
      <c r="AF242" s="10"/>
      <c r="AG242" s="10"/>
      <c r="AH242" s="11">
        <v>5</v>
      </c>
      <c r="AI242" s="11">
        <v>25</v>
      </c>
      <c r="AJ242" s="10"/>
      <c r="AK242" s="10"/>
      <c r="AL242" s="10"/>
      <c r="AM242" s="10"/>
      <c r="AN242" s="10"/>
      <c r="AO242" s="10"/>
      <c r="AP242" s="10"/>
      <c r="AQ242" s="10"/>
      <c r="AR242" s="10"/>
      <c r="AS242" s="10"/>
      <c r="AT242" s="10"/>
      <c r="AU242" s="10"/>
      <c r="AV242" s="10"/>
      <c r="AW242" s="10"/>
      <c r="AX242" s="10"/>
      <c r="AY242" s="10"/>
      <c r="AZ242" s="10"/>
      <c r="BA242" s="10"/>
      <c r="BB242" s="10"/>
      <c r="BC242" s="10"/>
      <c r="BD242" s="11">
        <v>2</v>
      </c>
      <c r="BE242" s="10"/>
      <c r="BF242" s="11">
        <v>10</v>
      </c>
      <c r="BG242" s="10"/>
      <c r="BH242" s="11">
        <v>2</v>
      </c>
      <c r="BI242" s="11">
        <v>2</v>
      </c>
      <c r="BJ242" s="11"/>
      <c r="BK242" s="34">
        <v>196</v>
      </c>
      <c r="BL242" s="12">
        <v>4870.99</v>
      </c>
      <c r="BM242" s="2">
        <f t="shared" si="3"/>
        <v>4059.16</v>
      </c>
    </row>
    <row r="243" spans="1:65" ht="45" x14ac:dyDescent="0.25">
      <c r="A243" s="25">
        <v>239</v>
      </c>
      <c r="B243" s="25">
        <v>235</v>
      </c>
      <c r="C243" s="22" t="s">
        <v>521</v>
      </c>
      <c r="D243" s="9" t="s">
        <v>521</v>
      </c>
      <c r="E243" s="3" t="s">
        <v>522</v>
      </c>
      <c r="F243" s="3" t="s">
        <v>610</v>
      </c>
      <c r="G243" s="10"/>
      <c r="H243" s="10"/>
      <c r="I243" s="10"/>
      <c r="J243" s="10"/>
      <c r="K243" s="10"/>
      <c r="L243" s="10"/>
      <c r="M243" s="10"/>
      <c r="N243" s="10"/>
      <c r="O243" s="10"/>
      <c r="P243" s="10"/>
      <c r="Q243" s="10"/>
      <c r="R243" s="10"/>
      <c r="S243" s="10"/>
      <c r="T243" s="10"/>
      <c r="U243" s="10"/>
      <c r="V243" s="10"/>
      <c r="W243" s="10"/>
      <c r="X243" s="10"/>
      <c r="Y243" s="10"/>
      <c r="Z243" s="11">
        <v>4</v>
      </c>
      <c r="AA243" s="10"/>
      <c r="AB243" s="10"/>
      <c r="AC243" s="10"/>
      <c r="AD243" s="10"/>
      <c r="AE243" s="10"/>
      <c r="AF243" s="10"/>
      <c r="AG243" s="10"/>
      <c r="AH243" s="10"/>
      <c r="AI243" s="11">
        <v>10</v>
      </c>
      <c r="AJ243" s="10"/>
      <c r="AK243" s="10"/>
      <c r="AL243" s="10"/>
      <c r="AM243" s="10"/>
      <c r="AN243" s="10"/>
      <c r="AO243" s="10"/>
      <c r="AP243" s="10"/>
      <c r="AQ243" s="10"/>
      <c r="AR243" s="10"/>
      <c r="AS243" s="10"/>
      <c r="AT243" s="10"/>
      <c r="AU243" s="10"/>
      <c r="AV243" s="10"/>
      <c r="AW243" s="10"/>
      <c r="AX243" s="11">
        <v>5</v>
      </c>
      <c r="AY243" s="10"/>
      <c r="AZ243" s="10"/>
      <c r="BA243" s="10"/>
      <c r="BB243" s="10"/>
      <c r="BC243" s="11">
        <v>10</v>
      </c>
      <c r="BD243" s="10"/>
      <c r="BE243" s="10"/>
      <c r="BF243" s="10"/>
      <c r="BG243" s="10"/>
      <c r="BH243" s="10"/>
      <c r="BI243" s="10"/>
      <c r="BJ243" s="10"/>
      <c r="BK243" s="34">
        <v>29</v>
      </c>
      <c r="BL243" s="12">
        <v>6090</v>
      </c>
      <c r="BM243" s="2">
        <f t="shared" si="3"/>
        <v>5075</v>
      </c>
    </row>
    <row r="244" spans="1:65" ht="60" x14ac:dyDescent="0.25">
      <c r="A244" s="25">
        <v>240</v>
      </c>
      <c r="B244" s="25">
        <v>236</v>
      </c>
      <c r="C244" s="22" t="s">
        <v>523</v>
      </c>
      <c r="D244" s="9" t="s">
        <v>523</v>
      </c>
      <c r="E244" s="3" t="s">
        <v>524</v>
      </c>
      <c r="F244" s="3" t="s">
        <v>610</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1">
        <v>6</v>
      </c>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34">
        <v>6</v>
      </c>
      <c r="BL244" s="12">
        <v>1260</v>
      </c>
      <c r="BM244" s="2">
        <f t="shared" si="3"/>
        <v>1050</v>
      </c>
    </row>
    <row r="245" spans="1:65" ht="60" x14ac:dyDescent="0.25">
      <c r="A245" s="25">
        <v>241</v>
      </c>
      <c r="B245" s="25">
        <v>237</v>
      </c>
      <c r="C245" s="22" t="s">
        <v>525</v>
      </c>
      <c r="D245" s="9" t="s">
        <v>525</v>
      </c>
      <c r="E245" s="3" t="s">
        <v>526</v>
      </c>
      <c r="F245" s="3" t="s">
        <v>610</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1">
        <v>10</v>
      </c>
      <c r="AD245" s="10"/>
      <c r="AE245" s="10"/>
      <c r="AF245" s="10"/>
      <c r="AG245" s="10"/>
      <c r="AH245" s="10"/>
      <c r="AI245" s="11">
        <v>5</v>
      </c>
      <c r="AJ245" s="10"/>
      <c r="AK245" s="10"/>
      <c r="AL245" s="10"/>
      <c r="AM245" s="10"/>
      <c r="AN245" s="10"/>
      <c r="AO245" s="10"/>
      <c r="AP245" s="10"/>
      <c r="AQ245" s="10"/>
      <c r="AR245" s="10"/>
      <c r="AS245" s="10"/>
      <c r="AT245" s="11">
        <v>10</v>
      </c>
      <c r="AU245" s="10"/>
      <c r="AV245" s="10"/>
      <c r="AW245" s="10"/>
      <c r="AX245" s="10"/>
      <c r="AY245" s="10"/>
      <c r="AZ245" s="10"/>
      <c r="BA245" s="10"/>
      <c r="BB245" s="10"/>
      <c r="BC245" s="10"/>
      <c r="BD245" s="10"/>
      <c r="BE245" s="10"/>
      <c r="BF245" s="10"/>
      <c r="BG245" s="10"/>
      <c r="BH245" s="10"/>
      <c r="BI245" s="10"/>
      <c r="BJ245" s="10"/>
      <c r="BK245" s="34">
        <v>25</v>
      </c>
      <c r="BL245" s="12">
        <v>74550</v>
      </c>
      <c r="BM245" s="2">
        <f t="shared" si="3"/>
        <v>62125</v>
      </c>
    </row>
    <row r="246" spans="1:65" ht="60" x14ac:dyDescent="0.25">
      <c r="A246" s="25">
        <v>242</v>
      </c>
      <c r="B246" s="25">
        <v>238</v>
      </c>
      <c r="C246" s="22" t="s">
        <v>527</v>
      </c>
      <c r="D246" s="9" t="s">
        <v>527</v>
      </c>
      <c r="E246" s="3" t="s">
        <v>528</v>
      </c>
      <c r="F246" s="3" t="s">
        <v>610</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1">
        <v>10</v>
      </c>
      <c r="AY246" s="10"/>
      <c r="AZ246" s="10"/>
      <c r="BA246" s="10"/>
      <c r="BB246" s="10"/>
      <c r="BC246" s="10"/>
      <c r="BD246" s="10"/>
      <c r="BE246" s="10"/>
      <c r="BF246" s="10"/>
      <c r="BG246" s="10"/>
      <c r="BH246" s="10"/>
      <c r="BI246" s="10"/>
      <c r="BJ246" s="10"/>
      <c r="BK246" s="34">
        <v>10</v>
      </c>
      <c r="BL246" s="12">
        <v>2860.68</v>
      </c>
      <c r="BM246" s="2">
        <f t="shared" si="3"/>
        <v>2383.9</v>
      </c>
    </row>
    <row r="247" spans="1:65" ht="60" x14ac:dyDescent="0.25">
      <c r="A247" s="25">
        <v>243</v>
      </c>
      <c r="B247" s="25">
        <v>239</v>
      </c>
      <c r="C247" s="22" t="s">
        <v>529</v>
      </c>
      <c r="D247" s="9" t="s">
        <v>529</v>
      </c>
      <c r="E247" s="3" t="s">
        <v>530</v>
      </c>
      <c r="F247" s="3" t="s">
        <v>610</v>
      </c>
      <c r="G247" s="10"/>
      <c r="H247" s="10"/>
      <c r="I247" s="10"/>
      <c r="J247" s="10"/>
      <c r="K247" s="10"/>
      <c r="L247" s="10"/>
      <c r="M247" s="10"/>
      <c r="N247" s="10"/>
      <c r="O247" s="10"/>
      <c r="P247" s="10"/>
      <c r="Q247" s="10"/>
      <c r="R247" s="10"/>
      <c r="S247" s="10"/>
      <c r="T247" s="10"/>
      <c r="U247" s="10"/>
      <c r="V247" s="10"/>
      <c r="W247" s="11">
        <v>10</v>
      </c>
      <c r="X247" s="10"/>
      <c r="Y247" s="10"/>
      <c r="Z247" s="11">
        <v>10</v>
      </c>
      <c r="AA247" s="10"/>
      <c r="AB247" s="10"/>
      <c r="AC247" s="10"/>
      <c r="AD247" s="10"/>
      <c r="AE247" s="10"/>
      <c r="AF247" s="11">
        <v>80</v>
      </c>
      <c r="AG247" s="10"/>
      <c r="AH247" s="11">
        <v>30</v>
      </c>
      <c r="AI247" s="10"/>
      <c r="AJ247" s="11">
        <v>10</v>
      </c>
      <c r="AK247" s="10"/>
      <c r="AL247" s="10"/>
      <c r="AM247" s="10"/>
      <c r="AN247" s="11">
        <v>100</v>
      </c>
      <c r="AO247" s="10"/>
      <c r="AP247" s="11">
        <v>20</v>
      </c>
      <c r="AQ247" s="10"/>
      <c r="AR247" s="10"/>
      <c r="AS247" s="10"/>
      <c r="AT247" s="10"/>
      <c r="AU247" s="10"/>
      <c r="AV247" s="10"/>
      <c r="AW247" s="10"/>
      <c r="AX247" s="11">
        <v>10</v>
      </c>
      <c r="AY247" s="10"/>
      <c r="AZ247" s="10"/>
      <c r="BA247" s="11">
        <v>20</v>
      </c>
      <c r="BB247" s="10"/>
      <c r="BC247" s="11">
        <v>20</v>
      </c>
      <c r="BD247" s="10"/>
      <c r="BE247" s="11">
        <v>10</v>
      </c>
      <c r="BF247" s="10"/>
      <c r="BG247" s="11">
        <v>20</v>
      </c>
      <c r="BH247" s="10"/>
      <c r="BI247" s="10"/>
      <c r="BJ247" s="10"/>
      <c r="BK247" s="34">
        <v>340</v>
      </c>
      <c r="BL247" s="12">
        <v>69270.240000000005</v>
      </c>
      <c r="BM247" s="2">
        <f t="shared" si="3"/>
        <v>57725.2</v>
      </c>
    </row>
    <row r="248" spans="1:65" ht="60" x14ac:dyDescent="0.25">
      <c r="A248" s="25">
        <v>244</v>
      </c>
      <c r="B248" s="25">
        <v>240</v>
      </c>
      <c r="C248" s="22" t="s">
        <v>531</v>
      </c>
      <c r="D248" s="9" t="s">
        <v>531</v>
      </c>
      <c r="E248" s="3" t="s">
        <v>532</v>
      </c>
      <c r="F248" s="3" t="s">
        <v>610</v>
      </c>
      <c r="G248" s="10"/>
      <c r="H248" s="10"/>
      <c r="I248" s="10"/>
      <c r="J248" s="11">
        <v>10</v>
      </c>
      <c r="K248" s="11">
        <v>20</v>
      </c>
      <c r="L248" s="10"/>
      <c r="M248" s="11">
        <v>10</v>
      </c>
      <c r="N248" s="10"/>
      <c r="O248" s="10"/>
      <c r="P248" s="10"/>
      <c r="Q248" s="10"/>
      <c r="R248" s="10"/>
      <c r="S248" s="11">
        <v>2</v>
      </c>
      <c r="T248" s="10"/>
      <c r="U248" s="10"/>
      <c r="V248" s="11">
        <v>3</v>
      </c>
      <c r="W248" s="11">
        <v>40</v>
      </c>
      <c r="X248" s="11">
        <v>16</v>
      </c>
      <c r="Y248" s="10"/>
      <c r="Z248" s="11">
        <v>80</v>
      </c>
      <c r="AA248" s="10"/>
      <c r="AB248" s="10"/>
      <c r="AC248" s="11">
        <v>60</v>
      </c>
      <c r="AD248" s="11">
        <v>60</v>
      </c>
      <c r="AE248" s="11">
        <v>10</v>
      </c>
      <c r="AF248" s="11">
        <v>30</v>
      </c>
      <c r="AG248" s="11">
        <v>6</v>
      </c>
      <c r="AH248" s="11">
        <v>15</v>
      </c>
      <c r="AI248" s="11">
        <v>37</v>
      </c>
      <c r="AJ248" s="11">
        <v>8</v>
      </c>
      <c r="AK248" s="10"/>
      <c r="AL248" s="11">
        <v>10</v>
      </c>
      <c r="AM248" s="10"/>
      <c r="AN248" s="10"/>
      <c r="AO248" s="11">
        <v>10</v>
      </c>
      <c r="AP248" s="11">
        <v>10</v>
      </c>
      <c r="AQ248" s="10"/>
      <c r="AR248" s="11">
        <v>5</v>
      </c>
      <c r="AS248" s="11">
        <v>4</v>
      </c>
      <c r="AT248" s="11">
        <v>10</v>
      </c>
      <c r="AU248" s="10"/>
      <c r="AV248" s="10"/>
      <c r="AW248" s="10"/>
      <c r="AX248" s="11">
        <v>15</v>
      </c>
      <c r="AY248" s="11">
        <v>10</v>
      </c>
      <c r="AZ248" s="10"/>
      <c r="BA248" s="10"/>
      <c r="BB248" s="11">
        <v>5</v>
      </c>
      <c r="BC248" s="10"/>
      <c r="BD248" s="10"/>
      <c r="BE248" s="11">
        <v>5</v>
      </c>
      <c r="BF248" s="11">
        <v>15</v>
      </c>
      <c r="BG248" s="10"/>
      <c r="BH248" s="11">
        <v>5</v>
      </c>
      <c r="BI248" s="11">
        <v>5</v>
      </c>
      <c r="BJ248" s="11"/>
      <c r="BK248" s="34">
        <v>516</v>
      </c>
      <c r="BL248" s="12">
        <v>44873.42</v>
      </c>
      <c r="BM248" s="2">
        <f t="shared" si="3"/>
        <v>37394.519999999997</v>
      </c>
    </row>
    <row r="249" spans="1:65" ht="60" x14ac:dyDescent="0.25">
      <c r="A249" s="25">
        <v>245</v>
      </c>
      <c r="B249" s="25">
        <v>241</v>
      </c>
      <c r="C249" s="22" t="s">
        <v>533</v>
      </c>
      <c r="D249" s="9" t="s">
        <v>533</v>
      </c>
      <c r="E249" s="3" t="s">
        <v>534</v>
      </c>
      <c r="F249" s="3" t="s">
        <v>610</v>
      </c>
      <c r="G249" s="10"/>
      <c r="H249" s="10"/>
      <c r="I249" s="11">
        <v>20</v>
      </c>
      <c r="J249" s="10"/>
      <c r="K249" s="10"/>
      <c r="L249" s="11">
        <v>9</v>
      </c>
      <c r="M249" s="10"/>
      <c r="N249" s="10"/>
      <c r="O249" s="10"/>
      <c r="P249" s="10"/>
      <c r="Q249" s="10"/>
      <c r="R249" s="10"/>
      <c r="S249" s="10"/>
      <c r="T249" s="10"/>
      <c r="U249" s="10"/>
      <c r="V249" s="11">
        <v>3</v>
      </c>
      <c r="W249" s="11">
        <v>5</v>
      </c>
      <c r="X249" s="10"/>
      <c r="Y249" s="10"/>
      <c r="Z249" s="11">
        <v>20</v>
      </c>
      <c r="AA249" s="10"/>
      <c r="AB249" s="10"/>
      <c r="AC249" s="11">
        <v>105</v>
      </c>
      <c r="AD249" s="10"/>
      <c r="AE249" s="11">
        <v>10</v>
      </c>
      <c r="AF249" s="11">
        <v>10</v>
      </c>
      <c r="AG249" s="10"/>
      <c r="AH249" s="11">
        <v>10</v>
      </c>
      <c r="AI249" s="11">
        <v>30</v>
      </c>
      <c r="AJ249" s="10"/>
      <c r="AK249" s="10"/>
      <c r="AL249" s="11">
        <v>10</v>
      </c>
      <c r="AM249" s="10"/>
      <c r="AN249" s="10"/>
      <c r="AO249" s="11">
        <v>4</v>
      </c>
      <c r="AP249" s="11">
        <v>10</v>
      </c>
      <c r="AQ249" s="10"/>
      <c r="AR249" s="10"/>
      <c r="AS249" s="11">
        <v>4</v>
      </c>
      <c r="AT249" s="10"/>
      <c r="AU249" s="10"/>
      <c r="AV249" s="11">
        <v>30</v>
      </c>
      <c r="AW249" s="10"/>
      <c r="AX249" s="11">
        <v>10</v>
      </c>
      <c r="AY249" s="10"/>
      <c r="AZ249" s="10"/>
      <c r="BA249" s="10"/>
      <c r="BB249" s="10"/>
      <c r="BC249" s="10"/>
      <c r="BD249" s="11">
        <v>10</v>
      </c>
      <c r="BE249" s="10"/>
      <c r="BF249" s="10"/>
      <c r="BG249" s="10"/>
      <c r="BH249" s="10"/>
      <c r="BI249" s="10"/>
      <c r="BJ249" s="10"/>
      <c r="BK249" s="34">
        <v>300</v>
      </c>
      <c r="BL249" s="12">
        <v>28782</v>
      </c>
      <c r="BM249" s="2">
        <f t="shared" si="3"/>
        <v>23985</v>
      </c>
    </row>
    <row r="250" spans="1:65" s="20" customFormat="1" ht="76.5" x14ac:dyDescent="0.25">
      <c r="A250" s="26">
        <v>246</v>
      </c>
      <c r="B250" s="25">
        <v>242</v>
      </c>
      <c r="C250" s="22" t="s">
        <v>535</v>
      </c>
      <c r="D250" s="18" t="s">
        <v>535</v>
      </c>
      <c r="E250" s="18" t="s">
        <v>536</v>
      </c>
      <c r="F250" s="18" t="s">
        <v>610</v>
      </c>
      <c r="G250" s="19"/>
      <c r="H250" s="19"/>
      <c r="I250" s="19"/>
      <c r="J250" s="15">
        <v>20</v>
      </c>
      <c r="K250" s="19"/>
      <c r="L250" s="19"/>
      <c r="M250" s="15">
        <v>20</v>
      </c>
      <c r="N250" s="15">
        <v>3</v>
      </c>
      <c r="O250" s="19"/>
      <c r="P250" s="19"/>
      <c r="Q250" s="19"/>
      <c r="R250" s="15">
        <v>1</v>
      </c>
      <c r="S250" s="19"/>
      <c r="T250" s="19"/>
      <c r="U250" s="19"/>
      <c r="V250" s="19"/>
      <c r="W250" s="19"/>
      <c r="X250" s="19"/>
      <c r="Y250" s="19"/>
      <c r="Z250" s="15">
        <v>150</v>
      </c>
      <c r="AA250" s="19"/>
      <c r="AB250" s="19"/>
      <c r="AC250" s="15">
        <v>60</v>
      </c>
      <c r="AD250" s="19"/>
      <c r="AE250" s="15">
        <v>10</v>
      </c>
      <c r="AF250" s="19"/>
      <c r="AG250" s="19"/>
      <c r="AH250" s="15">
        <v>10</v>
      </c>
      <c r="AI250" s="15">
        <v>30</v>
      </c>
      <c r="AJ250" s="19"/>
      <c r="AK250" s="19"/>
      <c r="AL250" s="19"/>
      <c r="AM250" s="19"/>
      <c r="AN250" s="19"/>
      <c r="AO250" s="19"/>
      <c r="AP250" s="15">
        <v>25</v>
      </c>
      <c r="AQ250" s="19"/>
      <c r="AR250" s="19"/>
      <c r="AS250" s="15">
        <v>4</v>
      </c>
      <c r="AT250" s="15">
        <v>20</v>
      </c>
      <c r="AU250" s="19"/>
      <c r="AV250" s="15">
        <v>30</v>
      </c>
      <c r="AW250" s="19"/>
      <c r="AX250" s="15">
        <v>25</v>
      </c>
      <c r="AY250" s="15">
        <v>10</v>
      </c>
      <c r="AZ250" s="19"/>
      <c r="BA250" s="19"/>
      <c r="BB250" s="15">
        <v>24</v>
      </c>
      <c r="BC250" s="15">
        <v>15</v>
      </c>
      <c r="BD250" s="15">
        <v>10</v>
      </c>
      <c r="BE250" s="15">
        <v>5</v>
      </c>
      <c r="BF250" s="15">
        <v>3</v>
      </c>
      <c r="BG250" s="19"/>
      <c r="BH250" s="15">
        <v>5</v>
      </c>
      <c r="BI250" s="19"/>
      <c r="BJ250" s="19">
        <v>10</v>
      </c>
      <c r="BK250" s="35">
        <v>490</v>
      </c>
      <c r="BL250" s="16">
        <v>32034.239999999998</v>
      </c>
      <c r="BM250" s="31">
        <f>ROUND(BL250/1.2,2)</f>
        <v>26695.200000000001</v>
      </c>
    </row>
    <row r="251" spans="1:65" ht="75" x14ac:dyDescent="0.25">
      <c r="A251" s="25">
        <v>247</v>
      </c>
      <c r="B251" s="25">
        <v>243</v>
      </c>
      <c r="C251" s="22" t="s">
        <v>537</v>
      </c>
      <c r="D251" s="9" t="s">
        <v>537</v>
      </c>
      <c r="E251" s="3" t="s">
        <v>538</v>
      </c>
      <c r="F251" s="3" t="s">
        <v>610</v>
      </c>
      <c r="G251" s="10"/>
      <c r="H251" s="10"/>
      <c r="I251" s="10"/>
      <c r="J251" s="10"/>
      <c r="K251" s="10"/>
      <c r="L251" s="10"/>
      <c r="M251" s="11">
        <v>22</v>
      </c>
      <c r="N251" s="10"/>
      <c r="O251" s="10"/>
      <c r="P251" s="10"/>
      <c r="Q251" s="10"/>
      <c r="R251" s="10"/>
      <c r="S251" s="10"/>
      <c r="T251" s="10"/>
      <c r="U251" s="10"/>
      <c r="V251" s="10"/>
      <c r="W251" s="11">
        <v>30</v>
      </c>
      <c r="X251" s="10"/>
      <c r="Y251" s="10"/>
      <c r="Z251" s="11">
        <v>10</v>
      </c>
      <c r="AA251" s="10"/>
      <c r="AB251" s="10"/>
      <c r="AC251" s="11">
        <v>105</v>
      </c>
      <c r="AD251" s="10"/>
      <c r="AE251" s="10"/>
      <c r="AF251" s="11">
        <v>10</v>
      </c>
      <c r="AG251" s="10"/>
      <c r="AH251" s="11">
        <v>25</v>
      </c>
      <c r="AI251" s="11">
        <v>40</v>
      </c>
      <c r="AJ251" s="11">
        <v>20</v>
      </c>
      <c r="AK251" s="10"/>
      <c r="AL251" s="10"/>
      <c r="AM251" s="10"/>
      <c r="AN251" s="10"/>
      <c r="AO251" s="10"/>
      <c r="AP251" s="11">
        <v>20</v>
      </c>
      <c r="AQ251" s="10"/>
      <c r="AR251" s="11">
        <v>5</v>
      </c>
      <c r="AS251" s="11">
        <v>4</v>
      </c>
      <c r="AT251" s="10"/>
      <c r="AU251" s="10"/>
      <c r="AV251" s="11">
        <v>30</v>
      </c>
      <c r="AW251" s="10"/>
      <c r="AX251" s="11">
        <v>20</v>
      </c>
      <c r="AY251" s="11">
        <v>10</v>
      </c>
      <c r="AZ251" s="10"/>
      <c r="BA251" s="11">
        <v>4</v>
      </c>
      <c r="BB251" s="11">
        <v>5</v>
      </c>
      <c r="BC251" s="11">
        <v>15</v>
      </c>
      <c r="BD251" s="10"/>
      <c r="BE251" s="11">
        <v>5</v>
      </c>
      <c r="BF251" s="11">
        <v>10</v>
      </c>
      <c r="BG251" s="11">
        <v>10</v>
      </c>
      <c r="BH251" s="11">
        <v>5</v>
      </c>
      <c r="BI251" s="10"/>
      <c r="BJ251" s="10"/>
      <c r="BK251" s="34">
        <v>405</v>
      </c>
      <c r="BL251" s="12">
        <v>27167.4</v>
      </c>
      <c r="BM251" s="2">
        <f t="shared" si="3"/>
        <v>22639.5</v>
      </c>
    </row>
    <row r="252" spans="1:65" ht="63.75" x14ac:dyDescent="0.25">
      <c r="A252" s="25">
        <v>248</v>
      </c>
      <c r="B252" s="25">
        <v>244</v>
      </c>
      <c r="C252" s="22" t="s">
        <v>539</v>
      </c>
      <c r="D252" s="9" t="s">
        <v>539</v>
      </c>
      <c r="E252" s="3" t="s">
        <v>540</v>
      </c>
      <c r="F252" s="3" t="s">
        <v>610</v>
      </c>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1">
        <v>6</v>
      </c>
      <c r="AI252" s="11">
        <v>10</v>
      </c>
      <c r="AJ252" s="10"/>
      <c r="AK252" s="10"/>
      <c r="AL252" s="11">
        <v>20</v>
      </c>
      <c r="AM252" s="10"/>
      <c r="AN252" s="10"/>
      <c r="AO252" s="11">
        <v>2</v>
      </c>
      <c r="AP252" s="11">
        <v>5</v>
      </c>
      <c r="AQ252" s="10"/>
      <c r="AR252" s="10"/>
      <c r="AS252" s="10"/>
      <c r="AT252" s="11">
        <v>10</v>
      </c>
      <c r="AU252" s="10"/>
      <c r="AV252" s="10"/>
      <c r="AW252" s="10"/>
      <c r="AX252" s="10"/>
      <c r="AY252" s="10"/>
      <c r="AZ252" s="10"/>
      <c r="BA252" s="10"/>
      <c r="BB252" s="10"/>
      <c r="BC252" s="11">
        <v>10</v>
      </c>
      <c r="BD252" s="10"/>
      <c r="BE252" s="10"/>
      <c r="BF252" s="11">
        <v>10</v>
      </c>
      <c r="BG252" s="10"/>
      <c r="BH252" s="11">
        <v>5</v>
      </c>
      <c r="BI252" s="10"/>
      <c r="BJ252" s="10"/>
      <c r="BK252" s="34">
        <v>78</v>
      </c>
      <c r="BL252" s="12">
        <v>6630.62</v>
      </c>
      <c r="BM252" s="2">
        <f t="shared" si="3"/>
        <v>5525.52</v>
      </c>
    </row>
    <row r="253" spans="1:65" ht="45" x14ac:dyDescent="0.25">
      <c r="A253" s="25">
        <v>249</v>
      </c>
      <c r="B253" s="25">
        <v>245</v>
      </c>
      <c r="C253" s="22" t="s">
        <v>541</v>
      </c>
      <c r="D253" s="9" t="s">
        <v>541</v>
      </c>
      <c r="E253" s="3" t="s">
        <v>542</v>
      </c>
      <c r="F253" s="3" t="s">
        <v>610</v>
      </c>
      <c r="G253" s="10"/>
      <c r="H253" s="10"/>
      <c r="I253" s="10"/>
      <c r="J253" s="10"/>
      <c r="K253" s="10"/>
      <c r="L253" s="10"/>
      <c r="M253" s="10"/>
      <c r="N253" s="10"/>
      <c r="O253" s="10"/>
      <c r="P253" s="10"/>
      <c r="Q253" s="10"/>
      <c r="R253" s="10"/>
      <c r="S253" s="10"/>
      <c r="T253" s="10"/>
      <c r="U253" s="10"/>
      <c r="V253" s="10"/>
      <c r="W253" s="10"/>
      <c r="X253" s="10"/>
      <c r="Y253" s="10"/>
      <c r="Z253" s="10"/>
      <c r="AA253" s="10"/>
      <c r="AB253" s="10"/>
      <c r="AC253" s="11">
        <v>1</v>
      </c>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34">
        <v>1</v>
      </c>
      <c r="BL253" s="11">
        <v>480</v>
      </c>
      <c r="BM253" s="2">
        <f t="shared" si="3"/>
        <v>400</v>
      </c>
    </row>
    <row r="254" spans="1:65" ht="76.5" x14ac:dyDescent="0.25">
      <c r="A254" s="25">
        <v>250</v>
      </c>
      <c r="B254" s="25">
        <v>246</v>
      </c>
      <c r="C254" s="22" t="s">
        <v>543</v>
      </c>
      <c r="D254" s="9" t="s">
        <v>543</v>
      </c>
      <c r="E254" s="3" t="s">
        <v>544</v>
      </c>
      <c r="F254" s="3" t="s">
        <v>610</v>
      </c>
      <c r="G254" s="10"/>
      <c r="H254" s="10"/>
      <c r="I254" s="10"/>
      <c r="J254" s="10"/>
      <c r="K254" s="10"/>
      <c r="L254" s="10"/>
      <c r="M254" s="10"/>
      <c r="N254" s="10"/>
      <c r="O254" s="10"/>
      <c r="P254" s="10"/>
      <c r="Q254" s="10"/>
      <c r="R254" s="10"/>
      <c r="S254" s="10"/>
      <c r="T254" s="10"/>
      <c r="U254" s="10"/>
      <c r="V254" s="10"/>
      <c r="W254" s="10"/>
      <c r="X254" s="10"/>
      <c r="Y254" s="10"/>
      <c r="Z254" s="11">
        <v>14</v>
      </c>
      <c r="AA254" s="10"/>
      <c r="AB254" s="10"/>
      <c r="AC254" s="10"/>
      <c r="AD254" s="10"/>
      <c r="AE254" s="10"/>
      <c r="AF254" s="10"/>
      <c r="AG254" s="10"/>
      <c r="AH254" s="10"/>
      <c r="AI254" s="11">
        <v>16</v>
      </c>
      <c r="AJ254" s="10"/>
      <c r="AK254" s="10"/>
      <c r="AL254" s="10"/>
      <c r="AM254" s="10"/>
      <c r="AN254" s="10"/>
      <c r="AO254" s="10"/>
      <c r="AP254" s="11">
        <v>1</v>
      </c>
      <c r="AQ254" s="10"/>
      <c r="AR254" s="10"/>
      <c r="AS254" s="10"/>
      <c r="AT254" s="10"/>
      <c r="AU254" s="10"/>
      <c r="AV254" s="10"/>
      <c r="AW254" s="10"/>
      <c r="AX254" s="10"/>
      <c r="AY254" s="10"/>
      <c r="AZ254" s="10"/>
      <c r="BA254" s="10"/>
      <c r="BB254" s="10"/>
      <c r="BC254" s="10"/>
      <c r="BD254" s="10"/>
      <c r="BE254" s="10"/>
      <c r="BF254" s="10"/>
      <c r="BG254" s="10"/>
      <c r="BH254" s="10"/>
      <c r="BI254" s="10"/>
      <c r="BJ254" s="10"/>
      <c r="BK254" s="34">
        <v>31</v>
      </c>
      <c r="BL254" s="12">
        <v>115460.24</v>
      </c>
      <c r="BM254" s="2">
        <f t="shared" si="3"/>
        <v>96216.87</v>
      </c>
    </row>
    <row r="255" spans="1:65" ht="60" x14ac:dyDescent="0.25">
      <c r="A255" s="25">
        <v>251</v>
      </c>
      <c r="B255" s="25">
        <v>247</v>
      </c>
      <c r="C255" s="22" t="s">
        <v>545</v>
      </c>
      <c r="D255" s="9" t="s">
        <v>545</v>
      </c>
      <c r="E255" s="3" t="s">
        <v>546</v>
      </c>
      <c r="F255" s="3" t="s">
        <v>610</v>
      </c>
      <c r="G255" s="10"/>
      <c r="H255" s="10"/>
      <c r="I255" s="10"/>
      <c r="J255" s="10"/>
      <c r="K255" s="10"/>
      <c r="L255" s="10"/>
      <c r="M255" s="10"/>
      <c r="N255" s="10"/>
      <c r="O255" s="10"/>
      <c r="P255" s="10"/>
      <c r="Q255" s="10"/>
      <c r="R255" s="10"/>
      <c r="S255" s="10"/>
      <c r="T255" s="10"/>
      <c r="U255" s="10"/>
      <c r="V255" s="10"/>
      <c r="W255" s="10"/>
      <c r="X255" s="10"/>
      <c r="Y255" s="10"/>
      <c r="Z255" s="11">
        <v>4</v>
      </c>
      <c r="AA255" s="10"/>
      <c r="AB255" s="10"/>
      <c r="AC255" s="10"/>
      <c r="AD255" s="10"/>
      <c r="AE255" s="10"/>
      <c r="AF255" s="10"/>
      <c r="AG255" s="10"/>
      <c r="AH255" s="10"/>
      <c r="AI255" s="11">
        <v>6</v>
      </c>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34">
        <v>10</v>
      </c>
      <c r="BL255" s="12">
        <v>3000</v>
      </c>
      <c r="BM255" s="2">
        <f t="shared" si="3"/>
        <v>2500</v>
      </c>
    </row>
    <row r="256" spans="1:65" ht="60" x14ac:dyDescent="0.25">
      <c r="A256" s="25">
        <v>252</v>
      </c>
      <c r="B256" s="25">
        <v>248</v>
      </c>
      <c r="C256" s="22" t="s">
        <v>547</v>
      </c>
      <c r="D256" s="9" t="s">
        <v>547</v>
      </c>
      <c r="E256" s="3" t="s">
        <v>548</v>
      </c>
      <c r="F256" s="3" t="s">
        <v>610</v>
      </c>
      <c r="G256" s="10"/>
      <c r="H256" s="10"/>
      <c r="I256" s="10"/>
      <c r="J256" s="10"/>
      <c r="K256" s="10"/>
      <c r="L256" s="10"/>
      <c r="M256" s="10"/>
      <c r="N256" s="10"/>
      <c r="O256" s="10"/>
      <c r="P256" s="10"/>
      <c r="Q256" s="10"/>
      <c r="R256" s="10"/>
      <c r="S256" s="10"/>
      <c r="T256" s="10"/>
      <c r="U256" s="10"/>
      <c r="V256" s="10"/>
      <c r="W256" s="10"/>
      <c r="X256" s="10"/>
      <c r="Y256" s="10"/>
      <c r="Z256" s="11">
        <v>10</v>
      </c>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34">
        <v>10</v>
      </c>
      <c r="BL256" s="12">
        <v>224640</v>
      </c>
      <c r="BM256" s="2">
        <f t="shared" si="3"/>
        <v>187200</v>
      </c>
    </row>
    <row r="257" spans="1:65" ht="75" x14ac:dyDescent="0.25">
      <c r="A257" s="25">
        <v>253</v>
      </c>
      <c r="B257" s="25">
        <v>249</v>
      </c>
      <c r="C257" s="22" t="s">
        <v>549</v>
      </c>
      <c r="D257" s="9" t="s">
        <v>549</v>
      </c>
      <c r="E257" s="3" t="s">
        <v>550</v>
      </c>
      <c r="F257" s="3" t="s">
        <v>610</v>
      </c>
      <c r="G257" s="10"/>
      <c r="H257" s="10"/>
      <c r="I257" s="10"/>
      <c r="J257" s="10"/>
      <c r="K257" s="10"/>
      <c r="L257" s="10"/>
      <c r="M257" s="10"/>
      <c r="N257" s="10"/>
      <c r="O257" s="10"/>
      <c r="P257" s="10"/>
      <c r="Q257" s="10"/>
      <c r="R257" s="10"/>
      <c r="S257" s="10"/>
      <c r="T257" s="10"/>
      <c r="U257" s="10"/>
      <c r="V257" s="10"/>
      <c r="W257" s="10"/>
      <c r="X257" s="10"/>
      <c r="Y257" s="10"/>
      <c r="Z257" s="11">
        <v>5</v>
      </c>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34">
        <v>5</v>
      </c>
      <c r="BL257" s="12">
        <v>95400</v>
      </c>
      <c r="BM257" s="2">
        <f t="shared" si="3"/>
        <v>79500</v>
      </c>
    </row>
    <row r="258" spans="1:65" ht="90" x14ac:dyDescent="0.25">
      <c r="A258" s="25">
        <v>254</v>
      </c>
      <c r="B258" s="25">
        <v>250</v>
      </c>
      <c r="C258" s="22" t="s">
        <v>551</v>
      </c>
      <c r="D258" s="9" t="s">
        <v>551</v>
      </c>
      <c r="E258" s="3" t="s">
        <v>552</v>
      </c>
      <c r="F258" s="3" t="s">
        <v>610</v>
      </c>
      <c r="G258" s="10"/>
      <c r="H258" s="10"/>
      <c r="I258" s="10"/>
      <c r="J258" s="10"/>
      <c r="K258" s="10"/>
      <c r="L258" s="10"/>
      <c r="M258" s="10"/>
      <c r="N258" s="10"/>
      <c r="O258" s="10"/>
      <c r="P258" s="10"/>
      <c r="Q258" s="10"/>
      <c r="R258" s="10"/>
      <c r="S258" s="10"/>
      <c r="T258" s="10"/>
      <c r="U258" s="10"/>
      <c r="V258" s="10"/>
      <c r="W258" s="10"/>
      <c r="X258" s="10"/>
      <c r="Y258" s="10"/>
      <c r="Z258" s="11">
        <v>20</v>
      </c>
      <c r="AA258" s="10"/>
      <c r="AB258" s="10"/>
      <c r="AC258" s="10"/>
      <c r="AD258" s="10"/>
      <c r="AE258" s="10"/>
      <c r="AF258" s="10"/>
      <c r="AG258" s="10"/>
      <c r="AH258" s="10"/>
      <c r="AI258" s="11">
        <v>20</v>
      </c>
      <c r="AJ258" s="10"/>
      <c r="AK258" s="11">
        <v>2</v>
      </c>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34">
        <v>42</v>
      </c>
      <c r="BL258" s="12">
        <v>839994.88</v>
      </c>
      <c r="BM258" s="2">
        <f t="shared" si="3"/>
        <v>699995.73</v>
      </c>
    </row>
    <row r="259" spans="1:65" ht="60" x14ac:dyDescent="0.25">
      <c r="A259" s="25">
        <v>255</v>
      </c>
      <c r="B259" s="25">
        <v>251</v>
      </c>
      <c r="C259" s="22" t="s">
        <v>553</v>
      </c>
      <c r="D259" s="9" t="s">
        <v>553</v>
      </c>
      <c r="E259" s="3" t="s">
        <v>554</v>
      </c>
      <c r="F259" s="3" t="s">
        <v>610</v>
      </c>
      <c r="G259" s="10"/>
      <c r="H259" s="10"/>
      <c r="I259" s="10"/>
      <c r="J259" s="10"/>
      <c r="K259" s="10"/>
      <c r="L259" s="10"/>
      <c r="M259" s="10"/>
      <c r="N259" s="10"/>
      <c r="O259" s="10"/>
      <c r="P259" s="10"/>
      <c r="Q259" s="10"/>
      <c r="R259" s="10"/>
      <c r="S259" s="10"/>
      <c r="T259" s="10"/>
      <c r="U259" s="10"/>
      <c r="V259" s="10"/>
      <c r="W259" s="10"/>
      <c r="X259" s="10"/>
      <c r="Y259" s="10"/>
      <c r="Z259" s="11">
        <v>2</v>
      </c>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34">
        <v>2</v>
      </c>
      <c r="BL259" s="12">
        <v>3552</v>
      </c>
      <c r="BM259" s="2">
        <f t="shared" si="3"/>
        <v>2960</v>
      </c>
    </row>
    <row r="260" spans="1:65" ht="75" x14ac:dyDescent="0.25">
      <c r="A260" s="25">
        <v>256</v>
      </c>
      <c r="B260" s="25">
        <v>252</v>
      </c>
      <c r="C260" s="22" t="s">
        <v>555</v>
      </c>
      <c r="D260" s="9" t="s">
        <v>555</v>
      </c>
      <c r="E260" s="3" t="s">
        <v>556</v>
      </c>
      <c r="F260" s="3" t="s">
        <v>610</v>
      </c>
      <c r="G260" s="10"/>
      <c r="H260" s="10"/>
      <c r="I260" s="10"/>
      <c r="J260" s="10"/>
      <c r="K260" s="10"/>
      <c r="L260" s="10"/>
      <c r="M260" s="10"/>
      <c r="N260" s="10"/>
      <c r="O260" s="10"/>
      <c r="P260" s="10"/>
      <c r="Q260" s="10"/>
      <c r="R260" s="10"/>
      <c r="S260" s="10"/>
      <c r="T260" s="10"/>
      <c r="U260" s="10"/>
      <c r="V260" s="10"/>
      <c r="W260" s="10"/>
      <c r="X260" s="10"/>
      <c r="Y260" s="10"/>
      <c r="Z260" s="11">
        <v>1</v>
      </c>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34">
        <v>1</v>
      </c>
      <c r="BL260" s="12">
        <v>2120</v>
      </c>
      <c r="BM260" s="2">
        <f t="shared" si="3"/>
        <v>1766.67</v>
      </c>
    </row>
    <row r="261" spans="1:65" ht="45" x14ac:dyDescent="0.25">
      <c r="A261" s="25">
        <v>257</v>
      </c>
      <c r="B261" s="25">
        <v>253</v>
      </c>
      <c r="C261" s="22" t="s">
        <v>557</v>
      </c>
      <c r="D261" s="9" t="s">
        <v>557</v>
      </c>
      <c r="E261" s="3" t="s">
        <v>558</v>
      </c>
      <c r="F261" s="3" t="s">
        <v>610</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1">
        <v>2</v>
      </c>
      <c r="AJ261" s="10"/>
      <c r="AK261" s="10"/>
      <c r="AL261" s="10"/>
      <c r="AM261" s="10"/>
      <c r="AN261" s="10"/>
      <c r="AO261" s="10"/>
      <c r="AP261" s="11">
        <v>1</v>
      </c>
      <c r="AQ261" s="10"/>
      <c r="AR261" s="10"/>
      <c r="AS261" s="10"/>
      <c r="AT261" s="11">
        <v>2</v>
      </c>
      <c r="AU261" s="10"/>
      <c r="AV261" s="10"/>
      <c r="AW261" s="10"/>
      <c r="AX261" s="10"/>
      <c r="AY261" s="10"/>
      <c r="AZ261" s="10"/>
      <c r="BA261" s="10"/>
      <c r="BB261" s="10"/>
      <c r="BC261" s="10"/>
      <c r="BD261" s="10"/>
      <c r="BE261" s="10"/>
      <c r="BF261" s="10"/>
      <c r="BG261" s="10"/>
      <c r="BH261" s="10"/>
      <c r="BI261" s="10"/>
      <c r="BJ261" s="10"/>
      <c r="BK261" s="34">
        <v>5</v>
      </c>
      <c r="BL261" s="12">
        <v>2502.96</v>
      </c>
      <c r="BM261" s="2">
        <f t="shared" si="3"/>
        <v>2085.8000000000002</v>
      </c>
    </row>
    <row r="262" spans="1:65" ht="75" x14ac:dyDescent="0.25">
      <c r="A262" s="25">
        <v>258</v>
      </c>
      <c r="B262" s="25">
        <v>254</v>
      </c>
      <c r="C262" s="22" t="s">
        <v>559</v>
      </c>
      <c r="D262" s="9" t="s">
        <v>559</v>
      </c>
      <c r="E262" s="3" t="s">
        <v>560</v>
      </c>
      <c r="F262" s="3" t="s">
        <v>610</v>
      </c>
      <c r="G262" s="10"/>
      <c r="H262" s="10"/>
      <c r="I262" s="10"/>
      <c r="J262" s="10"/>
      <c r="K262" s="10"/>
      <c r="L262" s="10"/>
      <c r="M262" s="10"/>
      <c r="N262" s="10"/>
      <c r="O262" s="10"/>
      <c r="P262" s="10"/>
      <c r="Q262" s="10"/>
      <c r="R262" s="10"/>
      <c r="S262" s="10"/>
      <c r="T262" s="10"/>
      <c r="U262" s="10"/>
      <c r="V262" s="10"/>
      <c r="W262" s="10"/>
      <c r="X262" s="10"/>
      <c r="Y262" s="10"/>
      <c r="Z262" s="11">
        <v>6</v>
      </c>
      <c r="AA262" s="10"/>
      <c r="AB262" s="10"/>
      <c r="AC262" s="10"/>
      <c r="AD262" s="10"/>
      <c r="AE262" s="10"/>
      <c r="AF262" s="10"/>
      <c r="AG262" s="10"/>
      <c r="AH262" s="10"/>
      <c r="AI262" s="10"/>
      <c r="AJ262" s="10"/>
      <c r="AK262" s="10"/>
      <c r="AL262" s="10"/>
      <c r="AM262" s="10"/>
      <c r="AN262" s="10"/>
      <c r="AO262" s="10"/>
      <c r="AP262" s="11">
        <v>1</v>
      </c>
      <c r="AQ262" s="10"/>
      <c r="AR262" s="10"/>
      <c r="AS262" s="10"/>
      <c r="AT262" s="10"/>
      <c r="AU262" s="10"/>
      <c r="AV262" s="10"/>
      <c r="AW262" s="10"/>
      <c r="AX262" s="10"/>
      <c r="AY262" s="10"/>
      <c r="AZ262" s="10"/>
      <c r="BA262" s="10"/>
      <c r="BB262" s="10"/>
      <c r="BC262" s="10"/>
      <c r="BD262" s="10"/>
      <c r="BE262" s="10"/>
      <c r="BF262" s="10"/>
      <c r="BG262" s="10"/>
      <c r="BH262" s="10"/>
      <c r="BI262" s="10"/>
      <c r="BJ262" s="10"/>
      <c r="BK262" s="34">
        <v>7</v>
      </c>
      <c r="BL262" s="12">
        <v>118062</v>
      </c>
      <c r="BM262" s="2">
        <f t="shared" ref="BM262:BM286" si="4">ROUND(BL262/1.2,2)</f>
        <v>98385</v>
      </c>
    </row>
    <row r="263" spans="1:65" ht="105" x14ac:dyDescent="0.25">
      <c r="A263" s="25">
        <v>259</v>
      </c>
      <c r="B263" s="25">
        <v>255</v>
      </c>
      <c r="C263" s="22" t="s">
        <v>561</v>
      </c>
      <c r="D263" s="9" t="s">
        <v>561</v>
      </c>
      <c r="E263" s="3" t="s">
        <v>562</v>
      </c>
      <c r="F263" s="3" t="s">
        <v>610</v>
      </c>
      <c r="G263" s="10"/>
      <c r="H263" s="10"/>
      <c r="I263" s="10"/>
      <c r="J263" s="10"/>
      <c r="K263" s="10"/>
      <c r="L263" s="10"/>
      <c r="M263" s="10"/>
      <c r="N263" s="10"/>
      <c r="O263" s="10"/>
      <c r="P263" s="10"/>
      <c r="Q263" s="10"/>
      <c r="R263" s="10"/>
      <c r="S263" s="10"/>
      <c r="T263" s="10"/>
      <c r="U263" s="10"/>
      <c r="V263" s="10"/>
      <c r="W263" s="11">
        <v>3</v>
      </c>
      <c r="X263" s="10"/>
      <c r="Y263" s="10"/>
      <c r="Z263" s="10"/>
      <c r="AA263" s="10"/>
      <c r="AB263" s="10"/>
      <c r="AC263" s="10"/>
      <c r="AD263" s="10"/>
      <c r="AE263" s="10"/>
      <c r="AF263" s="10"/>
      <c r="AG263" s="10"/>
      <c r="AH263" s="10"/>
      <c r="AI263" s="10"/>
      <c r="AJ263" s="10"/>
      <c r="AK263" s="11">
        <v>1</v>
      </c>
      <c r="AL263" s="10"/>
      <c r="AM263" s="10"/>
      <c r="AN263" s="10"/>
      <c r="AO263" s="10"/>
      <c r="AP263" s="10"/>
      <c r="AQ263" s="10"/>
      <c r="AR263" s="10"/>
      <c r="AS263" s="10"/>
      <c r="AT263" s="11">
        <v>2</v>
      </c>
      <c r="AU263" s="10"/>
      <c r="AV263" s="10"/>
      <c r="AW263" s="10"/>
      <c r="AX263" s="10"/>
      <c r="AY263" s="10"/>
      <c r="AZ263" s="10"/>
      <c r="BA263" s="10"/>
      <c r="BB263" s="10"/>
      <c r="BC263" s="10"/>
      <c r="BD263" s="10"/>
      <c r="BE263" s="10"/>
      <c r="BF263" s="10"/>
      <c r="BG263" s="10"/>
      <c r="BH263" s="11">
        <v>3</v>
      </c>
      <c r="BI263" s="10"/>
      <c r="BJ263" s="10"/>
      <c r="BK263" s="34">
        <v>9</v>
      </c>
      <c r="BL263" s="12">
        <v>8100</v>
      </c>
      <c r="BM263" s="2">
        <f t="shared" si="4"/>
        <v>6750</v>
      </c>
    </row>
    <row r="264" spans="1:65" ht="89.25" x14ac:dyDescent="0.25">
      <c r="A264" s="25">
        <v>260</v>
      </c>
      <c r="B264" s="25">
        <v>256</v>
      </c>
      <c r="C264" s="22" t="s">
        <v>563</v>
      </c>
      <c r="D264" s="9" t="s">
        <v>563</v>
      </c>
      <c r="E264" s="3" t="s">
        <v>564</v>
      </c>
      <c r="F264" s="3" t="s">
        <v>610</v>
      </c>
      <c r="G264" s="10"/>
      <c r="H264" s="10"/>
      <c r="I264" s="10"/>
      <c r="J264" s="10"/>
      <c r="K264" s="10"/>
      <c r="L264" s="10"/>
      <c r="M264" s="10"/>
      <c r="N264" s="10"/>
      <c r="O264" s="10"/>
      <c r="P264" s="10"/>
      <c r="Q264" s="10"/>
      <c r="R264" s="10"/>
      <c r="S264" s="10"/>
      <c r="T264" s="10"/>
      <c r="U264" s="10"/>
      <c r="V264" s="10"/>
      <c r="W264" s="10"/>
      <c r="X264" s="10"/>
      <c r="Y264" s="10"/>
      <c r="Z264" s="11">
        <v>4</v>
      </c>
      <c r="AA264" s="10"/>
      <c r="AB264" s="10"/>
      <c r="AC264" s="10"/>
      <c r="AD264" s="10"/>
      <c r="AE264" s="10"/>
      <c r="AF264" s="10"/>
      <c r="AG264" s="10"/>
      <c r="AH264" s="10"/>
      <c r="AI264" s="11">
        <v>16</v>
      </c>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34">
        <v>20</v>
      </c>
      <c r="BL264" s="12">
        <v>288799.2</v>
      </c>
      <c r="BM264" s="2">
        <f t="shared" si="4"/>
        <v>240666</v>
      </c>
    </row>
    <row r="265" spans="1:65" ht="89.25" x14ac:dyDescent="0.25">
      <c r="A265" s="25">
        <v>261</v>
      </c>
      <c r="B265" s="25">
        <v>257</v>
      </c>
      <c r="C265" s="22" t="s">
        <v>565</v>
      </c>
      <c r="D265" s="9" t="s">
        <v>565</v>
      </c>
      <c r="E265" s="3" t="s">
        <v>566</v>
      </c>
      <c r="F265" s="3" t="s">
        <v>610</v>
      </c>
      <c r="G265" s="10"/>
      <c r="H265" s="10"/>
      <c r="I265" s="10"/>
      <c r="J265" s="10"/>
      <c r="K265" s="10"/>
      <c r="L265" s="10"/>
      <c r="M265" s="10"/>
      <c r="N265" s="10"/>
      <c r="O265" s="10"/>
      <c r="P265" s="10"/>
      <c r="Q265" s="10"/>
      <c r="R265" s="10"/>
      <c r="S265" s="10"/>
      <c r="T265" s="10"/>
      <c r="U265" s="10"/>
      <c r="V265" s="10"/>
      <c r="W265" s="10"/>
      <c r="X265" s="10"/>
      <c r="Y265" s="10"/>
      <c r="Z265" s="11">
        <v>4</v>
      </c>
      <c r="AA265" s="10"/>
      <c r="AB265" s="10"/>
      <c r="AC265" s="10"/>
      <c r="AD265" s="10"/>
      <c r="AE265" s="10"/>
      <c r="AF265" s="10"/>
      <c r="AG265" s="10"/>
      <c r="AH265" s="10"/>
      <c r="AI265" s="11">
        <v>4</v>
      </c>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34">
        <v>8</v>
      </c>
      <c r="BL265" s="12">
        <v>115519.67999999999</v>
      </c>
      <c r="BM265" s="2">
        <f t="shared" si="4"/>
        <v>96266.4</v>
      </c>
    </row>
    <row r="266" spans="1:65" ht="102" x14ac:dyDescent="0.25">
      <c r="A266" s="25">
        <v>262</v>
      </c>
      <c r="B266" s="25">
        <v>258</v>
      </c>
      <c r="C266" s="22" t="s">
        <v>567</v>
      </c>
      <c r="D266" s="9" t="s">
        <v>567</v>
      </c>
      <c r="E266" s="3" t="s">
        <v>568</v>
      </c>
      <c r="F266" s="3" t="s">
        <v>610</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1">
        <v>1</v>
      </c>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34">
        <v>1</v>
      </c>
      <c r="BL266" s="12">
        <v>4452.1099999999997</v>
      </c>
      <c r="BM266" s="2">
        <f t="shared" si="4"/>
        <v>3710.09</v>
      </c>
    </row>
    <row r="267" spans="1:65" ht="89.25" x14ac:dyDescent="0.25">
      <c r="A267" s="25">
        <v>263</v>
      </c>
      <c r="B267" s="25">
        <v>259</v>
      </c>
      <c r="C267" s="22" t="s">
        <v>569</v>
      </c>
      <c r="D267" s="9" t="s">
        <v>569</v>
      </c>
      <c r="E267" s="3" t="s">
        <v>570</v>
      </c>
      <c r="F267" s="3" t="s">
        <v>610</v>
      </c>
      <c r="G267" s="10"/>
      <c r="H267" s="10"/>
      <c r="I267" s="10"/>
      <c r="J267" s="10"/>
      <c r="K267" s="10"/>
      <c r="L267" s="10"/>
      <c r="M267" s="10"/>
      <c r="N267" s="10"/>
      <c r="O267" s="10"/>
      <c r="P267" s="10"/>
      <c r="Q267" s="10"/>
      <c r="R267" s="10"/>
      <c r="S267" s="10"/>
      <c r="T267" s="10"/>
      <c r="U267" s="10"/>
      <c r="V267" s="10"/>
      <c r="W267" s="10"/>
      <c r="X267" s="10"/>
      <c r="Y267" s="10"/>
      <c r="Z267" s="11">
        <v>4</v>
      </c>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1">
        <v>5</v>
      </c>
      <c r="BB267" s="10"/>
      <c r="BC267" s="10"/>
      <c r="BD267" s="10"/>
      <c r="BE267" s="10"/>
      <c r="BF267" s="10"/>
      <c r="BG267" s="10"/>
      <c r="BH267" s="10"/>
      <c r="BI267" s="10"/>
      <c r="BJ267" s="10"/>
      <c r="BK267" s="34">
        <v>9</v>
      </c>
      <c r="BL267" s="12">
        <v>20015.29</v>
      </c>
      <c r="BM267" s="2">
        <f t="shared" si="4"/>
        <v>16679.41</v>
      </c>
    </row>
    <row r="268" spans="1:65" ht="76.5" x14ac:dyDescent="0.25">
      <c r="A268" s="25">
        <v>264</v>
      </c>
      <c r="B268" s="25">
        <v>260</v>
      </c>
      <c r="C268" s="22" t="s">
        <v>571</v>
      </c>
      <c r="D268" s="9" t="s">
        <v>571</v>
      </c>
      <c r="E268" s="3" t="s">
        <v>572</v>
      </c>
      <c r="F268" s="3" t="s">
        <v>610</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1">
        <v>1</v>
      </c>
      <c r="AQ268" s="10"/>
      <c r="AR268" s="10"/>
      <c r="AS268" s="10"/>
      <c r="AT268" s="10"/>
      <c r="AU268" s="10"/>
      <c r="AV268" s="10"/>
      <c r="AW268" s="10"/>
      <c r="AX268" s="10"/>
      <c r="AY268" s="10"/>
      <c r="AZ268" s="10"/>
      <c r="BA268" s="11">
        <v>5</v>
      </c>
      <c r="BB268" s="10"/>
      <c r="BC268" s="10"/>
      <c r="BD268" s="10"/>
      <c r="BE268" s="10"/>
      <c r="BF268" s="10"/>
      <c r="BG268" s="10"/>
      <c r="BH268" s="10"/>
      <c r="BI268" s="10"/>
      <c r="BJ268" s="10"/>
      <c r="BK268" s="34">
        <v>6</v>
      </c>
      <c r="BL268" s="12">
        <v>20495.48</v>
      </c>
      <c r="BM268" s="2">
        <f t="shared" si="4"/>
        <v>17079.57</v>
      </c>
    </row>
    <row r="269" spans="1:65" ht="89.25" x14ac:dyDescent="0.25">
      <c r="A269" s="25">
        <v>265</v>
      </c>
      <c r="B269" s="25">
        <v>261</v>
      </c>
      <c r="C269" s="22" t="s">
        <v>573</v>
      </c>
      <c r="D269" s="9" t="s">
        <v>573</v>
      </c>
      <c r="E269" s="3" t="s">
        <v>574</v>
      </c>
      <c r="F269" s="3" t="s">
        <v>610</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1">
        <v>10</v>
      </c>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34">
        <v>10</v>
      </c>
      <c r="BL269" s="12">
        <v>24012.63</v>
      </c>
      <c r="BM269" s="2">
        <f t="shared" si="4"/>
        <v>20010.53</v>
      </c>
    </row>
    <row r="270" spans="1:65" ht="89.25" x14ac:dyDescent="0.25">
      <c r="A270" s="25">
        <v>266</v>
      </c>
      <c r="B270" s="25">
        <v>262</v>
      </c>
      <c r="C270" s="22" t="s">
        <v>575</v>
      </c>
      <c r="D270" s="9" t="s">
        <v>575</v>
      </c>
      <c r="E270" s="3" t="s">
        <v>576</v>
      </c>
      <c r="F270" s="3" t="s">
        <v>610</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c r="AL270" s="11">
        <v>2</v>
      </c>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34">
        <v>2</v>
      </c>
      <c r="BL270" s="12">
        <v>2342.23</v>
      </c>
      <c r="BM270" s="2">
        <f t="shared" si="4"/>
        <v>1951.86</v>
      </c>
    </row>
    <row r="271" spans="1:65" ht="60" x14ac:dyDescent="0.25">
      <c r="A271" s="25">
        <v>267</v>
      </c>
      <c r="B271" s="25">
        <v>263</v>
      </c>
      <c r="C271" s="22" t="s">
        <v>577</v>
      </c>
      <c r="D271" s="9" t="s">
        <v>577</v>
      </c>
      <c r="E271" s="3" t="s">
        <v>578</v>
      </c>
      <c r="F271" s="3" t="s">
        <v>610</v>
      </c>
      <c r="G271" s="10"/>
      <c r="H271" s="10"/>
      <c r="I271" s="10"/>
      <c r="J271" s="10"/>
      <c r="K271" s="10"/>
      <c r="L271" s="10"/>
      <c r="M271" s="10"/>
      <c r="N271" s="10"/>
      <c r="O271" s="10"/>
      <c r="P271" s="10"/>
      <c r="Q271" s="10"/>
      <c r="R271" s="10"/>
      <c r="S271" s="10"/>
      <c r="T271" s="10"/>
      <c r="U271" s="10"/>
      <c r="V271" s="10"/>
      <c r="W271" s="10"/>
      <c r="X271" s="10"/>
      <c r="Y271" s="11">
        <v>1</v>
      </c>
      <c r="Z271" s="11">
        <v>20</v>
      </c>
      <c r="AA271" s="10"/>
      <c r="AB271" s="10"/>
      <c r="AC271" s="11">
        <v>5</v>
      </c>
      <c r="AD271" s="10"/>
      <c r="AE271" s="11">
        <v>5</v>
      </c>
      <c r="AF271" s="10"/>
      <c r="AG271" s="10"/>
      <c r="AH271" s="10"/>
      <c r="AI271" s="10"/>
      <c r="AJ271" s="10"/>
      <c r="AK271" s="11">
        <v>1</v>
      </c>
      <c r="AL271" s="11">
        <v>5</v>
      </c>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34">
        <v>37</v>
      </c>
      <c r="BL271" s="12">
        <v>16852.91</v>
      </c>
      <c r="BM271" s="2">
        <f t="shared" si="4"/>
        <v>14044.09</v>
      </c>
    </row>
    <row r="272" spans="1:65" ht="63.75" x14ac:dyDescent="0.25">
      <c r="A272" s="25">
        <v>268</v>
      </c>
      <c r="B272" s="25">
        <v>264</v>
      </c>
      <c r="C272" s="22" t="s">
        <v>579</v>
      </c>
      <c r="D272" s="9" t="s">
        <v>579</v>
      </c>
      <c r="E272" s="3" t="s">
        <v>580</v>
      </c>
      <c r="F272" s="3" t="s">
        <v>610</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1">
        <v>5</v>
      </c>
      <c r="AF272" s="11">
        <v>20</v>
      </c>
      <c r="AG272" s="10"/>
      <c r="AH272" s="10"/>
      <c r="AI272" s="10"/>
      <c r="AJ272" s="10"/>
      <c r="AK272" s="11">
        <v>1</v>
      </c>
      <c r="AL272" s="11">
        <v>5</v>
      </c>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1">
        <v>10</v>
      </c>
      <c r="BI272" s="10"/>
      <c r="BJ272" s="10"/>
      <c r="BK272" s="34">
        <v>41</v>
      </c>
      <c r="BL272" s="12">
        <v>16385.080000000002</v>
      </c>
      <c r="BM272" s="2">
        <f t="shared" si="4"/>
        <v>13654.23</v>
      </c>
    </row>
    <row r="273" spans="1:65" ht="89.25" x14ac:dyDescent="0.25">
      <c r="A273" s="25">
        <v>269</v>
      </c>
      <c r="B273" s="25">
        <v>265</v>
      </c>
      <c r="C273" s="22" t="s">
        <v>581</v>
      </c>
      <c r="D273" s="9" t="s">
        <v>581</v>
      </c>
      <c r="E273" s="3" t="s">
        <v>582</v>
      </c>
      <c r="F273" s="3" t="s">
        <v>610</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1">
        <v>10</v>
      </c>
      <c r="AD273" s="10"/>
      <c r="AE273" s="10"/>
      <c r="AF273" s="10"/>
      <c r="AG273" s="10"/>
      <c r="AH273" s="11">
        <v>10</v>
      </c>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34">
        <v>20</v>
      </c>
      <c r="BL273" s="12">
        <v>64800</v>
      </c>
      <c r="BM273" s="2">
        <f t="shared" si="4"/>
        <v>54000</v>
      </c>
    </row>
    <row r="274" spans="1:65" ht="60" x14ac:dyDescent="0.25">
      <c r="A274" s="25">
        <v>270</v>
      </c>
      <c r="B274" s="25">
        <v>266</v>
      </c>
      <c r="C274" s="22" t="s">
        <v>583</v>
      </c>
      <c r="D274" s="9" t="s">
        <v>583</v>
      </c>
      <c r="E274" s="3" t="s">
        <v>584</v>
      </c>
      <c r="F274" s="3" t="s">
        <v>610</v>
      </c>
      <c r="G274" s="10"/>
      <c r="H274" s="10"/>
      <c r="I274" s="10"/>
      <c r="J274" s="10"/>
      <c r="K274" s="10"/>
      <c r="L274" s="10"/>
      <c r="M274" s="10"/>
      <c r="N274" s="10"/>
      <c r="O274" s="10"/>
      <c r="P274" s="10"/>
      <c r="Q274" s="10"/>
      <c r="R274" s="10"/>
      <c r="S274" s="10"/>
      <c r="T274" s="10"/>
      <c r="U274" s="10"/>
      <c r="V274" s="10"/>
      <c r="W274" s="11">
        <v>10</v>
      </c>
      <c r="X274" s="11">
        <v>2</v>
      </c>
      <c r="Y274" s="10"/>
      <c r="Z274" s="11">
        <v>4</v>
      </c>
      <c r="AA274" s="10"/>
      <c r="AB274" s="10"/>
      <c r="AC274" s="11">
        <v>10</v>
      </c>
      <c r="AD274" s="10"/>
      <c r="AE274" s="11">
        <v>5</v>
      </c>
      <c r="AF274" s="10"/>
      <c r="AG274" s="10"/>
      <c r="AH274" s="10"/>
      <c r="AI274" s="11">
        <v>10</v>
      </c>
      <c r="AJ274" s="11">
        <v>3</v>
      </c>
      <c r="AK274" s="10"/>
      <c r="AL274" s="11">
        <v>5</v>
      </c>
      <c r="AM274" s="10"/>
      <c r="AN274" s="10"/>
      <c r="AO274" s="10"/>
      <c r="AP274" s="10"/>
      <c r="AQ274" s="10"/>
      <c r="AR274" s="10"/>
      <c r="AS274" s="10"/>
      <c r="AT274" s="10"/>
      <c r="AU274" s="10"/>
      <c r="AV274" s="10"/>
      <c r="AW274" s="10"/>
      <c r="AX274" s="11">
        <v>5</v>
      </c>
      <c r="AY274" s="10"/>
      <c r="AZ274" s="10"/>
      <c r="BA274" s="10"/>
      <c r="BB274" s="10"/>
      <c r="BC274" s="10"/>
      <c r="BD274" s="10"/>
      <c r="BE274" s="11">
        <v>5</v>
      </c>
      <c r="BF274" s="10"/>
      <c r="BG274" s="10"/>
      <c r="BH274" s="11">
        <v>5</v>
      </c>
      <c r="BI274" s="10"/>
      <c r="BJ274" s="10"/>
      <c r="BK274" s="34">
        <v>64</v>
      </c>
      <c r="BL274" s="12">
        <v>44544</v>
      </c>
      <c r="BM274" s="2">
        <f t="shared" si="4"/>
        <v>37120</v>
      </c>
    </row>
    <row r="275" spans="1:65" ht="60" x14ac:dyDescent="0.25">
      <c r="A275" s="25">
        <v>271</v>
      </c>
      <c r="B275" s="25">
        <v>267</v>
      </c>
      <c r="C275" s="22" t="s">
        <v>585</v>
      </c>
      <c r="D275" s="9" t="s">
        <v>585</v>
      </c>
      <c r="E275" s="3" t="s">
        <v>586</v>
      </c>
      <c r="F275" s="3" t="s">
        <v>610</v>
      </c>
      <c r="G275" s="10"/>
      <c r="H275" s="10"/>
      <c r="I275" s="10"/>
      <c r="J275" s="10"/>
      <c r="K275" s="10"/>
      <c r="L275" s="10"/>
      <c r="M275" s="10"/>
      <c r="N275" s="10"/>
      <c r="O275" s="10"/>
      <c r="P275" s="10"/>
      <c r="Q275" s="10"/>
      <c r="R275" s="10"/>
      <c r="S275" s="10"/>
      <c r="T275" s="10"/>
      <c r="U275" s="10"/>
      <c r="V275" s="10"/>
      <c r="W275" s="10"/>
      <c r="X275" s="11">
        <v>2</v>
      </c>
      <c r="Y275" s="10"/>
      <c r="Z275" s="11">
        <v>2</v>
      </c>
      <c r="AA275" s="10"/>
      <c r="AB275" s="10"/>
      <c r="AC275" s="10"/>
      <c r="AD275" s="10"/>
      <c r="AE275" s="11">
        <v>5</v>
      </c>
      <c r="AF275" s="11">
        <v>10</v>
      </c>
      <c r="AG275" s="10"/>
      <c r="AH275" s="10"/>
      <c r="AI275" s="11">
        <v>3</v>
      </c>
      <c r="AJ275" s="10"/>
      <c r="AK275" s="11">
        <v>3</v>
      </c>
      <c r="AL275" s="10"/>
      <c r="AM275" s="10"/>
      <c r="AN275" s="11">
        <v>30</v>
      </c>
      <c r="AO275" s="10"/>
      <c r="AP275" s="11">
        <v>20</v>
      </c>
      <c r="AQ275" s="10"/>
      <c r="AR275" s="10"/>
      <c r="AS275" s="10"/>
      <c r="AT275" s="10"/>
      <c r="AU275" s="10"/>
      <c r="AV275" s="10"/>
      <c r="AW275" s="10"/>
      <c r="AX275" s="11">
        <v>15</v>
      </c>
      <c r="AY275" s="10"/>
      <c r="AZ275" s="10"/>
      <c r="BA275" s="10"/>
      <c r="BB275" s="10"/>
      <c r="BC275" s="11">
        <v>10</v>
      </c>
      <c r="BD275" s="10"/>
      <c r="BE275" s="11">
        <v>5</v>
      </c>
      <c r="BF275" s="10"/>
      <c r="BG275" s="10"/>
      <c r="BH275" s="10"/>
      <c r="BI275" s="10"/>
      <c r="BJ275" s="10"/>
      <c r="BK275" s="34">
        <v>105</v>
      </c>
      <c r="BL275" s="12">
        <v>81900</v>
      </c>
      <c r="BM275" s="2">
        <f t="shared" si="4"/>
        <v>68250</v>
      </c>
    </row>
    <row r="276" spans="1:65" ht="89.25" x14ac:dyDescent="0.25">
      <c r="A276" s="25">
        <v>272</v>
      </c>
      <c r="B276" s="25">
        <v>268</v>
      </c>
      <c r="C276" s="22" t="s">
        <v>587</v>
      </c>
      <c r="D276" s="9" t="s">
        <v>587</v>
      </c>
      <c r="E276" s="3" t="s">
        <v>588</v>
      </c>
      <c r="F276" s="3" t="s">
        <v>610</v>
      </c>
      <c r="G276" s="10"/>
      <c r="H276" s="10"/>
      <c r="I276" s="10"/>
      <c r="J276" s="10"/>
      <c r="K276" s="10"/>
      <c r="L276" s="10"/>
      <c r="M276" s="10"/>
      <c r="N276" s="10"/>
      <c r="O276" s="10"/>
      <c r="P276" s="10"/>
      <c r="Q276" s="10"/>
      <c r="R276" s="10"/>
      <c r="S276" s="10"/>
      <c r="T276" s="10"/>
      <c r="U276" s="10"/>
      <c r="V276" s="10"/>
      <c r="W276" s="10"/>
      <c r="X276" s="11">
        <v>2</v>
      </c>
      <c r="Y276" s="10"/>
      <c r="Z276" s="10"/>
      <c r="AA276" s="10"/>
      <c r="AB276" s="10"/>
      <c r="AC276" s="10"/>
      <c r="AD276" s="10"/>
      <c r="AE276" s="10"/>
      <c r="AF276" s="10"/>
      <c r="AG276" s="10"/>
      <c r="AH276" s="10"/>
      <c r="AI276" s="11">
        <v>30</v>
      </c>
      <c r="AJ276" s="10"/>
      <c r="AK276" s="11">
        <v>2</v>
      </c>
      <c r="AL276" s="10"/>
      <c r="AM276" s="10"/>
      <c r="AN276" s="11">
        <v>20</v>
      </c>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34">
        <v>54</v>
      </c>
      <c r="BL276" s="12">
        <v>126360</v>
      </c>
      <c r="BM276" s="2">
        <f t="shared" si="4"/>
        <v>105300</v>
      </c>
    </row>
    <row r="277" spans="1:65" ht="102" x14ac:dyDescent="0.25">
      <c r="A277" s="25">
        <v>273</v>
      </c>
      <c r="B277" s="25">
        <v>269</v>
      </c>
      <c r="C277" s="22" t="s">
        <v>589</v>
      </c>
      <c r="D277" s="9" t="s">
        <v>589</v>
      </c>
      <c r="E277" s="3" t="s">
        <v>590</v>
      </c>
      <c r="F277" s="3" t="s">
        <v>610</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1">
        <v>5</v>
      </c>
      <c r="BI277" s="10"/>
      <c r="BJ277" s="10"/>
      <c r="BK277" s="34">
        <v>5</v>
      </c>
      <c r="BL277" s="12">
        <v>5100</v>
      </c>
      <c r="BM277" s="2">
        <f t="shared" si="4"/>
        <v>4250</v>
      </c>
    </row>
    <row r="278" spans="1:65" ht="76.5" x14ac:dyDescent="0.25">
      <c r="A278" s="25">
        <v>274</v>
      </c>
      <c r="B278" s="25">
        <v>270</v>
      </c>
      <c r="C278" s="22" t="s">
        <v>591</v>
      </c>
      <c r="D278" s="9" t="s">
        <v>591</v>
      </c>
      <c r="E278" s="3" t="s">
        <v>592</v>
      </c>
      <c r="F278" s="3" t="s">
        <v>610</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1">
        <v>4</v>
      </c>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34">
        <v>4</v>
      </c>
      <c r="BL278" s="12">
        <v>15200.02</v>
      </c>
      <c r="BM278" s="2">
        <f t="shared" si="4"/>
        <v>12666.68</v>
      </c>
    </row>
    <row r="279" spans="1:65" ht="60" x14ac:dyDescent="0.25">
      <c r="A279" s="25">
        <v>275</v>
      </c>
      <c r="B279" s="25">
        <v>271</v>
      </c>
      <c r="C279" s="22" t="s">
        <v>593</v>
      </c>
      <c r="D279" s="9" t="s">
        <v>593</v>
      </c>
      <c r="E279" s="3" t="s">
        <v>594</v>
      </c>
      <c r="F279" s="3" t="s">
        <v>610</v>
      </c>
      <c r="G279" s="10"/>
      <c r="H279" s="10"/>
      <c r="I279" s="10"/>
      <c r="J279" s="10"/>
      <c r="K279" s="10"/>
      <c r="L279" s="10"/>
      <c r="M279" s="10"/>
      <c r="N279" s="10"/>
      <c r="O279" s="10"/>
      <c r="P279" s="10"/>
      <c r="Q279" s="10"/>
      <c r="R279" s="10"/>
      <c r="S279" s="10"/>
      <c r="T279" s="10"/>
      <c r="U279" s="10"/>
      <c r="V279" s="10"/>
      <c r="W279" s="11">
        <v>5</v>
      </c>
      <c r="X279" s="10"/>
      <c r="Y279" s="10"/>
      <c r="Z279" s="11">
        <v>40</v>
      </c>
      <c r="AA279" s="10"/>
      <c r="AB279" s="10"/>
      <c r="AC279" s="11">
        <v>5</v>
      </c>
      <c r="AD279" s="10"/>
      <c r="AE279" s="10"/>
      <c r="AF279" s="11">
        <v>8</v>
      </c>
      <c r="AG279" s="10"/>
      <c r="AH279" s="10"/>
      <c r="AI279" s="10"/>
      <c r="AJ279" s="10"/>
      <c r="AK279" s="10"/>
      <c r="AL279" s="10"/>
      <c r="AM279" s="10"/>
      <c r="AN279" s="10"/>
      <c r="AO279" s="10"/>
      <c r="AP279" s="10"/>
      <c r="AQ279" s="10"/>
      <c r="AR279" s="10"/>
      <c r="AS279" s="10"/>
      <c r="AT279" s="10"/>
      <c r="AU279" s="10"/>
      <c r="AV279" s="10"/>
      <c r="AW279" s="10"/>
      <c r="AX279" s="10"/>
      <c r="AY279" s="10"/>
      <c r="AZ279" s="11">
        <v>2</v>
      </c>
      <c r="BA279" s="10"/>
      <c r="BB279" s="10"/>
      <c r="BC279" s="10"/>
      <c r="BD279" s="10"/>
      <c r="BE279" s="11">
        <v>4</v>
      </c>
      <c r="BF279" s="11">
        <v>2</v>
      </c>
      <c r="BG279" s="10"/>
      <c r="BH279" s="10"/>
      <c r="BI279" s="10"/>
      <c r="BJ279" s="10"/>
      <c r="BK279" s="34">
        <v>66</v>
      </c>
      <c r="BL279" s="12">
        <v>15879.6</v>
      </c>
      <c r="BM279" s="2">
        <f t="shared" si="4"/>
        <v>13233</v>
      </c>
    </row>
    <row r="280" spans="1:65" ht="60" x14ac:dyDescent="0.25">
      <c r="A280" s="25">
        <v>276</v>
      </c>
      <c r="B280" s="25">
        <v>272</v>
      </c>
      <c r="C280" s="22" t="s">
        <v>595</v>
      </c>
      <c r="D280" s="9" t="s">
        <v>595</v>
      </c>
      <c r="E280" s="3" t="s">
        <v>596</v>
      </c>
      <c r="F280" s="3" t="s">
        <v>610</v>
      </c>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1">
        <v>4</v>
      </c>
      <c r="AJ280" s="10"/>
      <c r="AK280" s="10"/>
      <c r="AL280" s="11">
        <v>1</v>
      </c>
      <c r="AM280" s="10"/>
      <c r="AN280" s="10"/>
      <c r="AO280" s="10"/>
      <c r="AP280" s="10"/>
      <c r="AQ280" s="10"/>
      <c r="AR280" s="10"/>
      <c r="AS280" s="10"/>
      <c r="AT280" s="10"/>
      <c r="AU280" s="10"/>
      <c r="AV280" s="10"/>
      <c r="AW280" s="10"/>
      <c r="AX280" s="11">
        <v>2</v>
      </c>
      <c r="AY280" s="10"/>
      <c r="AZ280" s="10"/>
      <c r="BA280" s="10"/>
      <c r="BB280" s="10"/>
      <c r="BC280" s="10"/>
      <c r="BD280" s="10"/>
      <c r="BE280" s="10"/>
      <c r="BF280" s="10"/>
      <c r="BG280" s="10"/>
      <c r="BH280" s="10"/>
      <c r="BI280" s="10"/>
      <c r="BJ280" s="10"/>
      <c r="BK280" s="34">
        <v>7</v>
      </c>
      <c r="BL280" s="12">
        <v>10920</v>
      </c>
      <c r="BM280" s="2">
        <f t="shared" si="4"/>
        <v>9100</v>
      </c>
    </row>
    <row r="281" spans="1:65" ht="75" x14ac:dyDescent="0.25">
      <c r="A281" s="25">
        <v>277</v>
      </c>
      <c r="B281" s="25">
        <v>273</v>
      </c>
      <c r="C281" s="22" t="s">
        <v>597</v>
      </c>
      <c r="D281" s="9" t="s">
        <v>597</v>
      </c>
      <c r="E281" s="3" t="s">
        <v>598</v>
      </c>
      <c r="F281" s="3" t="s">
        <v>610</v>
      </c>
      <c r="G281" s="10"/>
      <c r="H281" s="10"/>
      <c r="I281" s="10"/>
      <c r="J281" s="10"/>
      <c r="K281" s="10"/>
      <c r="L281" s="10"/>
      <c r="M281" s="10"/>
      <c r="N281" s="10"/>
      <c r="O281" s="10"/>
      <c r="P281" s="10"/>
      <c r="Q281" s="10"/>
      <c r="R281" s="10"/>
      <c r="S281" s="10"/>
      <c r="T281" s="10"/>
      <c r="U281" s="10"/>
      <c r="V281" s="10"/>
      <c r="W281" s="10"/>
      <c r="X281" s="10"/>
      <c r="Y281" s="10"/>
      <c r="Z281" s="11">
        <v>10</v>
      </c>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1">
        <v>5</v>
      </c>
      <c r="AY281" s="10"/>
      <c r="AZ281" s="10"/>
      <c r="BA281" s="10"/>
      <c r="BB281" s="10"/>
      <c r="BC281" s="10"/>
      <c r="BD281" s="10"/>
      <c r="BE281" s="10"/>
      <c r="BF281" s="10"/>
      <c r="BG281" s="10"/>
      <c r="BH281" s="10"/>
      <c r="BI281" s="10"/>
      <c r="BJ281" s="10"/>
      <c r="BK281" s="34">
        <v>15</v>
      </c>
      <c r="BL281" s="12">
        <v>4428</v>
      </c>
      <c r="BM281" s="2">
        <f t="shared" si="4"/>
        <v>3690</v>
      </c>
    </row>
    <row r="282" spans="1:65" s="20" customFormat="1" ht="60" x14ac:dyDescent="0.25">
      <c r="A282" s="26">
        <v>278</v>
      </c>
      <c r="B282" s="26">
        <v>274</v>
      </c>
      <c r="C282" s="23" t="s">
        <v>599</v>
      </c>
      <c r="D282" s="18" t="s">
        <v>599</v>
      </c>
      <c r="E282" s="18" t="s">
        <v>600</v>
      </c>
      <c r="F282" s="18" t="s">
        <v>610</v>
      </c>
      <c r="G282" s="19"/>
      <c r="H282" s="19"/>
      <c r="I282" s="15">
        <v>10</v>
      </c>
      <c r="J282" s="19"/>
      <c r="K282" s="19"/>
      <c r="L282" s="19"/>
      <c r="M282" s="19"/>
      <c r="N282" s="19"/>
      <c r="O282" s="19"/>
      <c r="P282" s="19"/>
      <c r="Q282" s="19"/>
      <c r="R282" s="19"/>
      <c r="S282" s="19"/>
      <c r="T282" s="19"/>
      <c r="U282" s="19"/>
      <c r="V282" s="19"/>
      <c r="W282" s="19"/>
      <c r="X282" s="19"/>
      <c r="Y282" s="19"/>
      <c r="Z282" s="19">
        <v>6</v>
      </c>
      <c r="AA282" s="15">
        <v>4</v>
      </c>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v>2</v>
      </c>
      <c r="AY282" s="19"/>
      <c r="AZ282" s="19"/>
      <c r="BA282" s="19"/>
      <c r="BB282" s="19"/>
      <c r="BC282" s="19"/>
      <c r="BD282" s="19"/>
      <c r="BE282" s="19"/>
      <c r="BF282" s="19"/>
      <c r="BG282" s="19"/>
      <c r="BH282" s="19"/>
      <c r="BI282" s="19"/>
      <c r="BJ282" s="19"/>
      <c r="BK282" s="35">
        <f>14+6+2</f>
        <v>22</v>
      </c>
      <c r="BL282" s="16">
        <f>2800.06+1200.024+400.008</f>
        <v>4400.0919999999996</v>
      </c>
      <c r="BM282" s="31">
        <f t="shared" si="4"/>
        <v>3666.74</v>
      </c>
    </row>
    <row r="283" spans="1:65" ht="60" x14ac:dyDescent="0.25">
      <c r="A283" s="25">
        <v>279</v>
      </c>
      <c r="B283" s="25">
        <v>275</v>
      </c>
      <c r="C283" s="22" t="s">
        <v>601</v>
      </c>
      <c r="D283" s="9" t="s">
        <v>601</v>
      </c>
      <c r="E283" s="3" t="s">
        <v>602</v>
      </c>
      <c r="F283" s="3" t="s">
        <v>610</v>
      </c>
      <c r="G283" s="10"/>
      <c r="H283" s="10"/>
      <c r="I283" s="11">
        <v>10</v>
      </c>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1">
        <v>4</v>
      </c>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34">
        <v>14</v>
      </c>
      <c r="BL283" s="12">
        <v>2800.06</v>
      </c>
      <c r="BM283" s="2">
        <f t="shared" si="4"/>
        <v>2333.38</v>
      </c>
    </row>
    <row r="284" spans="1:65" ht="75" x14ac:dyDescent="0.25">
      <c r="A284" s="25">
        <v>280</v>
      </c>
      <c r="B284" s="25">
        <v>276</v>
      </c>
      <c r="C284" s="22" t="s">
        <v>603</v>
      </c>
      <c r="D284" s="9" t="s">
        <v>603</v>
      </c>
      <c r="E284" s="3" t="s">
        <v>604</v>
      </c>
      <c r="F284" s="3" t="s">
        <v>610</v>
      </c>
      <c r="G284" s="10"/>
      <c r="H284" s="10"/>
      <c r="I284" s="10"/>
      <c r="J284" s="10"/>
      <c r="K284" s="10"/>
      <c r="L284" s="10"/>
      <c r="M284" s="10"/>
      <c r="N284" s="10"/>
      <c r="O284" s="10"/>
      <c r="P284" s="10"/>
      <c r="Q284" s="10"/>
      <c r="R284" s="10"/>
      <c r="S284" s="10"/>
      <c r="T284" s="10"/>
      <c r="U284" s="10"/>
      <c r="V284" s="10"/>
      <c r="W284" s="10"/>
      <c r="X284" s="10"/>
      <c r="Y284" s="10"/>
      <c r="Z284" s="11">
        <v>10</v>
      </c>
      <c r="AA284" s="10"/>
      <c r="AB284" s="10"/>
      <c r="AC284" s="11">
        <v>20</v>
      </c>
      <c r="AD284" s="10"/>
      <c r="AE284" s="10"/>
      <c r="AF284" s="11">
        <v>10</v>
      </c>
      <c r="AG284" s="10"/>
      <c r="AH284" s="10"/>
      <c r="AI284" s="10"/>
      <c r="AJ284" s="10"/>
      <c r="AK284" s="10"/>
      <c r="AL284" s="10"/>
      <c r="AM284" s="10"/>
      <c r="AN284" s="10"/>
      <c r="AO284" s="10"/>
      <c r="AP284" s="10"/>
      <c r="AQ284" s="10"/>
      <c r="AR284" s="10"/>
      <c r="AS284" s="10"/>
      <c r="AT284" s="10"/>
      <c r="AU284" s="10"/>
      <c r="AV284" s="10"/>
      <c r="AW284" s="10"/>
      <c r="AX284" s="11">
        <v>10</v>
      </c>
      <c r="AY284" s="10"/>
      <c r="AZ284" s="10"/>
      <c r="BA284" s="10"/>
      <c r="BB284" s="10"/>
      <c r="BC284" s="10"/>
      <c r="BD284" s="10"/>
      <c r="BE284" s="10"/>
      <c r="BF284" s="10"/>
      <c r="BG284" s="10"/>
      <c r="BH284" s="11">
        <v>5</v>
      </c>
      <c r="BI284" s="10"/>
      <c r="BJ284" s="10"/>
      <c r="BK284" s="34">
        <v>55</v>
      </c>
      <c r="BL284" s="12">
        <v>20900.22</v>
      </c>
      <c r="BM284" s="2">
        <f t="shared" si="4"/>
        <v>17416.849999999999</v>
      </c>
    </row>
    <row r="285" spans="1:65" ht="60" x14ac:dyDescent="0.25">
      <c r="A285" s="25">
        <v>281</v>
      </c>
      <c r="B285" s="25">
        <v>277</v>
      </c>
      <c r="C285" s="22" t="s">
        <v>605</v>
      </c>
      <c r="D285" s="9" t="s">
        <v>605</v>
      </c>
      <c r="E285" s="3" t="s">
        <v>606</v>
      </c>
      <c r="F285" s="3" t="s">
        <v>610</v>
      </c>
      <c r="G285" s="10"/>
      <c r="H285" s="10"/>
      <c r="I285" s="11">
        <v>5</v>
      </c>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1">
        <v>2</v>
      </c>
      <c r="AG285" s="10"/>
      <c r="AH285" s="10"/>
      <c r="AI285" s="10"/>
      <c r="AJ285" s="10"/>
      <c r="AK285" s="10"/>
      <c r="AL285" s="10"/>
      <c r="AM285" s="10"/>
      <c r="AN285" s="10"/>
      <c r="AO285" s="10"/>
      <c r="AP285" s="10"/>
      <c r="AQ285" s="10"/>
      <c r="AR285" s="10"/>
      <c r="AS285" s="10"/>
      <c r="AT285" s="10"/>
      <c r="AU285" s="10"/>
      <c r="AV285" s="10"/>
      <c r="AW285" s="10"/>
      <c r="AX285" s="11">
        <v>2</v>
      </c>
      <c r="AY285" s="10"/>
      <c r="AZ285" s="10"/>
      <c r="BA285" s="10"/>
      <c r="BB285" s="10"/>
      <c r="BC285" s="10"/>
      <c r="BD285" s="10"/>
      <c r="BE285" s="10"/>
      <c r="BF285" s="10"/>
      <c r="BG285" s="10"/>
      <c r="BH285" s="11">
        <v>5</v>
      </c>
      <c r="BI285" s="10"/>
      <c r="BJ285" s="10"/>
      <c r="BK285" s="34">
        <v>14</v>
      </c>
      <c r="BL285" s="12">
        <v>2800.06</v>
      </c>
      <c r="BM285" s="2">
        <f t="shared" si="4"/>
        <v>2333.38</v>
      </c>
    </row>
    <row r="286" spans="1:65" ht="60" x14ac:dyDescent="0.25">
      <c r="A286" s="25">
        <v>282</v>
      </c>
      <c r="B286" s="25">
        <v>278</v>
      </c>
      <c r="C286" s="22" t="s">
        <v>607</v>
      </c>
      <c r="D286" s="9" t="s">
        <v>607</v>
      </c>
      <c r="E286" s="3" t="s">
        <v>608</v>
      </c>
      <c r="F286" s="3" t="s">
        <v>610</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1">
        <v>10</v>
      </c>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34">
        <v>10</v>
      </c>
      <c r="BL286" s="12">
        <v>115314.24000000001</v>
      </c>
      <c r="BM286" s="2">
        <f t="shared" si="4"/>
        <v>96095.2</v>
      </c>
    </row>
    <row r="287" spans="1:65" x14ac:dyDescent="0.25">
      <c r="A287" s="26"/>
      <c r="B287" s="26"/>
      <c r="C287" s="23"/>
      <c r="D287" s="13" t="s">
        <v>614</v>
      </c>
      <c r="E287" s="14"/>
      <c r="F287" s="14"/>
      <c r="G287" s="15">
        <v>2</v>
      </c>
      <c r="H287" s="15">
        <v>2</v>
      </c>
      <c r="I287" s="15">
        <v>385</v>
      </c>
      <c r="J287" s="15">
        <v>143</v>
      </c>
      <c r="K287" s="15">
        <v>204</v>
      </c>
      <c r="L287" s="15">
        <v>47</v>
      </c>
      <c r="M287" s="15">
        <v>369</v>
      </c>
      <c r="N287" s="15">
        <v>9</v>
      </c>
      <c r="O287" s="15">
        <v>1</v>
      </c>
      <c r="P287" s="15">
        <v>10</v>
      </c>
      <c r="Q287" s="15">
        <v>3</v>
      </c>
      <c r="R287" s="15">
        <v>1</v>
      </c>
      <c r="S287" s="15">
        <v>4</v>
      </c>
      <c r="T287" s="15">
        <v>6</v>
      </c>
      <c r="U287" s="15">
        <v>8</v>
      </c>
      <c r="V287" s="15">
        <v>139</v>
      </c>
      <c r="W287" s="15">
        <v>158</v>
      </c>
      <c r="X287" s="15">
        <v>663</v>
      </c>
      <c r="Y287" s="15">
        <v>528</v>
      </c>
      <c r="Z287" s="16">
        <v>3874</v>
      </c>
      <c r="AA287" s="15">
        <v>4</v>
      </c>
      <c r="AB287" s="15">
        <v>105</v>
      </c>
      <c r="AC287" s="16">
        <v>2472</v>
      </c>
      <c r="AD287" s="15">
        <v>120</v>
      </c>
      <c r="AE287" s="15">
        <v>816</v>
      </c>
      <c r="AF287" s="15">
        <v>259</v>
      </c>
      <c r="AG287" s="15">
        <v>58</v>
      </c>
      <c r="AH287" s="15">
        <v>329</v>
      </c>
      <c r="AI287" s="16">
        <v>3021</v>
      </c>
      <c r="AJ287" s="15">
        <v>84</v>
      </c>
      <c r="AK287" s="15">
        <v>314</v>
      </c>
      <c r="AL287" s="15">
        <v>99</v>
      </c>
      <c r="AM287" s="15">
        <v>18</v>
      </c>
      <c r="AN287" s="15">
        <v>227</v>
      </c>
      <c r="AO287" s="15">
        <v>110</v>
      </c>
      <c r="AP287" s="15">
        <v>650</v>
      </c>
      <c r="AQ287" s="15">
        <v>4</v>
      </c>
      <c r="AR287" s="15">
        <v>73</v>
      </c>
      <c r="AS287" s="15">
        <v>48</v>
      </c>
      <c r="AT287" s="16">
        <v>1161</v>
      </c>
      <c r="AU287" s="15">
        <v>22</v>
      </c>
      <c r="AV287" s="15">
        <v>165</v>
      </c>
      <c r="AW287" s="15">
        <v>114</v>
      </c>
      <c r="AX287" s="15">
        <v>410</v>
      </c>
      <c r="AY287" s="15">
        <v>64</v>
      </c>
      <c r="AZ287" s="15">
        <v>62</v>
      </c>
      <c r="BA287" s="15">
        <v>192</v>
      </c>
      <c r="BB287" s="15">
        <v>54</v>
      </c>
      <c r="BC287" s="15">
        <v>622</v>
      </c>
      <c r="BD287" s="15">
        <v>170</v>
      </c>
      <c r="BE287" s="15">
        <v>172</v>
      </c>
      <c r="BF287" s="15">
        <v>219</v>
      </c>
      <c r="BG287" s="15">
        <v>171</v>
      </c>
      <c r="BH287" s="15">
        <v>229</v>
      </c>
      <c r="BI287" s="15">
        <v>55</v>
      </c>
      <c r="BJ287" s="16">
        <f>SUM(BJ8:BJ286)</f>
        <v>10</v>
      </c>
      <c r="BK287" s="35">
        <f>SUM(BK8:BK286)</f>
        <v>19268</v>
      </c>
      <c r="BL287" s="8">
        <v>9538384.25</v>
      </c>
      <c r="BM287" s="42">
        <f>SUM(BM8:BM286)</f>
        <v>7923667.5800000001</v>
      </c>
    </row>
    <row r="289" spans="64:64" x14ac:dyDescent="0.25">
      <c r="BL289" s="1">
        <f>9538384.25/1.2</f>
        <v>7948653.541666667</v>
      </c>
    </row>
  </sheetData>
  <autoFilter ref="A4:BM287" xr:uid="{00000000-0001-0000-0000-000000000000}"/>
  <mergeCells count="65">
    <mergeCell ref="AX4:AX5"/>
    <mergeCell ref="AY4:AY5"/>
    <mergeCell ref="A3:A5"/>
    <mergeCell ref="BI4:BI5"/>
    <mergeCell ref="AZ4:AZ5"/>
    <mergeCell ref="AT4:AT5"/>
    <mergeCell ref="AU4:AU5"/>
    <mergeCell ref="AV4:AV5"/>
    <mergeCell ref="AQ4:AQ5"/>
    <mergeCell ref="AR4:AR5"/>
    <mergeCell ref="AS4:AS5"/>
    <mergeCell ref="AN4:AN5"/>
    <mergeCell ref="AO4:AO5"/>
    <mergeCell ref="AP4:AP5"/>
    <mergeCell ref="AK4:AK5"/>
    <mergeCell ref="BA4:BA5"/>
    <mergeCell ref="BB4:BB5"/>
    <mergeCell ref="AW4:AW5"/>
    <mergeCell ref="BL4:BL5"/>
    <mergeCell ref="BF4:BF5"/>
    <mergeCell ref="BG4:BG5"/>
    <mergeCell ref="BH4:BH5"/>
    <mergeCell ref="BC4:BC5"/>
    <mergeCell ref="BD4:BD5"/>
    <mergeCell ref="BE4:BE5"/>
    <mergeCell ref="BJ4:BJ5"/>
    <mergeCell ref="BK3:BK5"/>
    <mergeCell ref="AL4:AL5"/>
    <mergeCell ref="AM4:AM5"/>
    <mergeCell ref="AH4:AH5"/>
    <mergeCell ref="AI4:AI5"/>
    <mergeCell ref="AJ4:AJ5"/>
    <mergeCell ref="AE4:AE5"/>
    <mergeCell ref="AF4:AF5"/>
    <mergeCell ref="AG4:AG5"/>
    <mergeCell ref="AB4:AB5"/>
    <mergeCell ref="AC4:AC5"/>
    <mergeCell ref="AD4:AD5"/>
    <mergeCell ref="C3:C5"/>
    <mergeCell ref="B3:B5"/>
    <mergeCell ref="Y4:Y5"/>
    <mergeCell ref="Z4:Z5"/>
    <mergeCell ref="AA4:AA5"/>
    <mergeCell ref="V4:V5"/>
    <mergeCell ref="W4:W5"/>
    <mergeCell ref="X4:X5"/>
    <mergeCell ref="E3:E5"/>
    <mergeCell ref="F3:F5"/>
    <mergeCell ref="D3:D5"/>
    <mergeCell ref="BM3:BM5"/>
    <mergeCell ref="G4:G5"/>
    <mergeCell ref="H4:H5"/>
    <mergeCell ref="I4:I5"/>
    <mergeCell ref="J4:J5"/>
    <mergeCell ref="K4:K5"/>
    <mergeCell ref="L4:L5"/>
    <mergeCell ref="P4:P5"/>
    <mergeCell ref="Q4:Q5"/>
    <mergeCell ref="R4:R5"/>
    <mergeCell ref="M4:M5"/>
    <mergeCell ref="N4:N5"/>
    <mergeCell ref="O4:O5"/>
    <mergeCell ref="S4:S5"/>
    <mergeCell ref="T4:T5"/>
    <mergeCell ref="U4:U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dcterms:created xsi:type="dcterms:W3CDTF">2015-06-05T18:17:20Z</dcterms:created>
  <dcterms:modified xsi:type="dcterms:W3CDTF">2026-06-25T08:24:32Z</dcterms:modified>
</cp:coreProperties>
</file>